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mon\Downloads\FHNW\glaL4_4Eb\Versuche\A8 Lichtquanten\"/>
    </mc:Choice>
  </mc:AlternateContent>
  <xr:revisionPtr revIDLastSave="0" documentId="13_ncr:1_{B1F831E8-C4D9-46C2-929E-2327659A5C55}" xr6:coauthVersionLast="43" xr6:coauthVersionMax="43" xr10:uidLastSave="{00000000-0000-0000-0000-000000000000}"/>
  <bookViews>
    <workbookView xWindow="-28020" yWindow="780" windowWidth="21600" windowHeight="11835" activeTab="1" xr2:uid="{F810642C-1EF7-4410-BF0A-C3E3A3F0046B}"/>
  </bookViews>
  <sheets>
    <sheet name="Photospannung" sheetId="1" r:id="rId1"/>
    <sheet name="LED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8" i="3" l="1"/>
  <c r="H16" i="3" l="1"/>
  <c r="C16" i="3"/>
  <c r="J16" i="3" l="1"/>
  <c r="H12" i="3"/>
  <c r="H13" i="3"/>
  <c r="H14" i="3"/>
  <c r="H15" i="3"/>
  <c r="H11" i="3"/>
  <c r="A8" i="3"/>
  <c r="A7" i="3"/>
  <c r="C15" i="3"/>
  <c r="C14" i="3"/>
  <c r="C13" i="3"/>
  <c r="C12" i="3"/>
  <c r="C11" i="3"/>
  <c r="A6" i="3"/>
  <c r="D16" i="3" s="1"/>
  <c r="E12" i="3" l="1"/>
  <c r="D14" i="3"/>
  <c r="I16" i="3"/>
  <c r="E16" i="3"/>
  <c r="I12" i="3"/>
  <c r="J12" i="3"/>
  <c r="C18" i="3"/>
  <c r="E15" i="3"/>
  <c r="E14" i="3"/>
  <c r="I11" i="3"/>
  <c r="J18" i="3"/>
  <c r="J11" i="3"/>
  <c r="I15" i="3"/>
  <c r="J15" i="3"/>
  <c r="I14" i="3"/>
  <c r="J14" i="3"/>
  <c r="E11" i="3"/>
  <c r="I13" i="3"/>
  <c r="J13" i="3"/>
  <c r="E13" i="3"/>
  <c r="D15" i="3"/>
  <c r="D12" i="3"/>
  <c r="D13" i="3"/>
  <c r="D11" i="3"/>
  <c r="C12" i="1"/>
  <c r="C13" i="1"/>
  <c r="C14" i="1"/>
  <c r="C15" i="1"/>
  <c r="C11" i="1"/>
  <c r="A6" i="1"/>
  <c r="B15" i="1" l="1"/>
  <c r="B12" i="1"/>
  <c r="B14" i="1"/>
  <c r="B11" i="1"/>
  <c r="B13" i="1"/>
</calcChain>
</file>

<file path=xl/sharedStrings.xml><?xml version="1.0" encoding="utf-8"?>
<sst xmlns="http://schemas.openxmlformats.org/spreadsheetml/2006/main" count="35" uniqueCount="31">
  <si>
    <t>lambda [nm]</t>
  </si>
  <si>
    <t>f [Hz]</t>
  </si>
  <si>
    <t>Uph [V]</t>
  </si>
  <si>
    <t>direkte Messung</t>
  </si>
  <si>
    <t>Gegenspannung</t>
  </si>
  <si>
    <t>Lichgeschwindigkeit</t>
  </si>
  <si>
    <t>m/s</t>
  </si>
  <si>
    <t>lam [m]</t>
  </si>
  <si>
    <t>U [V]</t>
  </si>
  <si>
    <t>Knickspannung</t>
  </si>
  <si>
    <t>Farbe</t>
  </si>
  <si>
    <t>IR</t>
  </si>
  <si>
    <t>rot</t>
  </si>
  <si>
    <t>gelb</t>
  </si>
  <si>
    <t>grün</t>
  </si>
  <si>
    <t>blau</t>
  </si>
  <si>
    <t>m^2kg/s</t>
  </si>
  <si>
    <t>c</t>
  </si>
  <si>
    <t>h</t>
  </si>
  <si>
    <t>e</t>
  </si>
  <si>
    <t>C</t>
  </si>
  <si>
    <t>Uk [V]</t>
  </si>
  <si>
    <t>m</t>
  </si>
  <si>
    <t>q</t>
  </si>
  <si>
    <t>weiss</t>
  </si>
  <si>
    <t>Knickspannung theorie</t>
  </si>
  <si>
    <t>λ [nm]</t>
  </si>
  <si>
    <t>λ [m]</t>
  </si>
  <si>
    <t>Plancksche Konstante</t>
  </si>
  <si>
    <t>s_U [V]</t>
  </si>
  <si>
    <t>Messfehler (10%)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</si>
</sst>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C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 textRotation="90"/>
    </xf>
    <xf numFmtId="0" fontId="0" fillId="0" borderId="0" xfId="0" applyAlignment="1">
      <alignment horizontal="left" textRotation="90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49" fontId="0" fillId="0" borderId="0" xfId="0" applyNumberFormat="1" applyAlignment="1">
      <alignment horizontal="left" textRotation="90" wrapText="1"/>
    </xf>
    <xf numFmtId="49" fontId="1" fillId="0" borderId="1" xfId="0" applyNumberFormat="1" applyFont="1" applyBorder="1" applyAlignment="1">
      <alignment horizontal="center" textRotation="90" wrapText="1"/>
    </xf>
    <xf numFmtId="49" fontId="1" fillId="0" borderId="1" xfId="0" applyNumberFormat="1" applyFont="1" applyBorder="1" applyAlignment="1">
      <alignment horizontal="left" textRotation="90" wrapText="1"/>
    </xf>
    <xf numFmtId="49" fontId="0" fillId="0" borderId="1" xfId="0" applyNumberFormat="1" applyFont="1" applyBorder="1" applyAlignment="1">
      <alignment horizontal="left" textRotation="90" wrapText="1"/>
    </xf>
    <xf numFmtId="49" fontId="0" fillId="0" borderId="1" xfId="0" applyNumberFormat="1" applyBorder="1" applyAlignment="1">
      <alignment horizontal="left" textRotation="90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7" fillId="0" borderId="1" xfId="0" applyFont="1" applyBorder="1"/>
    <xf numFmtId="0" fontId="6" fillId="0" borderId="1" xfId="0" applyFont="1" applyBorder="1"/>
    <xf numFmtId="0" fontId="3" fillId="0" borderId="1" xfId="0" applyFont="1" applyBorder="1"/>
    <xf numFmtId="0" fontId="2" fillId="0" borderId="1" xfId="0" applyFont="1" applyBorder="1"/>
    <xf numFmtId="0" fontId="4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Photospannung!$D$10</c:f>
              <c:strCache>
                <c:ptCount val="1"/>
                <c:pt idx="0">
                  <c:v>Uph [V]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Photospannung!$A$11:$A$15</c:f>
              <c:numCache>
                <c:formatCode>General</c:formatCode>
                <c:ptCount val="5"/>
                <c:pt idx="0">
                  <c:v>578</c:v>
                </c:pt>
                <c:pt idx="1">
                  <c:v>546.1</c:v>
                </c:pt>
                <c:pt idx="2">
                  <c:v>435.8</c:v>
                </c:pt>
                <c:pt idx="3">
                  <c:v>405</c:v>
                </c:pt>
                <c:pt idx="4">
                  <c:v>365</c:v>
                </c:pt>
              </c:numCache>
            </c:numRef>
          </c:xVal>
          <c:yVal>
            <c:numRef>
              <c:f>Photospannung!$D$11:$D$15</c:f>
              <c:numCache>
                <c:formatCode>General</c:formatCode>
                <c:ptCount val="5"/>
                <c:pt idx="0">
                  <c:v>0.499</c:v>
                </c:pt>
                <c:pt idx="1">
                  <c:v>0.63900000000000001</c:v>
                </c:pt>
                <c:pt idx="2">
                  <c:v>1.294</c:v>
                </c:pt>
                <c:pt idx="3">
                  <c:v>1.4119999999999999</c:v>
                </c:pt>
                <c:pt idx="4">
                  <c:v>1.796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8F-47C4-94DF-5C7215549F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3236360"/>
        <c:axId val="473242920"/>
      </c:scatterChart>
      <c:valAx>
        <c:axId val="473236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73242920"/>
        <c:crosses val="autoZero"/>
        <c:crossBetween val="midCat"/>
      </c:valAx>
      <c:valAx>
        <c:axId val="473242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73236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Photospannung!$E$10</c:f>
              <c:strCache>
                <c:ptCount val="1"/>
                <c:pt idx="0">
                  <c:v>U [V]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Photospannung!$A$11:$A$15</c:f>
              <c:numCache>
                <c:formatCode>General</c:formatCode>
                <c:ptCount val="5"/>
                <c:pt idx="0">
                  <c:v>578</c:v>
                </c:pt>
                <c:pt idx="1">
                  <c:v>546.1</c:v>
                </c:pt>
                <c:pt idx="2">
                  <c:v>435.8</c:v>
                </c:pt>
                <c:pt idx="3">
                  <c:v>405</c:v>
                </c:pt>
                <c:pt idx="4">
                  <c:v>365</c:v>
                </c:pt>
              </c:numCache>
            </c:numRef>
          </c:xVal>
          <c:yVal>
            <c:numRef>
              <c:f>Photospannung!$E$11:$E$15</c:f>
              <c:numCache>
                <c:formatCode>General</c:formatCode>
                <c:ptCount val="5"/>
                <c:pt idx="0">
                  <c:v>0.49769000000000002</c:v>
                </c:pt>
                <c:pt idx="1">
                  <c:v>0.60868999999999995</c:v>
                </c:pt>
                <c:pt idx="2">
                  <c:v>1.0880700000000001</c:v>
                </c:pt>
                <c:pt idx="3">
                  <c:v>1.2822199999999999</c:v>
                </c:pt>
                <c:pt idx="4">
                  <c:v>1.7795000000000001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AA-4ADD-A91D-D66B02D751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575384"/>
        <c:axId val="469578992"/>
      </c:scatterChart>
      <c:valAx>
        <c:axId val="469575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9578992"/>
        <c:crosses val="autoZero"/>
        <c:crossBetween val="midCat"/>
      </c:valAx>
      <c:valAx>
        <c:axId val="46957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9575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142874</xdr:colOff>
      <xdr:row>3</xdr:row>
      <xdr:rowOff>73024</xdr:rowOff>
    </xdr:from>
    <xdr:to>
      <xdr:col>18</xdr:col>
      <xdr:colOff>133349</xdr:colOff>
      <xdr:row>13</xdr:row>
      <xdr:rowOff>120649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168400-29DA-4C8B-B2E5-C33D3A61BF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206374</xdr:colOff>
      <xdr:row>13</xdr:row>
      <xdr:rowOff>165099</xdr:rowOff>
    </xdr:from>
    <xdr:to>
      <xdr:col>18</xdr:col>
      <xdr:colOff>139699</xdr:colOff>
      <xdr:row>27</xdr:row>
      <xdr:rowOff>22224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347E5E2-94B2-4506-8651-8259BD5999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283E4-A0C5-45C2-8762-6C0425536544}">
  <dimension ref="A5:E15"/>
  <sheetViews>
    <sheetView workbookViewId="0">
      <selection activeCell="F22" sqref="F22"/>
    </sheetView>
  </sheetViews>
  <sheetFormatPr defaultRowHeight="15" x14ac:dyDescent="0.25"/>
  <cols>
    <col min="1" max="2" width="13.28515625" customWidth="1"/>
    <col min="3" max="3" width="8.5703125" customWidth="1"/>
    <col min="4" max="5" width="11.140625" customWidth="1"/>
  </cols>
  <sheetData>
    <row r="5" spans="1:5" x14ac:dyDescent="0.25">
      <c r="A5" t="s">
        <v>5</v>
      </c>
    </row>
    <row r="6" spans="1:5" x14ac:dyDescent="0.25">
      <c r="A6">
        <f>299792458</f>
        <v>299792458</v>
      </c>
      <c r="C6" t="s">
        <v>6</v>
      </c>
    </row>
    <row r="9" spans="1:5" s="3" customFormat="1" ht="92.25" customHeight="1" x14ac:dyDescent="0.25">
      <c r="A9" s="2"/>
      <c r="B9" s="2"/>
      <c r="C9" s="2"/>
      <c r="D9" s="2" t="s">
        <v>3</v>
      </c>
      <c r="E9" s="2" t="s">
        <v>4</v>
      </c>
    </row>
    <row r="10" spans="1:5" x14ac:dyDescent="0.25">
      <c r="A10" s="1" t="s">
        <v>0</v>
      </c>
      <c r="B10" s="1" t="s">
        <v>1</v>
      </c>
      <c r="C10" s="1" t="s">
        <v>7</v>
      </c>
      <c r="D10" s="1" t="s">
        <v>2</v>
      </c>
      <c r="E10" s="1" t="s">
        <v>8</v>
      </c>
    </row>
    <row r="11" spans="1:5" x14ac:dyDescent="0.25">
      <c r="A11" s="5">
        <v>578</v>
      </c>
      <c r="B11">
        <f>$A$6/C11</f>
        <v>518672072664359.88</v>
      </c>
      <c r="C11">
        <f>A11*(10^-9)</f>
        <v>5.7800000000000001E-7</v>
      </c>
      <c r="D11">
        <v>0.499</v>
      </c>
      <c r="E11">
        <v>0.49769000000000002</v>
      </c>
    </row>
    <row r="12" spans="1:5" x14ac:dyDescent="0.25">
      <c r="A12" s="4">
        <v>546.1</v>
      </c>
      <c r="B12">
        <f t="shared" ref="B12:B14" si="0">$A$6/C12</f>
        <v>548969891961179.19</v>
      </c>
      <c r="C12">
        <f t="shared" ref="C12:C15" si="1">A12*(10^-9)</f>
        <v>5.4610000000000005E-7</v>
      </c>
      <c r="D12">
        <v>0.63900000000000001</v>
      </c>
      <c r="E12">
        <v>0.60868999999999995</v>
      </c>
    </row>
    <row r="13" spans="1:5" x14ac:dyDescent="0.25">
      <c r="A13" s="6">
        <v>435.8</v>
      </c>
      <c r="B13">
        <f t="shared" si="0"/>
        <v>687912937127122.5</v>
      </c>
      <c r="C13">
        <f t="shared" si="1"/>
        <v>4.3580000000000002E-7</v>
      </c>
      <c r="D13">
        <v>1.294</v>
      </c>
      <c r="E13">
        <v>1.0880700000000001</v>
      </c>
    </row>
    <row r="14" spans="1:5" x14ac:dyDescent="0.25">
      <c r="A14" s="7">
        <v>405</v>
      </c>
      <c r="B14">
        <f t="shared" si="0"/>
        <v>740228291358024.63</v>
      </c>
      <c r="C14">
        <f t="shared" si="1"/>
        <v>4.0500000000000004E-7</v>
      </c>
      <c r="D14">
        <v>1.4119999999999999</v>
      </c>
      <c r="E14">
        <v>1.2822199999999999</v>
      </c>
    </row>
    <row r="15" spans="1:5" x14ac:dyDescent="0.25">
      <c r="A15" s="7">
        <v>365</v>
      </c>
      <c r="B15">
        <f>$A$6/C15</f>
        <v>821349200000000</v>
      </c>
      <c r="C15">
        <f t="shared" si="1"/>
        <v>3.65E-7</v>
      </c>
      <c r="D15">
        <v>1.796</v>
      </c>
      <c r="E15">
        <v>1.7795000000000001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1EDAD-6DE5-4BB8-B622-4F7536A6BD82}">
  <dimension ref="A6:J18"/>
  <sheetViews>
    <sheetView tabSelected="1" workbookViewId="0">
      <selection activeCell="D20" sqref="D20"/>
    </sheetView>
  </sheetViews>
  <sheetFormatPr defaultRowHeight="15" x14ac:dyDescent="0.25"/>
  <cols>
    <col min="1" max="1" width="14.42578125" customWidth="1"/>
    <col min="2" max="2" width="7.42578125" customWidth="1"/>
    <col min="3" max="3" width="11.42578125" customWidth="1"/>
    <col min="4" max="4" width="11.140625" customWidth="1"/>
    <col min="5" max="5" width="11.140625" style="8" customWidth="1"/>
    <col min="10" max="10" width="12" bestFit="1" customWidth="1"/>
  </cols>
  <sheetData>
    <row r="6" spans="1:10" x14ac:dyDescent="0.25">
      <c r="A6">
        <f>299792458</f>
        <v>299792458</v>
      </c>
      <c r="B6" s="8" t="s">
        <v>17</v>
      </c>
      <c r="C6" t="s">
        <v>6</v>
      </c>
    </row>
    <row r="7" spans="1:10" ht="17.25" x14ac:dyDescent="0.25">
      <c r="A7">
        <f>6.62607004E-34</f>
        <v>6.6260700399999999E-34</v>
      </c>
      <c r="B7" s="8" t="s">
        <v>18</v>
      </c>
      <c r="C7" t="s">
        <v>16</v>
      </c>
    </row>
    <row r="8" spans="1:10" x14ac:dyDescent="0.25">
      <c r="A8">
        <f>1.602E-19</f>
        <v>1.602E-19</v>
      </c>
      <c r="B8" s="8" t="s">
        <v>19</v>
      </c>
      <c r="C8" t="s">
        <v>20</v>
      </c>
    </row>
    <row r="9" spans="1:10" s="9" customFormat="1" ht="92.25" customHeight="1" x14ac:dyDescent="0.25">
      <c r="A9" s="10" t="s">
        <v>10</v>
      </c>
      <c r="B9" s="11"/>
      <c r="C9" s="11"/>
      <c r="D9" s="11"/>
      <c r="E9" s="12" t="s">
        <v>25</v>
      </c>
      <c r="F9" s="13"/>
      <c r="G9" s="13"/>
      <c r="H9" s="11" t="s">
        <v>9</v>
      </c>
      <c r="I9" s="13" t="s">
        <v>28</v>
      </c>
      <c r="J9" s="13" t="s">
        <v>30</v>
      </c>
    </row>
    <row r="10" spans="1:10" x14ac:dyDescent="0.25">
      <c r="A10" s="14"/>
      <c r="B10" s="15" t="s">
        <v>26</v>
      </c>
      <c r="C10" s="15" t="s">
        <v>27</v>
      </c>
      <c r="D10" s="15" t="s">
        <v>1</v>
      </c>
      <c r="E10" s="15" t="s">
        <v>8</v>
      </c>
      <c r="F10" s="16" t="s">
        <v>22</v>
      </c>
      <c r="G10" s="16" t="s">
        <v>23</v>
      </c>
      <c r="H10" s="15" t="s">
        <v>21</v>
      </c>
      <c r="I10" s="15" t="s">
        <v>18</v>
      </c>
      <c r="J10" s="16" t="s">
        <v>29</v>
      </c>
    </row>
    <row r="11" spans="1:10" x14ac:dyDescent="0.25">
      <c r="A11" s="17" t="s">
        <v>11</v>
      </c>
      <c r="B11" s="18">
        <v>930.8</v>
      </c>
      <c r="C11" s="16">
        <f>B11*(10^-9)</f>
        <v>9.3080000000000005E-7</v>
      </c>
      <c r="D11" s="16">
        <f>$A$6/C11</f>
        <v>322080423291792</v>
      </c>
      <c r="E11" s="16">
        <f>$A$7*$A$6/(C11*$A$8)</f>
        <v>1.3321644464695761</v>
      </c>
      <c r="F11" s="16">
        <v>6.5000000000000002E-2</v>
      </c>
      <c r="G11" s="16">
        <v>-6.9000000000000006E-2</v>
      </c>
      <c r="H11" s="16">
        <f>-G11/F11</f>
        <v>1.0615384615384615</v>
      </c>
      <c r="I11" s="16">
        <f>$A$8*H11*C11/$A$6</f>
        <v>5.2799999391579095E-34</v>
      </c>
      <c r="J11" s="16">
        <f>0.1*H11</f>
        <v>0.10615384615384615</v>
      </c>
    </row>
    <row r="12" spans="1:10" x14ac:dyDescent="0.25">
      <c r="A12" s="17" t="s">
        <v>12</v>
      </c>
      <c r="B12" s="19">
        <v>645.29999999999995</v>
      </c>
      <c r="C12" s="16">
        <f>B12*(10^-9)</f>
        <v>6.4529999999999999E-7</v>
      </c>
      <c r="D12" s="16">
        <f>$A$6/C12</f>
        <v>464578425538509.25</v>
      </c>
      <c r="E12" s="16">
        <f>$A$7*$A$6/(C12*$A$8)</f>
        <v>1.9215537994326384</v>
      </c>
      <c r="F12" s="16">
        <v>0.04</v>
      </c>
      <c r="G12" s="16">
        <v>-0.08</v>
      </c>
      <c r="H12" s="16">
        <f t="shared" ref="H12:H16" si="0">-G12/F12</f>
        <v>2</v>
      </c>
      <c r="I12" s="16">
        <f>$A$8*H12*C12/$A$6</f>
        <v>6.8965750966290156E-34</v>
      </c>
      <c r="J12" s="16">
        <f t="shared" ref="J12:J16" si="1">0.1*H12</f>
        <v>0.2</v>
      </c>
    </row>
    <row r="13" spans="1:10" x14ac:dyDescent="0.25">
      <c r="A13" s="17" t="s">
        <v>13</v>
      </c>
      <c r="B13" s="20">
        <v>593.6</v>
      </c>
      <c r="C13" s="16">
        <f>B13*(10^-9)</f>
        <v>5.9360000000000002E-7</v>
      </c>
      <c r="D13" s="16">
        <f>$A$6/C13</f>
        <v>505041202830188.69</v>
      </c>
      <c r="E13" s="16">
        <f>$A$7*$A$6/(C13*$A$8)</f>
        <v>2.0889128483387491</v>
      </c>
      <c r="F13" s="16">
        <v>3.5000000000000003E-2</v>
      </c>
      <c r="G13" s="16">
        <v>-7.5300000000000006E-2</v>
      </c>
      <c r="H13" s="16">
        <f t="shared" si="0"/>
        <v>2.1514285714285712</v>
      </c>
      <c r="I13" s="16">
        <f>$A$8*H13*C13/$A$6</f>
        <v>6.8243710653988499E-34</v>
      </c>
      <c r="J13" s="16">
        <f t="shared" si="1"/>
        <v>0.21514285714285714</v>
      </c>
    </row>
    <row r="14" spans="1:10" x14ac:dyDescent="0.25">
      <c r="A14" s="17" t="s">
        <v>14</v>
      </c>
      <c r="B14" s="21">
        <v>519.6</v>
      </c>
      <c r="C14" s="16">
        <f>B14*(10^-9)</f>
        <v>5.1960000000000007E-7</v>
      </c>
      <c r="D14" s="16">
        <f>$A$6/C14</f>
        <v>576967779060815.88</v>
      </c>
      <c r="E14" s="16">
        <f>$A$7*$A$6/(C14*$A$8)</f>
        <v>2.3864100592260997</v>
      </c>
      <c r="F14" s="16">
        <v>1.7999999999999999E-2</v>
      </c>
      <c r="G14" s="16">
        <v>-4.8000000000000001E-2</v>
      </c>
      <c r="H14" s="16">
        <f t="shared" si="0"/>
        <v>2.666666666666667</v>
      </c>
      <c r="I14" s="16">
        <f>$A$8*H14*C14/$A$6</f>
        <v>7.4042262931110841E-34</v>
      </c>
      <c r="J14" s="16">
        <f t="shared" si="1"/>
        <v>0.26666666666666672</v>
      </c>
    </row>
    <row r="15" spans="1:10" x14ac:dyDescent="0.25">
      <c r="A15" s="17" t="s">
        <v>15</v>
      </c>
      <c r="B15" s="22">
        <v>465.1</v>
      </c>
      <c r="C15" s="16">
        <f>B15*(10^-9)</f>
        <v>4.6510000000000006E-7</v>
      </c>
      <c r="D15" s="16">
        <f>$A$6/C15</f>
        <v>644576344872070.5</v>
      </c>
      <c r="E15" s="16">
        <f>$A$7*$A$6/(C15*$A$8)</f>
        <v>2.6660474452244278</v>
      </c>
      <c r="F15" s="16">
        <v>2.5000000000000001E-2</v>
      </c>
      <c r="G15" s="16">
        <v>-6.4000000000000001E-2</v>
      </c>
      <c r="H15" s="16">
        <f t="shared" si="0"/>
        <v>2.56</v>
      </c>
      <c r="I15" s="16">
        <f>$A$8*H15*C15/$A$6</f>
        <v>6.3625046631426608E-34</v>
      </c>
      <c r="J15" s="16">
        <f t="shared" si="1"/>
        <v>0.25600000000000001</v>
      </c>
    </row>
    <row r="16" spans="1:10" x14ac:dyDescent="0.25">
      <c r="A16" s="17" t="s">
        <v>24</v>
      </c>
      <c r="B16" s="16">
        <v>469.2</v>
      </c>
      <c r="C16" s="16">
        <f>B16*(10^-9)</f>
        <v>4.6919999999999999E-7</v>
      </c>
      <c r="D16" s="16">
        <f>$A$6/C16</f>
        <v>638943857630008.5</v>
      </c>
      <c r="E16" s="16">
        <f>$A$7*$A$6/(C16*$A$8)</f>
        <v>2.6427507817005149</v>
      </c>
      <c r="F16" s="16">
        <v>1.7999999999999999E-2</v>
      </c>
      <c r="G16" s="16">
        <v>-4.7E-2</v>
      </c>
      <c r="H16" s="16">
        <f t="shared" si="0"/>
        <v>2.6111111111111112</v>
      </c>
      <c r="I16" s="16">
        <f>$A$8*H16*C16/$A$6</f>
        <v>6.5467410791234778E-34</v>
      </c>
      <c r="J16" s="16">
        <f t="shared" si="1"/>
        <v>0.26111111111111113</v>
      </c>
    </row>
    <row r="18" spans="1:10" x14ac:dyDescent="0.25">
      <c r="A18">
        <f>GEOMEAN(B11:B16)</f>
        <v>585.84253840257406</v>
      </c>
      <c r="C18">
        <f>GEOMEAN(C11:C16)</f>
        <v>5.8584253840257412E-7</v>
      </c>
      <c r="J18">
        <f>GEOMEAN(H11:H16)</f>
        <v>2.0818740507000015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Photospannung</vt:lpstr>
      <vt:lpstr>LED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Burkhardt</dc:creator>
  <cp:lastModifiedBy>Simon Burkhardt</cp:lastModifiedBy>
  <dcterms:created xsi:type="dcterms:W3CDTF">2019-04-27T09:16:12Z</dcterms:created>
  <dcterms:modified xsi:type="dcterms:W3CDTF">2019-05-21T11:42:38Z</dcterms:modified>
</cp:coreProperties>
</file>