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wnloads\"/>
    </mc:Choice>
  </mc:AlternateContent>
  <xr:revisionPtr revIDLastSave="0" documentId="13_ncr:1_{5662BB57-DE80-4725-A82A-F0BF58E05D65}" xr6:coauthVersionLast="45" xr6:coauthVersionMax="45" xr10:uidLastSave="{00000000-0000-0000-0000-000000000000}"/>
  <bookViews>
    <workbookView xWindow="-110" yWindow="350" windowWidth="25820" windowHeight="14160" xr2:uid="{B7C724E4-48E7-4784-8844-447C518D340C}"/>
  </bookViews>
  <sheets>
    <sheet name="Budget 2019" sheetId="2" r:id="rId1"/>
    <sheet name="Budget 2018" sheetId="1" r:id="rId2"/>
    <sheet name="Krankenkas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2" l="1"/>
  <c r="J34" i="2" l="1"/>
  <c r="L34" i="2"/>
  <c r="B34" i="2"/>
  <c r="O13" i="2" l="1"/>
  <c r="M13" i="2"/>
  <c r="I13" i="2"/>
  <c r="G13" i="2"/>
  <c r="E13" i="2"/>
  <c r="P7" i="3"/>
  <c r="R7" i="3"/>
  <c r="N7" i="3"/>
  <c r="K7" i="3"/>
  <c r="I7" i="3"/>
  <c r="D9" i="3"/>
  <c r="D10" i="3" s="1"/>
  <c r="S6" i="3" s="1"/>
  <c r="D8" i="3"/>
  <c r="D7" i="3"/>
  <c r="E10" i="3" l="1"/>
  <c r="M6" i="3"/>
  <c r="O6" i="3"/>
  <c r="I6" i="3"/>
  <c r="I8" i="3" s="1"/>
  <c r="K6" i="3"/>
  <c r="Q6" i="3"/>
  <c r="C34" i="2"/>
  <c r="D34" i="2"/>
  <c r="E34" i="2"/>
  <c r="F34" i="2"/>
  <c r="G34" i="2"/>
  <c r="H34" i="2"/>
  <c r="I34" i="2"/>
  <c r="K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K8" i="3" l="1"/>
  <c r="M7" i="3" s="1"/>
  <c r="R27" i="2"/>
  <c r="S23" i="2"/>
  <c r="S27" i="2" s="1"/>
  <c r="T23" i="2"/>
  <c r="T27" i="2" s="1"/>
  <c r="U23" i="2"/>
  <c r="U27" i="2" s="1"/>
  <c r="V23" i="2"/>
  <c r="V27" i="2" s="1"/>
  <c r="G27" i="2"/>
  <c r="E29" i="2"/>
  <c r="E35" i="2" s="1"/>
  <c r="AB27" i="2"/>
  <c r="AA27" i="2"/>
  <c r="Z27" i="2"/>
  <c r="Y27" i="2"/>
  <c r="X27" i="2"/>
  <c r="W27" i="2"/>
  <c r="Q27" i="2"/>
  <c r="P27" i="2"/>
  <c r="O27" i="2"/>
  <c r="N27" i="2"/>
  <c r="M27" i="2"/>
  <c r="L27" i="2"/>
  <c r="K27" i="2"/>
  <c r="J27" i="2"/>
  <c r="I27" i="2"/>
  <c r="H27" i="2"/>
  <c r="F27" i="2"/>
  <c r="E27" i="2"/>
  <c r="D27" i="2"/>
  <c r="C27" i="2"/>
  <c r="B27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P11" i="2" l="1"/>
  <c r="P28" i="2"/>
  <c r="B29" i="2"/>
  <c r="AB28" i="2"/>
  <c r="B31" i="1"/>
  <c r="C31" i="1"/>
  <c r="D31" i="1"/>
  <c r="E31" i="1"/>
  <c r="C29" i="2" l="1"/>
  <c r="C35" i="2" s="1"/>
  <c r="B35" i="2"/>
  <c r="T27" i="1"/>
  <c r="U27" i="1"/>
  <c r="V27" i="1"/>
  <c r="W27" i="1"/>
  <c r="X27" i="1"/>
  <c r="Y27" i="1"/>
  <c r="Z27" i="1"/>
  <c r="AA27" i="1"/>
  <c r="AB27" i="1"/>
  <c r="T10" i="1"/>
  <c r="U10" i="1"/>
  <c r="V10" i="1"/>
  <c r="W10" i="1"/>
  <c r="X10" i="1"/>
  <c r="Y10" i="1"/>
  <c r="Z10" i="1"/>
  <c r="AA10" i="1"/>
  <c r="AB10" i="1"/>
  <c r="D29" i="2" l="1"/>
  <c r="D35" i="2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7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0" i="1"/>
  <c r="F29" i="2" l="1"/>
  <c r="F35" i="2" s="1"/>
  <c r="AB28" i="1"/>
  <c r="P28" i="1"/>
  <c r="B29" i="1"/>
  <c r="C29" i="1" s="1"/>
  <c r="D29" i="1" s="1"/>
  <c r="E29" i="1" s="1"/>
  <c r="F29" i="1" s="1"/>
  <c r="G29" i="2" l="1"/>
  <c r="G35" i="2" s="1"/>
  <c r="G29" i="1"/>
  <c r="H29" i="1" s="1"/>
  <c r="F31" i="1"/>
  <c r="H29" i="2" l="1"/>
  <c r="H35" i="2" s="1"/>
  <c r="G31" i="1"/>
  <c r="I29" i="1"/>
  <c r="H31" i="1"/>
  <c r="I29" i="2" l="1"/>
  <c r="I35" i="2" s="1"/>
  <c r="J29" i="1"/>
  <c r="I31" i="1"/>
  <c r="J29" i="2" l="1"/>
  <c r="J35" i="2" s="1"/>
  <c r="K29" i="1"/>
  <c r="J31" i="1"/>
  <c r="K29" i="2" l="1"/>
  <c r="K35" i="2" s="1"/>
  <c r="L29" i="1"/>
  <c r="K31" i="1"/>
  <c r="L29" i="2" l="1"/>
  <c r="L35" i="2" s="1"/>
  <c r="M29" i="1"/>
  <c r="L31" i="1"/>
  <c r="M29" i="2" l="1"/>
  <c r="M35" i="2" s="1"/>
  <c r="N29" i="1"/>
  <c r="M31" i="1"/>
  <c r="N29" i="2" l="1"/>
  <c r="N35" i="2" s="1"/>
  <c r="N31" i="1"/>
  <c r="O29" i="1"/>
  <c r="O29" i="2" l="1"/>
  <c r="O35" i="2" s="1"/>
  <c r="O31" i="1"/>
  <c r="P29" i="1"/>
  <c r="P29" i="2" l="1"/>
  <c r="P35" i="2" s="1"/>
  <c r="Q29" i="1"/>
  <c r="P31" i="1"/>
  <c r="Q29" i="2" l="1"/>
  <c r="Q35" i="2" s="1"/>
  <c r="R29" i="1"/>
  <c r="Q31" i="1"/>
  <c r="R29" i="2" l="1"/>
  <c r="R35" i="2" s="1"/>
  <c r="S29" i="1"/>
  <c r="R31" i="1"/>
  <c r="S29" i="2" l="1"/>
  <c r="S35" i="2" s="1"/>
  <c r="T29" i="1"/>
  <c r="S31" i="1"/>
  <c r="T29" i="2" l="1"/>
  <c r="T35" i="2" s="1"/>
  <c r="U29" i="1"/>
  <c r="T31" i="1"/>
  <c r="U29" i="2" l="1"/>
  <c r="U35" i="2" s="1"/>
  <c r="U31" i="1"/>
  <c r="V29" i="1"/>
  <c r="V29" i="2" l="1"/>
  <c r="V35" i="2" s="1"/>
  <c r="V31" i="1"/>
  <c r="W29" i="1"/>
  <c r="W29" i="2" l="1"/>
  <c r="W35" i="2" s="1"/>
  <c r="X29" i="1"/>
  <c r="W31" i="1"/>
  <c r="X29" i="2" l="1"/>
  <c r="X35" i="2" s="1"/>
  <c r="Y29" i="1"/>
  <c r="X31" i="1"/>
  <c r="Y29" i="2" l="1"/>
  <c r="Y35" i="2" s="1"/>
  <c r="Y31" i="1"/>
  <c r="Z29" i="1"/>
  <c r="Z29" i="2" l="1"/>
  <c r="Z35" i="2" s="1"/>
  <c r="AA29" i="1"/>
  <c r="Z31" i="1"/>
  <c r="AA29" i="2" l="1"/>
  <c r="AA35" i="2" s="1"/>
  <c r="AB29" i="1"/>
  <c r="AB31" i="1" s="1"/>
  <c r="AA31" i="1"/>
  <c r="AB29" i="2" l="1"/>
  <c r="AB35" i="2" s="1"/>
  <c r="M8" i="3"/>
  <c r="O7" i="3" s="1"/>
  <c r="O8" i="3" s="1"/>
  <c r="Q7" i="3" l="1"/>
  <c r="Q8" i="3" s="1"/>
  <c r="S7" i="3" s="1"/>
  <c r="S8" i="3" s="1"/>
</calcChain>
</file>

<file path=xl/sharedStrings.xml><?xml version="1.0" encoding="utf-8"?>
<sst xmlns="http://schemas.openxmlformats.org/spreadsheetml/2006/main" count="299" uniqueCount="73">
  <si>
    <t>Kontostand</t>
  </si>
  <si>
    <t>Einkommen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</si>
  <si>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</si>
  <si>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</si>
  <si>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</si>
  <si>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</si>
  <si>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</si>
  <si>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</si>
  <si>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</si>
  <si>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</si>
  <si>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</si>
  <si>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</si>
  <si>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</si>
  <si>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</si>
  <si>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Ausgaben</t>
  </si>
  <si>
    <t>ETA Systems</t>
  </si>
  <si>
    <t>Stipendium</t>
  </si>
  <si>
    <t>MakerStudio</t>
  </si>
  <si>
    <t>Alimente</t>
  </si>
  <si>
    <t>Krankenkasse</t>
  </si>
  <si>
    <t>Verpflegung</t>
  </si>
  <si>
    <t>Swisscom</t>
  </si>
  <si>
    <t>Total Einnahmen</t>
  </si>
  <si>
    <t>Total Ausgaben</t>
  </si>
  <si>
    <t>Ferien</t>
  </si>
  <si>
    <t>Shopping</t>
  </si>
  <si>
    <t>Steuern</t>
  </si>
  <si>
    <t>Mai</t>
  </si>
  <si>
    <t>Okt</t>
  </si>
  <si>
    <t>Dez</t>
  </si>
  <si>
    <t>FHNW</t>
  </si>
  <si>
    <t>CCC</t>
  </si>
  <si>
    <t>diverses</t>
  </si>
  <si>
    <t>Mobilität</t>
  </si>
  <si>
    <t>Mobiliar</t>
  </si>
  <si>
    <t>Kinderrente</t>
  </si>
  <si>
    <t>Kontostand ist</t>
  </si>
  <si>
    <t>delta</t>
  </si>
  <si>
    <t>korrigierte Prognose</t>
  </si>
  <si>
    <t>Mittlere Abweichung</t>
  </si>
  <si>
    <t>Prämie</t>
  </si>
  <si>
    <t>Grundversicherung</t>
  </si>
  <si>
    <t>Zusatzversicherung</t>
  </si>
  <si>
    <t>Prämienverbilligung</t>
  </si>
  <si>
    <t>Prämie (Jahr)</t>
  </si>
  <si>
    <t>mit Verbilligung</t>
  </si>
  <si>
    <t>zu bezahlen</t>
  </si>
  <si>
    <t>bezahlt</t>
  </si>
  <si>
    <t>zu viel</t>
  </si>
  <si>
    <t>Income</t>
  </si>
  <si>
    <t>Child Support</t>
  </si>
  <si>
    <t>Total Income</t>
  </si>
  <si>
    <t>Expenses</t>
  </si>
  <si>
    <t>Health Insurance</t>
  </si>
  <si>
    <t>Snacks</t>
  </si>
  <si>
    <t>Vacation</t>
  </si>
  <si>
    <t>Taxes</t>
  </si>
  <si>
    <t>Healthcare</t>
  </si>
  <si>
    <t>unplanned</t>
  </si>
  <si>
    <t>Total Expenses</t>
  </si>
  <si>
    <t>Prepaid Credit Card</t>
  </si>
  <si>
    <t>Cash Reserve</t>
  </si>
  <si>
    <t>Balance (calc)</t>
  </si>
  <si>
    <t>Balance (real)</t>
  </si>
  <si>
    <t>Difference</t>
  </si>
  <si>
    <t>Job</t>
  </si>
  <si>
    <t>Scolarship</t>
  </si>
  <si>
    <t>Phone Contract</t>
  </si>
  <si>
    <t>Membership</t>
  </si>
  <si>
    <t>Transportation</t>
  </si>
  <si>
    <t>Misc.</t>
  </si>
  <si>
    <t>Balance Kantonalbank</t>
  </si>
  <si>
    <t>Balance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</si>
</sst>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36">
    <xf numFmtId="0" fontId="0" fillId="0" borderId="0" xfId="0"/>
    <xf numFmtId="2" fontId="0" fillId="0" borderId="0" xfId="0" applyNumberFormat="1"/>
    <xf numFmtId="0" fontId="2" fillId="2" borderId="0" xfId="1"/>
    <xf numFmtId="0" fontId="3" fillId="3" borderId="0" xfId="2"/>
    <xf numFmtId="2" fontId="4" fillId="0" borderId="0" xfId="0" applyNumberFormat="1" applyFont="1"/>
    <xf numFmtId="2" fontId="5" fillId="0" borderId="0" xfId="0" applyNumberFormat="1" applyFont="1"/>
    <xf numFmtId="0" fontId="1" fillId="4" borderId="0" xfId="0" applyFont="1" applyFill="1"/>
    <xf numFmtId="0" fontId="0" fillId="4" borderId="0" xfId="0" applyFill="1"/>
    <xf numFmtId="2" fontId="4" fillId="4" borderId="0" xfId="0" applyNumberFormat="1" applyFont="1" applyFill="1"/>
    <xf numFmtId="0" fontId="1" fillId="4" borderId="0" xfId="0" applyFont="1" applyFill="1" applyAlignment="1">
      <alignment vertical="center"/>
    </xf>
    <xf numFmtId="0" fontId="9" fillId="5" borderId="0" xfId="0" applyFont="1" applyFill="1"/>
    <xf numFmtId="0" fontId="9" fillId="6" borderId="0" xfId="0" applyFont="1" applyFill="1"/>
    <xf numFmtId="0" fontId="0" fillId="7" borderId="0" xfId="0" applyFill="1"/>
    <xf numFmtId="2" fontId="5" fillId="4" borderId="0" xfId="0" applyNumberFormat="1" applyFont="1" applyFill="1"/>
    <xf numFmtId="0" fontId="0" fillId="9" borderId="0" xfId="0" applyFill="1"/>
    <xf numFmtId="2" fontId="4" fillId="9" borderId="0" xfId="0" applyNumberFormat="1" applyFont="1" applyFill="1"/>
    <xf numFmtId="2" fontId="4" fillId="0" borderId="1" xfId="0" applyNumberFormat="1" applyFont="1" applyBorder="1"/>
    <xf numFmtId="2" fontId="4" fillId="4" borderId="1" xfId="0" applyNumberFormat="1" applyFont="1" applyFill="1" applyBorder="1"/>
    <xf numFmtId="2" fontId="4" fillId="8" borderId="1" xfId="0" applyNumberFormat="1" applyFont="1" applyFill="1" applyBorder="1"/>
    <xf numFmtId="2" fontId="7" fillId="0" borderId="1" xfId="0" applyNumberFormat="1" applyFont="1" applyBorder="1"/>
    <xf numFmtId="2" fontId="7" fillId="4" borderId="1" xfId="0" applyNumberFormat="1" applyFont="1" applyFill="1" applyBorder="1"/>
    <xf numFmtId="2" fontId="6" fillId="4" borderId="1" xfId="0" applyNumberFormat="1" applyFont="1" applyFill="1" applyBorder="1" applyAlignment="1">
      <alignment vertical="center"/>
    </xf>
    <xf numFmtId="2" fontId="6" fillId="9" borderId="1" xfId="0" applyNumberFormat="1" applyFont="1" applyFill="1" applyBorder="1" applyAlignment="1">
      <alignment vertical="center"/>
    </xf>
    <xf numFmtId="2" fontId="8" fillId="0" borderId="1" xfId="0" applyNumberFormat="1" applyFont="1" applyBorder="1"/>
    <xf numFmtId="2" fontId="8" fillId="4" borderId="1" xfId="0" applyNumberFormat="1" applyFont="1" applyFill="1" applyBorder="1"/>
    <xf numFmtId="2" fontId="4" fillId="10" borderId="1" xfId="0" applyNumberFormat="1" applyFont="1" applyFill="1" applyBorder="1"/>
    <xf numFmtId="2" fontId="4" fillId="11" borderId="1" xfId="0" applyNumberFormat="1" applyFont="1" applyFill="1" applyBorder="1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0" xfId="0" applyBorder="1"/>
    <xf numFmtId="0" fontId="0" fillId="0" borderId="6" xfId="0" applyBorder="1"/>
    <xf numFmtId="0" fontId="0" fillId="4" borderId="0" xfId="0" applyFill="1" applyBorder="1"/>
    <xf numFmtId="0" fontId="0" fillId="4" borderId="6" xfId="0" applyFill="1" applyBorder="1"/>
    <xf numFmtId="2" fontId="4" fillId="0" borderId="0" xfId="0" applyNumberFormat="1" applyFont="1" applyBorder="1"/>
    <xf numFmtId="2" fontId="4" fillId="4" borderId="0" xfId="0" applyNumberFormat="1" applyFont="1" applyFill="1" applyBorder="1"/>
    <xf numFmtId="2" fontId="4" fillId="4" borderId="6" xfId="0" applyNumberFormat="1" applyFont="1" applyFill="1" applyBorder="1"/>
    <xf numFmtId="2" fontId="5" fillId="0" borderId="0" xfId="0" applyNumberFormat="1" applyFont="1" applyBorder="1"/>
    <xf numFmtId="2" fontId="0" fillId="0" borderId="0" xfId="0" applyNumberFormat="1" applyBorder="1"/>
    <xf numFmtId="2" fontId="0" fillId="0" borderId="6" xfId="0" applyNumberFormat="1" applyBorder="1"/>
    <xf numFmtId="2" fontId="6" fillId="0" borderId="10" xfId="0" applyNumberFormat="1" applyFont="1" applyFill="1" applyBorder="1"/>
    <xf numFmtId="2" fontId="6" fillId="0" borderId="11" xfId="0" applyNumberFormat="1" applyFont="1" applyFill="1" applyBorder="1"/>
    <xf numFmtId="2" fontId="5" fillId="4" borderId="0" xfId="0" applyNumberFormat="1" applyFont="1" applyFill="1" applyBorder="1"/>
    <xf numFmtId="2" fontId="10" fillId="4" borderId="1" xfId="0" applyNumberFormat="1" applyFont="1" applyFill="1" applyBorder="1"/>
    <xf numFmtId="2" fontId="11" fillId="4" borderId="1" xfId="0" applyNumberFormat="1" applyFont="1" applyFill="1" applyBorder="1"/>
    <xf numFmtId="2" fontId="10" fillId="4" borderId="0" xfId="0" applyNumberFormat="1" applyFont="1" applyFill="1" applyBorder="1"/>
    <xf numFmtId="2" fontId="11" fillId="4" borderId="1" xfId="0" applyNumberFormat="1" applyFont="1" applyFill="1" applyBorder="1" applyAlignment="1">
      <alignment vertical="center"/>
    </xf>
    <xf numFmtId="2" fontId="11" fillId="4" borderId="10" xfId="0" applyNumberFormat="1" applyFont="1" applyFill="1" applyBorder="1"/>
    <xf numFmtId="2" fontId="10" fillId="4" borderId="7" xfId="0" applyNumberFormat="1" applyFont="1" applyFill="1" applyBorder="1"/>
    <xf numFmtId="2" fontId="11" fillId="4" borderId="7" xfId="0" applyNumberFormat="1" applyFont="1" applyFill="1" applyBorder="1"/>
    <xf numFmtId="2" fontId="10" fillId="4" borderId="5" xfId="0" applyNumberFormat="1" applyFont="1" applyFill="1" applyBorder="1"/>
    <xf numFmtId="2" fontId="11" fillId="4" borderId="9" xfId="0" applyNumberFormat="1" applyFont="1" applyFill="1" applyBorder="1"/>
    <xf numFmtId="0" fontId="0" fillId="0" borderId="2" xfId="0" applyBorder="1"/>
    <xf numFmtId="0" fontId="0" fillId="0" borderId="5" xfId="0" applyBorder="1"/>
    <xf numFmtId="2" fontId="10" fillId="4" borderId="6" xfId="0" applyNumberFormat="1" applyFont="1" applyFill="1" applyBorder="1"/>
    <xf numFmtId="2" fontId="6" fillId="0" borderId="12" xfId="0" applyNumberFormat="1" applyFont="1" applyFill="1" applyBorder="1"/>
    <xf numFmtId="0" fontId="0" fillId="9" borderId="0" xfId="0" applyFill="1" applyBorder="1"/>
    <xf numFmtId="0" fontId="0" fillId="9" borderId="6" xfId="0" applyFill="1" applyBorder="1"/>
    <xf numFmtId="2" fontId="4" fillId="0" borderId="7" xfId="0" applyNumberFormat="1" applyFont="1" applyBorder="1"/>
    <xf numFmtId="2" fontId="4" fillId="4" borderId="8" xfId="0" applyNumberFormat="1" applyFont="1" applyFill="1" applyBorder="1"/>
    <xf numFmtId="2" fontId="7" fillId="4" borderId="8" xfId="0" applyNumberFormat="1" applyFont="1" applyFill="1" applyBorder="1"/>
    <xf numFmtId="2" fontId="4" fillId="9" borderId="0" xfId="0" applyNumberFormat="1" applyFont="1" applyFill="1" applyBorder="1"/>
    <xf numFmtId="2" fontId="4" fillId="9" borderId="6" xfId="0" applyNumberFormat="1" applyFont="1" applyFill="1" applyBorder="1"/>
    <xf numFmtId="2" fontId="8" fillId="4" borderId="8" xfId="0" applyNumberFormat="1" applyFont="1" applyFill="1" applyBorder="1"/>
    <xf numFmtId="2" fontId="5" fillId="4" borderId="6" xfId="0" applyNumberFormat="1" applyFont="1" applyFill="1" applyBorder="1"/>
    <xf numFmtId="2" fontId="6" fillId="9" borderId="8" xfId="0" applyNumberFormat="1" applyFont="1" applyFill="1" applyBorder="1" applyAlignment="1">
      <alignment vertical="center"/>
    </xf>
    <xf numFmtId="2" fontId="6" fillId="0" borderId="9" xfId="0" applyNumberFormat="1" applyFont="1" applyFill="1" applyBorder="1"/>
    <xf numFmtId="0" fontId="12" fillId="0" borderId="0" xfId="0" applyFont="1"/>
    <xf numFmtId="2" fontId="11" fillId="4" borderId="13" xfId="0" applyNumberFormat="1" applyFont="1" applyFill="1" applyBorder="1"/>
    <xf numFmtId="2" fontId="11" fillId="4" borderId="14" xfId="0" applyNumberFormat="1" applyFont="1" applyFill="1" applyBorder="1"/>
    <xf numFmtId="2" fontId="6" fillId="4" borderId="14" xfId="0" applyNumberFormat="1" applyFont="1" applyFill="1" applyBorder="1"/>
    <xf numFmtId="2" fontId="6" fillId="4" borderId="16" xfId="0" applyNumberFormat="1" applyFont="1" applyFill="1" applyBorder="1"/>
    <xf numFmtId="2" fontId="6" fillId="4" borderId="13" xfId="0" applyNumberFormat="1" applyFont="1" applyFill="1" applyBorder="1"/>
    <xf numFmtId="2" fontId="6" fillId="4" borderId="15" xfId="0" applyNumberFormat="1" applyFont="1" applyFill="1" applyBorder="1"/>
    <xf numFmtId="2" fontId="12" fillId="4" borderId="2" xfId="0" applyNumberFormat="1" applyFont="1" applyFill="1" applyBorder="1"/>
    <xf numFmtId="2" fontId="12" fillId="4" borderId="3" xfId="0" applyNumberFormat="1" applyFont="1" applyFill="1" applyBorder="1"/>
    <xf numFmtId="2" fontId="12" fillId="0" borderId="3" xfId="0" applyNumberFormat="1" applyFont="1" applyBorder="1"/>
    <xf numFmtId="2" fontId="12" fillId="0" borderId="2" xfId="0" applyNumberFormat="1" applyFont="1" applyBorder="1"/>
    <xf numFmtId="2" fontId="12" fillId="0" borderId="4" xfId="0" applyNumberFormat="1" applyFont="1" applyBorder="1"/>
    <xf numFmtId="2" fontId="12" fillId="4" borderId="17" xfId="0" applyNumberFormat="1" applyFont="1" applyFill="1" applyBorder="1"/>
    <xf numFmtId="2" fontId="12" fillId="4" borderId="18" xfId="0" applyNumberFormat="1" applyFont="1" applyFill="1" applyBorder="1"/>
    <xf numFmtId="2" fontId="12" fillId="0" borderId="18" xfId="0" applyNumberFormat="1" applyFont="1" applyBorder="1"/>
    <xf numFmtId="2" fontId="12" fillId="0" borderId="17" xfId="0" applyNumberFormat="1" applyFont="1" applyBorder="1"/>
    <xf numFmtId="2" fontId="12" fillId="0" borderId="19" xfId="0" applyNumberFormat="1" applyFont="1" applyBorder="1"/>
    <xf numFmtId="2" fontId="4" fillId="0" borderId="1" xfId="0" applyNumberFormat="1" applyFont="1" applyFill="1" applyBorder="1"/>
    <xf numFmtId="2" fontId="4" fillId="4" borderId="7" xfId="0" applyNumberFormat="1" applyFont="1" applyFill="1" applyBorder="1"/>
    <xf numFmtId="2" fontId="12" fillId="4" borderId="0" xfId="0" applyNumberFormat="1" applyFont="1" applyFill="1" applyBorder="1"/>
    <xf numFmtId="0" fontId="1" fillId="0" borderId="3" xfId="0" applyFont="1" applyBorder="1"/>
    <xf numFmtId="2" fontId="4" fillId="0" borderId="20" xfId="0" applyNumberFormat="1" applyFont="1" applyBorder="1"/>
    <xf numFmtId="2" fontId="4" fillId="0" borderId="20" xfId="0" applyNumberFormat="1" applyFont="1" applyFill="1" applyBorder="1"/>
    <xf numFmtId="2" fontId="7" fillId="0" borderId="20" xfId="0" applyNumberFormat="1" applyFont="1" applyBorder="1"/>
    <xf numFmtId="2" fontId="8" fillId="0" borderId="20" xfId="0" applyNumberFormat="1" applyFont="1" applyBorder="1"/>
    <xf numFmtId="2" fontId="6" fillId="4" borderId="20" xfId="0" applyNumberFormat="1" applyFont="1" applyFill="1" applyBorder="1" applyAlignment="1">
      <alignment vertical="center"/>
    </xf>
    <xf numFmtId="2" fontId="4" fillId="0" borderId="8" xfId="0" applyNumberFormat="1" applyFont="1" applyBorder="1"/>
    <xf numFmtId="2" fontId="4" fillId="0" borderId="8" xfId="0" applyNumberFormat="1" applyFont="1" applyFill="1" applyBorder="1"/>
    <xf numFmtId="2" fontId="7" fillId="0" borderId="8" xfId="0" applyNumberFormat="1" applyFont="1" applyBorder="1"/>
    <xf numFmtId="2" fontId="4" fillId="0" borderId="6" xfId="0" applyNumberFormat="1" applyFont="1" applyBorder="1"/>
    <xf numFmtId="2" fontId="8" fillId="0" borderId="8" xfId="0" applyNumberFormat="1" applyFont="1" applyBorder="1"/>
    <xf numFmtId="2" fontId="6" fillId="4" borderId="8" xfId="0" applyNumberFormat="1" applyFont="1" applyFill="1" applyBorder="1" applyAlignment="1">
      <alignment vertical="center"/>
    </xf>
    <xf numFmtId="2" fontId="0" fillId="0" borderId="19" xfId="0" applyNumberFormat="1" applyBorder="1"/>
    <xf numFmtId="2" fontId="10" fillId="12" borderId="6" xfId="0" applyNumberFormat="1" applyFont="1" applyFill="1" applyBorder="1"/>
    <xf numFmtId="2" fontId="10" fillId="12" borderId="5" xfId="0" applyNumberFormat="1" applyFont="1" applyFill="1" applyBorder="1"/>
    <xf numFmtId="2" fontId="10" fillId="12" borderId="0" xfId="0" applyNumberFormat="1" applyFont="1" applyFill="1" applyBorder="1"/>
    <xf numFmtId="2" fontId="12" fillId="12" borderId="0" xfId="0" applyNumberFormat="1" applyFont="1" applyFill="1" applyBorder="1"/>
    <xf numFmtId="2" fontId="10" fillId="12" borderId="17" xfId="0" applyNumberFormat="1" applyFont="1" applyFill="1" applyBorder="1"/>
    <xf numFmtId="2" fontId="10" fillId="12" borderId="18" xfId="0" applyNumberFormat="1" applyFont="1" applyFill="1" applyBorder="1"/>
    <xf numFmtId="2" fontId="12" fillId="12" borderId="18" xfId="0" applyNumberFormat="1" applyFont="1" applyFill="1" applyBorder="1"/>
    <xf numFmtId="2" fontId="12" fillId="12" borderId="4" xfId="0" applyNumberFormat="1" applyFont="1" applyFill="1" applyBorder="1"/>
    <xf numFmtId="2" fontId="12" fillId="12" borderId="2" xfId="0" applyNumberFormat="1" applyFont="1" applyFill="1" applyBorder="1"/>
    <xf numFmtId="2" fontId="12" fillId="12" borderId="3" xfId="0" applyNumberFormat="1" applyFont="1" applyFill="1" applyBorder="1"/>
    <xf numFmtId="2" fontId="10" fillId="12" borderId="3" xfId="0" applyNumberFormat="1" applyFont="1" applyFill="1" applyBorder="1"/>
    <xf numFmtId="2" fontId="12" fillId="12" borderId="19" xfId="0" applyNumberFormat="1" applyFont="1" applyFill="1" applyBorder="1"/>
    <xf numFmtId="2" fontId="12" fillId="12" borderId="17" xfId="0" applyNumberFormat="1" applyFont="1" applyFill="1" applyBorder="1"/>
    <xf numFmtId="2" fontId="11" fillId="4" borderId="22" xfId="0" applyNumberFormat="1" applyFont="1" applyFill="1" applyBorder="1"/>
    <xf numFmtId="2" fontId="11" fillId="4" borderId="13" xfId="0" applyNumberFormat="1" applyFont="1" applyFill="1" applyBorder="1" applyAlignment="1">
      <alignment vertical="center"/>
    </xf>
    <xf numFmtId="2" fontId="10" fillId="13" borderId="21" xfId="0" applyNumberFormat="1" applyFont="1" applyFill="1" applyBorder="1"/>
    <xf numFmtId="2" fontId="7" fillId="12" borderId="8" xfId="0" applyNumberFormat="1" applyFont="1" applyFill="1" applyBorder="1"/>
    <xf numFmtId="2" fontId="7" fillId="12" borderId="7" xfId="0" applyNumberFormat="1" applyFont="1" applyFill="1" applyBorder="1"/>
    <xf numFmtId="2" fontId="7" fillId="12" borderId="1" xfId="0" applyNumberFormat="1" applyFont="1" applyFill="1" applyBorder="1"/>
    <xf numFmtId="2" fontId="13" fillId="12" borderId="8" xfId="0" applyNumberFormat="1" applyFont="1" applyFill="1" applyBorder="1"/>
    <xf numFmtId="2" fontId="13" fillId="12" borderId="7" xfId="0" applyNumberFormat="1" applyFont="1" applyFill="1" applyBorder="1"/>
    <xf numFmtId="2" fontId="13" fillId="12" borderId="1" xfId="0" applyNumberFormat="1" applyFont="1" applyFill="1" applyBorder="1"/>
    <xf numFmtId="2" fontId="8" fillId="12" borderId="8" xfId="0" applyNumberFormat="1" applyFont="1" applyFill="1" applyBorder="1"/>
    <xf numFmtId="2" fontId="8" fillId="12" borderId="22" xfId="0" applyNumberFormat="1" applyFont="1" applyFill="1" applyBorder="1"/>
    <xf numFmtId="2" fontId="8" fillId="12" borderId="1" xfId="0" applyNumberFormat="1" applyFont="1" applyFill="1" applyBorder="1"/>
    <xf numFmtId="2" fontId="6" fillId="4" borderId="13" xfId="0" applyNumberFormat="1" applyFont="1" applyFill="1" applyBorder="1" applyAlignment="1">
      <alignment vertical="center"/>
    </xf>
    <xf numFmtId="2" fontId="6" fillId="12" borderId="11" xfId="0" applyNumberFormat="1" applyFont="1" applyFill="1" applyBorder="1"/>
    <xf numFmtId="2" fontId="6" fillId="12" borderId="9" xfId="0" applyNumberFormat="1" applyFont="1" applyFill="1" applyBorder="1"/>
    <xf numFmtId="2" fontId="6" fillId="12" borderId="10" xfId="0" applyNumberFormat="1" applyFont="1" applyFill="1" applyBorder="1"/>
    <xf numFmtId="2" fontId="14" fillId="0" borderId="6" xfId="0" applyNumberFormat="1" applyFont="1" applyBorder="1"/>
    <xf numFmtId="2" fontId="6" fillId="0" borderId="6" xfId="0" applyNumberFormat="1" applyFont="1" applyBorder="1"/>
    <xf numFmtId="2" fontId="10" fillId="0" borderId="5" xfId="0" applyNumberFormat="1" applyFont="1" applyFill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013928774236561E-2"/>
          <c:y val="0.154191195340774"/>
          <c:w val="0.9527410276358278"/>
          <c:h val="0.61685676389099831"/>
        </c:manualLayout>
      </c:layout>
      <c:lineChart>
        <c:grouping val="standard"/>
        <c:varyColors val="0"/>
        <c:ser>
          <c:idx val="0"/>
          <c:order val="0"/>
          <c:tx>
            <c:strRef>
              <c:f>'Budget 2019'!$A$29</c:f>
              <c:strCache>
                <c:ptCount val="1"/>
                <c:pt idx="0">
                  <c:v>Balance (calc)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'Budget 2019'!$B$3:$AB$3</c:f>
              <c:strCache>
                <c:ptCount val="27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  <c:pt idx="14">
                  <c:v>Dec</c:v>
                </c:pt>
                <c:pt idx="15">
                  <c:v>Jan</c:v>
                </c:pt>
                <c:pt idx="16">
                  <c:v>Feb</c:v>
                </c:pt>
                <c:pt idx="17">
                  <c:v>Mar</c:v>
                </c:pt>
                <c:pt idx="18">
                  <c:v>Apr</c:v>
                </c:pt>
                <c:pt idx="19">
                  <c:v>Mai</c:v>
                </c:pt>
                <c:pt idx="20">
                  <c:v>Jun</c:v>
                </c:pt>
                <c:pt idx="21">
                  <c:v>Jul</c:v>
                </c:pt>
                <c:pt idx="22">
                  <c:v>Aug</c:v>
                </c:pt>
                <c:pt idx="23">
                  <c:v>Sep</c:v>
                </c:pt>
                <c:pt idx="24">
                  <c:v>Okt</c:v>
                </c:pt>
                <c:pt idx="25">
                  <c:v>Nov</c:v>
                </c:pt>
                <c:pt idx="26">
                  <c:v>Dez</c:v>
                </c:pt>
              </c:strCache>
            </c:strRef>
          </c:cat>
          <c:val>
            <c:numRef>
              <c:f>'Budget 2019'!$B$29:$AB$29</c:f>
              <c:numCache>
                <c:formatCode>0.00</c:formatCode>
                <c:ptCount val="27"/>
                <c:pt idx="0">
                  <c:v>8975</c:v>
                </c:pt>
                <c:pt idx="1">
                  <c:v>7750</c:v>
                </c:pt>
                <c:pt idx="2">
                  <c:v>10215</c:v>
                </c:pt>
                <c:pt idx="3">
                  <c:v>11000</c:v>
                </c:pt>
                <c:pt idx="4">
                  <c:v>12225</c:v>
                </c:pt>
                <c:pt idx="5">
                  <c:v>13961</c:v>
                </c:pt>
                <c:pt idx="6">
                  <c:v>14486</c:v>
                </c:pt>
                <c:pt idx="7">
                  <c:v>14661</c:v>
                </c:pt>
                <c:pt idx="8">
                  <c:v>13836</c:v>
                </c:pt>
                <c:pt idx="9">
                  <c:v>11401</c:v>
                </c:pt>
                <c:pt idx="10">
                  <c:v>10363.5</c:v>
                </c:pt>
                <c:pt idx="11">
                  <c:v>10173.5</c:v>
                </c:pt>
                <c:pt idx="12">
                  <c:v>10576.35</c:v>
                </c:pt>
                <c:pt idx="13">
                  <c:v>9363.35</c:v>
                </c:pt>
                <c:pt idx="14">
                  <c:v>8118.35</c:v>
                </c:pt>
                <c:pt idx="15">
                  <c:v>7873.35</c:v>
                </c:pt>
                <c:pt idx="16">
                  <c:v>7158.35</c:v>
                </c:pt>
                <c:pt idx="17">
                  <c:v>6853.35</c:v>
                </c:pt>
                <c:pt idx="18">
                  <c:v>5648.35</c:v>
                </c:pt>
                <c:pt idx="19">
                  <c:v>5643.35</c:v>
                </c:pt>
                <c:pt idx="20">
                  <c:v>5638.35</c:v>
                </c:pt>
                <c:pt idx="21">
                  <c:v>2063.3500000000004</c:v>
                </c:pt>
                <c:pt idx="22">
                  <c:v>-511.64999999999964</c:v>
                </c:pt>
                <c:pt idx="23">
                  <c:v>-886.64999999999964</c:v>
                </c:pt>
                <c:pt idx="24">
                  <c:v>-181.64999999999964</c:v>
                </c:pt>
                <c:pt idx="25">
                  <c:v>523.35000000000036</c:v>
                </c:pt>
                <c:pt idx="26">
                  <c:v>1228.3500000000004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1-4110-A160-66A41081D0A8}"/>
            </c:ext>
          </c:extLst>
        </c:ser>
        <c:ser>
          <c:idx val="1"/>
          <c:order val="1"/>
          <c:tx>
            <c:strRef>
              <c:f>'Budget 2019'!$A$34</c:f>
              <c:strCache>
                <c:ptCount val="1"/>
                <c:pt idx="0">
                  <c:v>Balance (real)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'Budget 2019'!$B$3:$AB$3</c:f>
              <c:strCache>
                <c:ptCount val="27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  <c:pt idx="14">
                  <c:v>Dec</c:v>
                </c:pt>
                <c:pt idx="15">
                  <c:v>Jan</c:v>
                </c:pt>
                <c:pt idx="16">
                  <c:v>Feb</c:v>
                </c:pt>
                <c:pt idx="17">
                  <c:v>Mar</c:v>
                </c:pt>
                <c:pt idx="18">
                  <c:v>Apr</c:v>
                </c:pt>
                <c:pt idx="19">
                  <c:v>Mai</c:v>
                </c:pt>
                <c:pt idx="20">
                  <c:v>Jun</c:v>
                </c:pt>
                <c:pt idx="21">
                  <c:v>Jul</c:v>
                </c:pt>
                <c:pt idx="22">
                  <c:v>Aug</c:v>
                </c:pt>
                <c:pt idx="23">
                  <c:v>Sep</c:v>
                </c:pt>
                <c:pt idx="24">
                  <c:v>Okt</c:v>
                </c:pt>
                <c:pt idx="25">
                  <c:v>Nov</c:v>
                </c:pt>
                <c:pt idx="26">
                  <c:v>Dez</c:v>
                </c:pt>
              </c:strCache>
            </c:strRef>
          </c:cat>
          <c:val>
            <c:numRef>
              <c:f>'Budget 2019'!$B$34:$AB$34</c:f>
              <c:numCache>
                <c:formatCode>0.00</c:formatCode>
                <c:ptCount val="27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12000</c:v>
                </c:pt>
                <c:pt idx="5">
                  <c:v>14000</c:v>
                </c:pt>
                <c:pt idx="6">
                  <c:v>14500</c:v>
                </c:pt>
                <c:pt idx="7">
                  <c:v>14000</c:v>
                </c:pt>
                <c:pt idx="8">
                  <c:v>14000</c:v>
                </c:pt>
                <c:pt idx="9">
                  <c:v>11000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1-4110-A160-66A41081D0A8}"/>
            </c:ext>
          </c:extLst>
        </c:ser>
        <c:ser>
          <c:idx val="2"/>
          <c:order val="2"/>
          <c:tx>
            <c:strRef>
              <c:f>'Budget 2019'!$A$35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'Budget 2019'!$B$3:$AB$3</c:f>
              <c:strCache>
                <c:ptCount val="27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  <c:pt idx="14">
                  <c:v>Dec</c:v>
                </c:pt>
                <c:pt idx="15">
                  <c:v>Jan</c:v>
                </c:pt>
                <c:pt idx="16">
                  <c:v>Feb</c:v>
                </c:pt>
                <c:pt idx="17">
                  <c:v>Mar</c:v>
                </c:pt>
                <c:pt idx="18">
                  <c:v>Apr</c:v>
                </c:pt>
                <c:pt idx="19">
                  <c:v>Mai</c:v>
                </c:pt>
                <c:pt idx="20">
                  <c:v>Jun</c:v>
                </c:pt>
                <c:pt idx="21">
                  <c:v>Jul</c:v>
                </c:pt>
                <c:pt idx="22">
                  <c:v>Aug</c:v>
                </c:pt>
                <c:pt idx="23">
                  <c:v>Sep</c:v>
                </c:pt>
                <c:pt idx="24">
                  <c:v>Okt</c:v>
                </c:pt>
                <c:pt idx="25">
                  <c:v>Nov</c:v>
                </c:pt>
                <c:pt idx="26">
                  <c:v>Dez</c:v>
                </c:pt>
              </c:strCache>
            </c:strRef>
          </c:cat>
          <c:val>
            <c:numRef>
              <c:f>'Budget 2019'!$B$35:$AB$35</c:f>
              <c:numCache>
                <c:formatCode>0.00</c:formatCode>
                <c:ptCount val="27"/>
                <c:pt idx="0">
                  <c:v>1025</c:v>
                </c:pt>
                <c:pt idx="1">
                  <c:v>2250</c:v>
                </c:pt>
                <c:pt idx="2">
                  <c:v>-215</c:v>
                </c:pt>
                <c:pt idx="3">
                  <c:v>-1000</c:v>
                </c:pt>
                <c:pt idx="4">
                  <c:v>-225</c:v>
                </c:pt>
                <c:pt idx="5">
                  <c:v>39</c:v>
                </c:pt>
                <c:pt idx="6">
                  <c:v>14</c:v>
                </c:pt>
                <c:pt idx="7">
                  <c:v>-661</c:v>
                </c:pt>
                <c:pt idx="8">
                  <c:v>164</c:v>
                </c:pt>
                <c:pt idx="9">
                  <c:v>-401</c:v>
                </c:pt>
                <c:pt idx="10">
                  <c:v>-363.5</c:v>
                </c:pt>
                <c:pt idx="11">
                  <c:v>-173.5</c:v>
                </c:pt>
                <c:pt idx="12">
                  <c:v>-576.35000000000036</c:v>
                </c:pt>
                <c:pt idx="13">
                  <c:v>636.64999999999964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E1-4110-A160-66A41081D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501296"/>
        <c:axId val="715493096"/>
      </c:lineChart>
      <c:catAx>
        <c:axId val="7155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5493096"/>
        <c:crosses val="autoZero"/>
        <c:auto val="1"/>
        <c:lblAlgn val="ctr"/>
        <c:lblOffset val="100"/>
        <c:noMultiLvlLbl val="0"/>
      </c:catAx>
      <c:valAx>
        <c:axId val="71549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550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431483679895069"/>
          <c:y val="3.7226347985076333E-2"/>
          <c:w val="0.18103158652737256"/>
          <c:h val="6.9108802976998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Movements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'Budget 2019'!$B$3:$AB$3</c:f>
              <c:strCache>
                <c:ptCount val="27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  <c:pt idx="14">
                  <c:v>Dec</c:v>
                </c:pt>
                <c:pt idx="15">
                  <c:v>Jan</c:v>
                </c:pt>
                <c:pt idx="16">
                  <c:v>Feb</c:v>
                </c:pt>
                <c:pt idx="17">
                  <c:v>Mar</c:v>
                </c:pt>
                <c:pt idx="18">
                  <c:v>Apr</c:v>
                </c:pt>
                <c:pt idx="19">
                  <c:v>Mai</c:v>
                </c:pt>
                <c:pt idx="20">
                  <c:v>Jun</c:v>
                </c:pt>
                <c:pt idx="21">
                  <c:v>Jul</c:v>
                </c:pt>
                <c:pt idx="22">
                  <c:v>Aug</c:v>
                </c:pt>
                <c:pt idx="23">
                  <c:v>Sep</c:v>
                </c:pt>
                <c:pt idx="24">
                  <c:v>Okt</c:v>
                </c:pt>
                <c:pt idx="25">
                  <c:v>Nov</c:v>
                </c:pt>
                <c:pt idx="26">
                  <c:v>Dez</c:v>
                </c:pt>
              </c:strCache>
            </c:strRef>
          </c:cat>
          <c:val>
            <c:numRef>
              <c:f>'Budget 2019'!$B$10:$AB$10</c:f>
              <c:numCache>
                <c:formatCode>0.00</c:formatCode>
                <c:ptCount val="27"/>
                <c:pt idx="0">
                  <c:v>240</c:v>
                </c:pt>
                <c:pt idx="1">
                  <c:v>190</c:v>
                </c:pt>
                <c:pt idx="2">
                  <c:v>4380</c:v>
                </c:pt>
                <c:pt idx="3">
                  <c:v>680</c:v>
                </c:pt>
                <c:pt idx="4">
                  <c:v>2655</c:v>
                </c:pt>
                <c:pt idx="5">
                  <c:v>5945</c:v>
                </c:pt>
                <c:pt idx="6">
                  <c:v>1655</c:v>
                </c:pt>
                <c:pt idx="7">
                  <c:v>1655</c:v>
                </c:pt>
                <c:pt idx="8">
                  <c:v>1655</c:v>
                </c:pt>
                <c:pt idx="9">
                  <c:v>1588</c:v>
                </c:pt>
                <c:pt idx="10">
                  <c:v>1322.5</c:v>
                </c:pt>
                <c:pt idx="11">
                  <c:v>2632</c:v>
                </c:pt>
                <c:pt idx="12">
                  <c:v>1532.85</c:v>
                </c:pt>
                <c:pt idx="13">
                  <c:v>655</c:v>
                </c:pt>
                <c:pt idx="14">
                  <c:v>1535</c:v>
                </c:pt>
                <c:pt idx="15">
                  <c:v>1535</c:v>
                </c:pt>
                <c:pt idx="16">
                  <c:v>1535</c:v>
                </c:pt>
                <c:pt idx="17">
                  <c:v>1535</c:v>
                </c:pt>
                <c:pt idx="18">
                  <c:v>1535</c:v>
                </c:pt>
                <c:pt idx="19">
                  <c:v>1535</c:v>
                </c:pt>
                <c:pt idx="20">
                  <c:v>1535</c:v>
                </c:pt>
                <c:pt idx="21">
                  <c:v>0</c:v>
                </c:pt>
                <c:pt idx="22">
                  <c:v>0</c:v>
                </c:pt>
                <c:pt idx="23">
                  <c:v>1200</c:v>
                </c:pt>
                <c:pt idx="24">
                  <c:v>2500</c:v>
                </c:pt>
                <c:pt idx="25">
                  <c:v>2500</c:v>
                </c:pt>
                <c:pt idx="26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F-432C-A7AF-F28257519EBC}"/>
            </c:ext>
          </c:extLst>
        </c:ser>
        <c:ser>
          <c:idx val="1"/>
          <c:order val="1"/>
          <c:tx>
            <c:v>Expenses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'Budget 2019'!$B$3:$AB$3</c:f>
              <c:strCache>
                <c:ptCount val="27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  <c:pt idx="14">
                  <c:v>Dec</c:v>
                </c:pt>
                <c:pt idx="15">
                  <c:v>Jan</c:v>
                </c:pt>
                <c:pt idx="16">
                  <c:v>Feb</c:v>
                </c:pt>
                <c:pt idx="17">
                  <c:v>Mar</c:v>
                </c:pt>
                <c:pt idx="18">
                  <c:v>Apr</c:v>
                </c:pt>
                <c:pt idx="19">
                  <c:v>Mai</c:v>
                </c:pt>
                <c:pt idx="20">
                  <c:v>Jun</c:v>
                </c:pt>
                <c:pt idx="21">
                  <c:v>Jul</c:v>
                </c:pt>
                <c:pt idx="22">
                  <c:v>Aug</c:v>
                </c:pt>
                <c:pt idx="23">
                  <c:v>Sep</c:v>
                </c:pt>
                <c:pt idx="24">
                  <c:v>Okt</c:v>
                </c:pt>
                <c:pt idx="25">
                  <c:v>Nov</c:v>
                </c:pt>
                <c:pt idx="26">
                  <c:v>Dez</c:v>
                </c:pt>
              </c:strCache>
            </c:strRef>
          </c:cat>
          <c:val>
            <c:numRef>
              <c:f>'Budget 2019'!$B$27:$AB$27</c:f>
              <c:numCache>
                <c:formatCode>0.00</c:formatCode>
                <c:ptCount val="27"/>
                <c:pt idx="0">
                  <c:v>1265</c:v>
                </c:pt>
                <c:pt idx="1">
                  <c:v>1415</c:v>
                </c:pt>
                <c:pt idx="2">
                  <c:v>1915</c:v>
                </c:pt>
                <c:pt idx="3">
                  <c:v>2364</c:v>
                </c:pt>
                <c:pt idx="4">
                  <c:v>1430</c:v>
                </c:pt>
                <c:pt idx="5">
                  <c:v>4209</c:v>
                </c:pt>
                <c:pt idx="6">
                  <c:v>1130</c:v>
                </c:pt>
                <c:pt idx="7">
                  <c:v>1480</c:v>
                </c:pt>
                <c:pt idx="8">
                  <c:v>2480</c:v>
                </c:pt>
                <c:pt idx="9">
                  <c:v>4023</c:v>
                </c:pt>
                <c:pt idx="10">
                  <c:v>2360</c:v>
                </c:pt>
                <c:pt idx="11">
                  <c:v>2822</c:v>
                </c:pt>
                <c:pt idx="12">
                  <c:v>1130</c:v>
                </c:pt>
                <c:pt idx="13">
                  <c:v>1868</c:v>
                </c:pt>
                <c:pt idx="14">
                  <c:v>2780</c:v>
                </c:pt>
                <c:pt idx="15">
                  <c:v>1780</c:v>
                </c:pt>
                <c:pt idx="16">
                  <c:v>2250</c:v>
                </c:pt>
                <c:pt idx="17">
                  <c:v>1840</c:v>
                </c:pt>
                <c:pt idx="18">
                  <c:v>2740</c:v>
                </c:pt>
                <c:pt idx="19">
                  <c:v>1540</c:v>
                </c:pt>
                <c:pt idx="20">
                  <c:v>1540</c:v>
                </c:pt>
                <c:pt idx="21">
                  <c:v>3575</c:v>
                </c:pt>
                <c:pt idx="22">
                  <c:v>2575</c:v>
                </c:pt>
                <c:pt idx="23">
                  <c:v>1575</c:v>
                </c:pt>
                <c:pt idx="24">
                  <c:v>1795</c:v>
                </c:pt>
                <c:pt idx="25">
                  <c:v>1795</c:v>
                </c:pt>
                <c:pt idx="26">
                  <c:v>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F-432C-A7AF-F28257519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027584"/>
        <c:axId val="367521328"/>
      </c:barChart>
      <c:catAx>
        <c:axId val="36702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521328"/>
        <c:crosses val="autoZero"/>
        <c:auto val="1"/>
        <c:lblAlgn val="ctr"/>
        <c:lblOffset val="100"/>
        <c:noMultiLvlLbl val="0"/>
      </c:catAx>
      <c:valAx>
        <c:axId val="3675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0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Saldoverlauf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013928774236561E-2"/>
          <c:y val="0.154191195340774"/>
          <c:w val="0.9527410276358278"/>
          <c:h val="0.61685676389099831"/>
        </c:manualLayout>
      </c:layout>
      <c:lineChart>
        <c:grouping val="standard"/>
        <c:varyColors val="0"/>
        <c:ser>
          <c:idx val="0"/>
          <c:order val="0"/>
          <c:tx>
            <c:v>Kontoverlauf geplant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'Budget 2018'!$B$3:$AB$3</c:f>
              <c:strCache>
                <c:ptCount val="27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  <c:pt idx="14">
                  <c:v>Dec</c:v>
                </c:pt>
                <c:pt idx="15">
                  <c:v>Jan</c:v>
                </c:pt>
                <c:pt idx="16">
                  <c:v>Feb</c:v>
                </c:pt>
                <c:pt idx="17">
                  <c:v>Mar</c:v>
                </c:pt>
                <c:pt idx="18">
                  <c:v>Apr</c:v>
                </c:pt>
                <c:pt idx="19">
                  <c:v>Mai</c:v>
                </c:pt>
                <c:pt idx="20">
                  <c:v>Jun</c:v>
                </c:pt>
                <c:pt idx="21">
                  <c:v>Jul</c:v>
                </c:pt>
                <c:pt idx="22">
                  <c:v>Aug</c:v>
                </c:pt>
                <c:pt idx="23">
                  <c:v>Sep</c:v>
                </c:pt>
                <c:pt idx="24">
                  <c:v>Okt</c:v>
                </c:pt>
                <c:pt idx="25">
                  <c:v>Nov</c:v>
                </c:pt>
                <c:pt idx="26">
                  <c:v>Dez</c:v>
                </c:pt>
              </c:strCache>
            </c:strRef>
          </c:cat>
          <c:val>
            <c:numRef>
              <c:f>'Budget 2018'!$B$29:$AB$29</c:f>
              <c:numCache>
                <c:formatCode>0.00</c:formatCode>
                <c:ptCount val="27"/>
                <c:pt idx="0">
                  <c:v>18825</c:v>
                </c:pt>
                <c:pt idx="1">
                  <c:v>17500</c:v>
                </c:pt>
                <c:pt idx="2">
                  <c:v>19965</c:v>
                </c:pt>
                <c:pt idx="3">
                  <c:v>18550</c:v>
                </c:pt>
                <c:pt idx="4">
                  <c:v>19375</c:v>
                </c:pt>
                <c:pt idx="5">
                  <c:v>23780</c:v>
                </c:pt>
                <c:pt idx="6">
                  <c:v>23605</c:v>
                </c:pt>
                <c:pt idx="7">
                  <c:v>22230</c:v>
                </c:pt>
                <c:pt idx="8">
                  <c:v>21055</c:v>
                </c:pt>
                <c:pt idx="9">
                  <c:v>16880</c:v>
                </c:pt>
                <c:pt idx="10">
                  <c:v>19705</c:v>
                </c:pt>
                <c:pt idx="11">
                  <c:v>17820</c:v>
                </c:pt>
                <c:pt idx="12">
                  <c:v>16645</c:v>
                </c:pt>
                <c:pt idx="13">
                  <c:v>15320</c:v>
                </c:pt>
                <c:pt idx="14">
                  <c:v>16660</c:v>
                </c:pt>
                <c:pt idx="15">
                  <c:v>15210</c:v>
                </c:pt>
                <c:pt idx="16">
                  <c:v>16790</c:v>
                </c:pt>
                <c:pt idx="17">
                  <c:v>15580</c:v>
                </c:pt>
                <c:pt idx="18">
                  <c:v>13170</c:v>
                </c:pt>
                <c:pt idx="19">
                  <c:v>11960</c:v>
                </c:pt>
                <c:pt idx="20">
                  <c:v>10750</c:v>
                </c:pt>
                <c:pt idx="21">
                  <c:v>5390</c:v>
                </c:pt>
                <c:pt idx="22">
                  <c:v>8940</c:v>
                </c:pt>
                <c:pt idx="23">
                  <c:v>7690</c:v>
                </c:pt>
                <c:pt idx="24">
                  <c:v>9440</c:v>
                </c:pt>
                <c:pt idx="25">
                  <c:v>11190</c:v>
                </c:pt>
                <c:pt idx="26">
                  <c:v>7440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7-4022-815C-D8926D8F704F}"/>
            </c:ext>
          </c:extLst>
        </c:ser>
        <c:ser>
          <c:idx val="1"/>
          <c:order val="1"/>
          <c:tx>
            <c:v>Kontoverlauf IST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'Budget 2018'!$B$3:$AB$3</c:f>
              <c:strCache>
                <c:ptCount val="27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  <c:pt idx="14">
                  <c:v>Dec</c:v>
                </c:pt>
                <c:pt idx="15">
                  <c:v>Jan</c:v>
                </c:pt>
                <c:pt idx="16">
                  <c:v>Feb</c:v>
                </c:pt>
                <c:pt idx="17">
                  <c:v>Mar</c:v>
                </c:pt>
                <c:pt idx="18">
                  <c:v>Apr</c:v>
                </c:pt>
                <c:pt idx="19">
                  <c:v>Mai</c:v>
                </c:pt>
                <c:pt idx="20">
                  <c:v>Jun</c:v>
                </c:pt>
                <c:pt idx="21">
                  <c:v>Jul</c:v>
                </c:pt>
                <c:pt idx="22">
                  <c:v>Aug</c:v>
                </c:pt>
                <c:pt idx="23">
                  <c:v>Sep</c:v>
                </c:pt>
                <c:pt idx="24">
                  <c:v>Okt</c:v>
                </c:pt>
                <c:pt idx="25">
                  <c:v>Nov</c:v>
                </c:pt>
                <c:pt idx="26">
                  <c:v>Dez</c:v>
                </c:pt>
              </c:strCache>
            </c:strRef>
          </c:cat>
          <c:val>
            <c:numRef>
              <c:f>'Budget 2018'!$B$30:$AB$30</c:f>
              <c:numCache>
                <c:formatCode>0.00</c:formatCode>
                <c:ptCount val="27"/>
                <c:pt idx="0">
                  <c:v>20587</c:v>
                </c:pt>
                <c:pt idx="1">
                  <c:v>19921</c:v>
                </c:pt>
                <c:pt idx="2">
                  <c:v>23299</c:v>
                </c:pt>
                <c:pt idx="3">
                  <c:v>21770</c:v>
                </c:pt>
                <c:pt idx="4">
                  <c:v>22718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7-4022-815C-D8926D8F704F}"/>
            </c:ext>
          </c:extLst>
        </c:ser>
        <c:ser>
          <c:idx val="2"/>
          <c:order val="2"/>
          <c:tx>
            <c:v>Abweichung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'Budget 2018'!$B$3:$AB$3</c:f>
              <c:strCache>
                <c:ptCount val="27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  <c:pt idx="12">
                  <c:v>Oct</c:v>
                </c:pt>
                <c:pt idx="13">
                  <c:v>Nov</c:v>
                </c:pt>
                <c:pt idx="14">
                  <c:v>Dec</c:v>
                </c:pt>
                <c:pt idx="15">
                  <c:v>Jan</c:v>
                </c:pt>
                <c:pt idx="16">
                  <c:v>Feb</c:v>
                </c:pt>
                <c:pt idx="17">
                  <c:v>Mar</c:v>
                </c:pt>
                <c:pt idx="18">
                  <c:v>Apr</c:v>
                </c:pt>
                <c:pt idx="19">
                  <c:v>Mai</c:v>
                </c:pt>
                <c:pt idx="20">
                  <c:v>Jun</c:v>
                </c:pt>
                <c:pt idx="21">
                  <c:v>Jul</c:v>
                </c:pt>
                <c:pt idx="22">
                  <c:v>Aug</c:v>
                </c:pt>
                <c:pt idx="23">
                  <c:v>Sep</c:v>
                </c:pt>
                <c:pt idx="24">
                  <c:v>Okt</c:v>
                </c:pt>
                <c:pt idx="25">
                  <c:v>Nov</c:v>
                </c:pt>
                <c:pt idx="26">
                  <c:v>Dez</c:v>
                </c:pt>
              </c:strCache>
            </c:strRef>
          </c:cat>
          <c:val>
            <c:numRef>
              <c:f>'Budget 2018'!$B$31:$AB$31</c:f>
              <c:numCache>
                <c:formatCode>0.00</c:formatCode>
                <c:ptCount val="27"/>
                <c:pt idx="0">
                  <c:v>1762</c:v>
                </c:pt>
                <c:pt idx="1">
                  <c:v>2421</c:v>
                </c:pt>
                <c:pt idx="2">
                  <c:v>3334</c:v>
                </c:pt>
                <c:pt idx="3">
                  <c:v>3220</c:v>
                </c:pt>
                <c:pt idx="4">
                  <c:v>3343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C7-4022-815C-D8926D8F7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501296"/>
        <c:axId val="715493096"/>
      </c:lineChart>
      <c:catAx>
        <c:axId val="7155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5493096"/>
        <c:crosses val="autoZero"/>
        <c:auto val="1"/>
        <c:lblAlgn val="ctr"/>
        <c:lblOffset val="100"/>
        <c:noMultiLvlLbl val="0"/>
      </c:catAx>
      <c:valAx>
        <c:axId val="71549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550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475975615332225"/>
          <c:y val="0.92984646446659303"/>
          <c:w val="0.37048037856625987"/>
          <c:h val="7.0153535533407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652319</xdr:colOff>
      <xdr:row>37</xdr:row>
      <xdr:rowOff>76488</xdr:rowOff>
    </xdr:from>
    <xdr:to>
      <xdr:col>28</xdr:col>
      <xdr:colOff>213014</xdr:colOff>
      <xdr:row>54</xdr:row>
      <xdr:rowOff>37234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EC3D209-3F19-41C2-A7C8-4D2FBA05A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34636</xdr:rowOff>
    </xdr:from>
    <xdr:to>
      <xdr:col>25</xdr:col>
      <xdr:colOff>17318</xdr:colOff>
      <xdr:row>52</xdr:row>
      <xdr:rowOff>8659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C2B3033-BC60-4D47-9CED-85BE124C65A6}"/>
            </a:ext>
          </a:extLst>
        </xdr:cNvPr>
        <xdr:cNvCxnSpPr/>
      </xdr:nvCxnSpPr>
      <xdr:spPr>
        <a:xfrm>
          <a:off x="18686318" y="233795"/>
          <a:ext cx="17318" cy="9602932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60614</xdr:colOff>
      <xdr:row>28</xdr:row>
      <xdr:rowOff>8658</xdr:rowOff>
    </xdr:from>
    <xdr:to>
      <xdr:col>25</xdr:col>
      <xdr:colOff>8659</xdr:colOff>
      <xdr:row>28</xdr:row>
      <xdr:rowOff>285749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3D34D36-73FD-492E-BC73-11AD84366681}"/>
            </a:ext>
          </a:extLst>
        </xdr:cNvPr>
        <xdr:cNvSpPr/>
      </xdr:nvSpPr>
      <xdr:spPr>
        <a:xfrm>
          <a:off x="16564841" y="5541817"/>
          <a:ext cx="2130136" cy="27709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0</xdr:col>
      <xdr:colOff>639535</xdr:colOff>
      <xdr:row>54</xdr:row>
      <xdr:rowOff>104773</xdr:rowOff>
    </xdr:from>
    <xdr:to>
      <xdr:col>28</xdr:col>
      <xdr:colOff>217715</xdr:colOff>
      <xdr:row>72</xdr:row>
      <xdr:rowOff>40820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D13AE9-A5D4-42D9-84CE-4F76810B5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177800</xdr:colOff>
      <xdr:row>24</xdr:row>
      <xdr:rowOff>12700</xdr:rowOff>
    </xdr:from>
    <xdr:to>
      <xdr:col>2</xdr:col>
      <xdr:colOff>361950</xdr:colOff>
      <xdr:row>26</xdr:row>
      <xdr:rowOff>88900</xdr:rowOff>
    </xdr:to>
    <xdr:sp macro="" textlink="">
      <xdr:nvSpPr>
        <xdr:cNvPr id="6" name="Speech Bubble: Rectangle 5">
          <a:extLst>
            <a:ext uri="{FF2B5EF4-FFF2-40B4-BE49-F238E27FC236}">
              <a16:creationId xmlns:a16="http://schemas.microsoft.com/office/drawing/2014/main" id="{0FFAF7EC-23FD-450E-8644-514CEC8CE8B9}"/>
            </a:ext>
          </a:extLst>
        </xdr:cNvPr>
        <xdr:cNvSpPr/>
      </xdr:nvSpPr>
      <xdr:spPr>
        <a:xfrm>
          <a:off x="1466850" y="4438650"/>
          <a:ext cx="939800" cy="444500"/>
        </a:xfrm>
        <a:prstGeom prst="wedgeRectCallou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CH" sz="1100"/>
            <a:t>fil</a:t>
          </a:r>
          <a:r>
            <a:rPr lang="de-CH" sz="1100" baseline="0"/>
            <a:t>l in current balance</a:t>
          </a:r>
          <a:endParaRPr lang="de-CH" sz="1100"/>
        </a:p>
      </xdr:txBody>
    </xdr:sp>
    <xdr:clientData/>
  </xdr:twoCellAnchor>
  <xdr:twoCellAnchor>
    <xdr:from>
      <xdr:col>4</xdr:col>
      <xdr:colOff>139700</xdr:colOff>
      <xdr:row>24</xdr:row>
      <xdr:rowOff>12700</xdr:rowOff>
    </xdr:from>
    <xdr:to>
      <xdr:col>5</xdr:col>
      <xdr:colOff>323850</xdr:colOff>
      <xdr:row>26</xdr:row>
      <xdr:rowOff>88900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190BC1CD-8691-468E-AB36-19938DE463E1}"/>
            </a:ext>
          </a:extLst>
        </xdr:cNvPr>
        <xdr:cNvSpPr/>
      </xdr:nvSpPr>
      <xdr:spPr>
        <a:xfrm>
          <a:off x="3695700" y="4438650"/>
          <a:ext cx="939800" cy="444500"/>
        </a:xfrm>
        <a:prstGeom prst="wedgeRectCallou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CH" sz="1100"/>
            <a:t>fil</a:t>
          </a:r>
          <a:r>
            <a:rPr lang="de-CH" sz="1100" baseline="0"/>
            <a:t>l in current balance</a:t>
          </a:r>
          <a:endParaRPr lang="de-CH" sz="1100"/>
        </a:p>
      </xdr:txBody>
    </xdr:sp>
    <xdr:clientData/>
  </xdr:twoCellAnchor>
  <xdr:twoCellAnchor>
    <xdr:from>
      <xdr:col>1</xdr:col>
      <xdr:colOff>158750</xdr:colOff>
      <xdr:row>30</xdr:row>
      <xdr:rowOff>38100</xdr:rowOff>
    </xdr:from>
    <xdr:to>
      <xdr:col>3</xdr:col>
      <xdr:colOff>228600</xdr:colOff>
      <xdr:row>32</xdr:row>
      <xdr:rowOff>101600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B9F41DCE-33CB-475D-9CBD-BF6EAD22CEE2}"/>
            </a:ext>
          </a:extLst>
        </xdr:cNvPr>
        <xdr:cNvSpPr/>
      </xdr:nvSpPr>
      <xdr:spPr>
        <a:xfrm>
          <a:off x="1562100" y="5683250"/>
          <a:ext cx="1581150" cy="438150"/>
        </a:xfrm>
        <a:prstGeom prst="wedgeRectCallout">
          <a:avLst>
            <a:gd name="adj1" fmla="val -90428"/>
            <a:gd name="adj2" fmla="val 4535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CH" sz="1100"/>
            <a:t>"hidden"</a:t>
          </a:r>
          <a:r>
            <a:rPr lang="de-CH" sz="1100" baseline="0"/>
            <a:t> not accounted for (Rückstellungen)</a:t>
          </a:r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658092</xdr:colOff>
      <xdr:row>33</xdr:row>
      <xdr:rowOff>7215</xdr:rowOff>
    </xdr:from>
    <xdr:to>
      <xdr:col>28</xdr:col>
      <xdr:colOff>218787</xdr:colOff>
      <xdr:row>49</xdr:row>
      <xdr:rowOff>152688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366575B-994E-4A54-B71B-26E98FEC8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D9C27-08B1-4C38-847D-24261AF19D69}">
  <dimension ref="A1:AB37"/>
  <sheetViews>
    <sheetView tabSelected="1" zoomScaleNormal="100" workbookViewId="0">
      <selection activeCell="J9" sqref="J9"/>
    </sheetView>
  </sheetViews>
  <sheetFormatPr defaultColWidth="10.81640625" defaultRowHeight="14.5" x14ac:dyDescent="0.35"/>
  <cols>
    <col min="1" max="1" width="20.08984375" customWidth="1"/>
  </cols>
  <sheetData>
    <row r="1" spans="1:28" ht="15" thickBot="1" x14ac:dyDescent="0.4"/>
    <row r="2" spans="1:28" x14ac:dyDescent="0.35">
      <c r="B2" s="56">
        <v>2018</v>
      </c>
      <c r="C2" s="31"/>
      <c r="D2" s="32"/>
      <c r="E2" s="30">
        <v>2019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2"/>
      <c r="Q2" s="91">
        <v>2020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2"/>
    </row>
    <row r="3" spans="1:28" x14ac:dyDescent="0.35">
      <c r="B3" s="57" t="s">
        <v>2</v>
      </c>
      <c r="C3" s="34" t="s">
        <v>3</v>
      </c>
      <c r="D3" s="35" t="s">
        <v>4</v>
      </c>
      <c r="E3" s="33" t="s">
        <v>5</v>
      </c>
      <c r="F3" s="34" t="s">
        <v>6</v>
      </c>
      <c r="G3" s="34" t="s">
        <v>7</v>
      </c>
      <c r="H3" s="34" t="s">
        <v>8</v>
      </c>
      <c r="I3" s="34" t="s">
        <v>9</v>
      </c>
      <c r="J3" s="34" t="s">
        <v>10</v>
      </c>
      <c r="K3" s="34" t="s">
        <v>11</v>
      </c>
      <c r="L3" s="34" t="s">
        <v>12</v>
      </c>
      <c r="M3" s="34" t="s">
        <v>13</v>
      </c>
      <c r="N3" s="34" t="s">
        <v>2</v>
      </c>
      <c r="O3" s="34" t="s">
        <v>3</v>
      </c>
      <c r="P3" s="35" t="s">
        <v>4</v>
      </c>
      <c r="Q3" s="36" t="s">
        <v>5</v>
      </c>
      <c r="R3" s="34" t="s">
        <v>6</v>
      </c>
      <c r="S3" s="34" t="s">
        <v>7</v>
      </c>
      <c r="T3" s="34" t="s">
        <v>8</v>
      </c>
      <c r="U3" s="34" t="s">
        <v>27</v>
      </c>
      <c r="V3" s="34" t="s">
        <v>10</v>
      </c>
      <c r="W3" s="34" t="s">
        <v>11</v>
      </c>
      <c r="X3" s="34" t="s">
        <v>12</v>
      </c>
      <c r="Y3" s="34" t="s">
        <v>13</v>
      </c>
      <c r="Z3" s="34" t="s">
        <v>28</v>
      </c>
      <c r="AA3" s="34" t="s">
        <v>3</v>
      </c>
      <c r="AB3" s="35" t="s">
        <v>29</v>
      </c>
    </row>
    <row r="4" spans="1:28" x14ac:dyDescent="0.35">
      <c r="A4" s="6" t="s">
        <v>49</v>
      </c>
      <c r="B4" s="33"/>
      <c r="C4" s="36"/>
      <c r="D4" s="37"/>
      <c r="E4" s="33"/>
      <c r="F4" s="36"/>
      <c r="G4" s="36"/>
      <c r="H4" s="36"/>
      <c r="I4" s="36"/>
      <c r="J4" s="36"/>
      <c r="K4" s="36"/>
      <c r="L4" s="36"/>
      <c r="M4" s="36"/>
      <c r="N4" s="36"/>
      <c r="O4" s="36"/>
      <c r="P4" s="37"/>
      <c r="Q4" s="36"/>
      <c r="R4" s="36"/>
      <c r="S4" s="36"/>
      <c r="T4" s="36"/>
      <c r="U4" s="36"/>
      <c r="V4" s="36"/>
      <c r="W4" s="60"/>
      <c r="X4" s="60"/>
      <c r="Y4" s="60"/>
      <c r="Z4" s="60"/>
      <c r="AA4" s="60"/>
      <c r="AB4" s="61"/>
    </row>
    <row r="5" spans="1:28" x14ac:dyDescent="0.35">
      <c r="A5" t="s">
        <v>65</v>
      </c>
      <c r="B5" s="52"/>
      <c r="C5" s="47"/>
      <c r="D5" s="123"/>
      <c r="E5" s="124"/>
      <c r="F5" s="125">
        <v>2000</v>
      </c>
      <c r="G5" s="125">
        <v>1000</v>
      </c>
      <c r="H5" s="125">
        <v>1000</v>
      </c>
      <c r="I5" s="125">
        <v>1000</v>
      </c>
      <c r="J5" s="125">
        <v>1000</v>
      </c>
      <c r="K5" s="125">
        <v>933</v>
      </c>
      <c r="L5" s="125">
        <v>667.5</v>
      </c>
      <c r="M5" s="125">
        <f>1050+927</f>
        <v>1977</v>
      </c>
      <c r="N5" s="125">
        <v>877.85</v>
      </c>
      <c r="O5" s="16"/>
      <c r="P5" s="97">
        <v>880</v>
      </c>
      <c r="Q5" s="92">
        <v>880</v>
      </c>
      <c r="R5" s="16">
        <v>880</v>
      </c>
      <c r="S5" s="16">
        <v>880</v>
      </c>
      <c r="T5" s="16">
        <v>880</v>
      </c>
      <c r="U5" s="16">
        <v>880</v>
      </c>
      <c r="V5" s="16">
        <v>880</v>
      </c>
      <c r="W5" s="17"/>
      <c r="X5" s="17"/>
      <c r="Y5" s="17">
        <v>1200</v>
      </c>
      <c r="Z5" s="17">
        <v>2500</v>
      </c>
      <c r="AA5" s="17">
        <v>2500</v>
      </c>
      <c r="AB5" s="63">
        <v>2500</v>
      </c>
    </row>
    <row r="6" spans="1:28" x14ac:dyDescent="0.35">
      <c r="A6" s="12" t="s">
        <v>66</v>
      </c>
      <c r="B6" s="52"/>
      <c r="C6" s="47"/>
      <c r="D6" s="123">
        <v>4290</v>
      </c>
      <c r="E6" s="124"/>
      <c r="F6" s="125"/>
      <c r="G6" s="125">
        <v>4290</v>
      </c>
      <c r="H6" s="125"/>
      <c r="I6" s="125"/>
      <c r="J6" s="125"/>
      <c r="K6" s="125"/>
      <c r="L6" s="125"/>
      <c r="M6" s="125"/>
      <c r="N6" s="125"/>
      <c r="O6" s="88"/>
      <c r="P6" s="98"/>
      <c r="Q6" s="93"/>
      <c r="R6" s="88"/>
      <c r="S6" s="16"/>
      <c r="T6" s="16"/>
      <c r="U6" s="16"/>
      <c r="V6" s="16"/>
      <c r="W6" s="17"/>
      <c r="X6" s="17"/>
      <c r="Y6" s="17"/>
      <c r="Z6" s="17"/>
      <c r="AA6" s="17"/>
      <c r="AB6" s="63"/>
    </row>
    <row r="7" spans="1:28" x14ac:dyDescent="0.35">
      <c r="A7" t="s">
        <v>17</v>
      </c>
      <c r="B7" s="52">
        <v>150</v>
      </c>
      <c r="C7" s="47">
        <v>100</v>
      </c>
      <c r="D7" s="123"/>
      <c r="E7" s="124">
        <v>25</v>
      </c>
      <c r="F7" s="125"/>
      <c r="G7" s="125"/>
      <c r="H7" s="125"/>
      <c r="I7" s="125"/>
      <c r="J7" s="125"/>
      <c r="K7" s="125"/>
      <c r="L7" s="125"/>
      <c r="M7" s="125"/>
      <c r="N7" s="125"/>
      <c r="O7" s="16"/>
      <c r="P7" s="97"/>
      <c r="Q7" s="92"/>
      <c r="R7" s="16"/>
      <c r="S7" s="16"/>
      <c r="T7" s="16"/>
      <c r="U7" s="16"/>
      <c r="V7" s="16"/>
      <c r="W7" s="17"/>
      <c r="X7" s="17"/>
      <c r="Y7" s="17"/>
      <c r="Z7" s="17"/>
      <c r="AA7" s="17"/>
      <c r="AB7" s="63"/>
    </row>
    <row r="8" spans="1:28" x14ac:dyDescent="0.35">
      <c r="A8" t="s">
        <v>50</v>
      </c>
      <c r="B8" s="52"/>
      <c r="C8" s="47"/>
      <c r="D8" s="123"/>
      <c r="E8" s="124">
        <v>565</v>
      </c>
      <c r="F8" s="125">
        <v>565</v>
      </c>
      <c r="G8" s="125">
        <v>565</v>
      </c>
      <c r="H8" s="125">
        <v>565</v>
      </c>
      <c r="I8" s="125">
        <v>565</v>
      </c>
      <c r="J8" s="125">
        <v>565</v>
      </c>
      <c r="K8" s="125">
        <v>565</v>
      </c>
      <c r="L8" s="125">
        <v>565</v>
      </c>
      <c r="M8" s="125">
        <v>565</v>
      </c>
      <c r="N8" s="125">
        <v>565</v>
      </c>
      <c r="O8" s="16">
        <v>565</v>
      </c>
      <c r="P8" s="97">
        <v>565</v>
      </c>
      <c r="Q8" s="92">
        <v>565</v>
      </c>
      <c r="R8" s="16">
        <v>565</v>
      </c>
      <c r="S8" s="16">
        <v>565</v>
      </c>
      <c r="T8" s="16">
        <v>565</v>
      </c>
      <c r="U8" s="16">
        <v>565</v>
      </c>
      <c r="V8" s="16">
        <v>565</v>
      </c>
      <c r="W8" s="17"/>
      <c r="X8" s="17"/>
      <c r="Y8" s="17"/>
      <c r="Z8" s="17"/>
      <c r="AA8" s="17"/>
      <c r="AB8" s="63"/>
    </row>
    <row r="9" spans="1:28" x14ac:dyDescent="0.35">
      <c r="A9" t="s">
        <v>50</v>
      </c>
      <c r="B9" s="52">
        <v>90</v>
      </c>
      <c r="C9" s="47">
        <v>90</v>
      </c>
      <c r="D9" s="123">
        <v>90</v>
      </c>
      <c r="E9" s="124">
        <v>90</v>
      </c>
      <c r="F9" s="125">
        <v>90</v>
      </c>
      <c r="G9" s="125">
        <v>90</v>
      </c>
      <c r="H9" s="125">
        <v>90</v>
      </c>
      <c r="I9" s="125">
        <v>90</v>
      </c>
      <c r="J9" s="125">
        <v>90</v>
      </c>
      <c r="K9" s="125">
        <v>90</v>
      </c>
      <c r="L9" s="125">
        <v>90</v>
      </c>
      <c r="M9" s="125">
        <v>90</v>
      </c>
      <c r="N9" s="125">
        <v>90</v>
      </c>
      <c r="O9" s="16">
        <v>90</v>
      </c>
      <c r="P9" s="97">
        <v>90</v>
      </c>
      <c r="Q9" s="92">
        <v>90</v>
      </c>
      <c r="R9" s="16">
        <v>90</v>
      </c>
      <c r="S9" s="16">
        <v>90</v>
      </c>
      <c r="T9" s="16">
        <v>90</v>
      </c>
      <c r="U9" s="16">
        <v>90</v>
      </c>
      <c r="V9" s="16">
        <v>90</v>
      </c>
      <c r="W9" s="17"/>
      <c r="X9" s="17"/>
      <c r="Y9" s="17"/>
      <c r="Z9" s="17"/>
      <c r="AA9" s="17"/>
      <c r="AB9" s="63"/>
    </row>
    <row r="10" spans="1:28" x14ac:dyDescent="0.35">
      <c r="A10" s="2" t="s">
        <v>51</v>
      </c>
      <c r="B10" s="53">
        <f>SUM(B5:B9)</f>
        <v>240</v>
      </c>
      <c r="C10" s="48">
        <f t="shared" ref="C10:AB10" si="0">SUM(C5:C9)</f>
        <v>190</v>
      </c>
      <c r="D10" s="120">
        <f t="shared" si="0"/>
        <v>4380</v>
      </c>
      <c r="E10" s="121">
        <f t="shared" si="0"/>
        <v>680</v>
      </c>
      <c r="F10" s="122">
        <f t="shared" si="0"/>
        <v>2655</v>
      </c>
      <c r="G10" s="122">
        <f t="shared" si="0"/>
        <v>5945</v>
      </c>
      <c r="H10" s="122">
        <f t="shared" si="0"/>
        <v>1655</v>
      </c>
      <c r="I10" s="122">
        <f t="shared" si="0"/>
        <v>1655</v>
      </c>
      <c r="J10" s="122">
        <f t="shared" si="0"/>
        <v>1655</v>
      </c>
      <c r="K10" s="122">
        <f t="shared" si="0"/>
        <v>1588</v>
      </c>
      <c r="L10" s="122">
        <f t="shared" si="0"/>
        <v>1322.5</v>
      </c>
      <c r="M10" s="122">
        <f t="shared" si="0"/>
        <v>2632</v>
      </c>
      <c r="N10" s="122">
        <f t="shared" si="0"/>
        <v>1532.85</v>
      </c>
      <c r="O10" s="19">
        <f t="shared" si="0"/>
        <v>655</v>
      </c>
      <c r="P10" s="99">
        <f t="shared" si="0"/>
        <v>1535</v>
      </c>
      <c r="Q10" s="94">
        <f t="shared" si="0"/>
        <v>1535</v>
      </c>
      <c r="R10" s="19">
        <f t="shared" si="0"/>
        <v>1535</v>
      </c>
      <c r="S10" s="19">
        <f t="shared" si="0"/>
        <v>1535</v>
      </c>
      <c r="T10" s="19">
        <f t="shared" si="0"/>
        <v>1535</v>
      </c>
      <c r="U10" s="19">
        <f t="shared" si="0"/>
        <v>1535</v>
      </c>
      <c r="V10" s="19">
        <f t="shared" si="0"/>
        <v>1535</v>
      </c>
      <c r="W10" s="20">
        <f t="shared" si="0"/>
        <v>0</v>
      </c>
      <c r="X10" s="20">
        <f t="shared" si="0"/>
        <v>0</v>
      </c>
      <c r="Y10" s="20">
        <f t="shared" si="0"/>
        <v>1200</v>
      </c>
      <c r="Z10" s="20">
        <f t="shared" si="0"/>
        <v>2500</v>
      </c>
      <c r="AA10" s="20">
        <f t="shared" si="0"/>
        <v>2500</v>
      </c>
      <c r="AB10" s="64">
        <f t="shared" si="0"/>
        <v>2500</v>
      </c>
    </row>
    <row r="11" spans="1:28" x14ac:dyDescent="0.35">
      <c r="B11" s="54"/>
      <c r="C11" s="49"/>
      <c r="D11" s="104"/>
      <c r="E11" s="105"/>
      <c r="F11" s="106"/>
      <c r="G11" s="106"/>
      <c r="H11" s="106"/>
      <c r="I11" s="106"/>
      <c r="J11" s="106"/>
      <c r="K11" s="106"/>
      <c r="L11" s="106"/>
      <c r="M11" s="107"/>
      <c r="N11" s="107"/>
      <c r="O11" s="38"/>
      <c r="P11" s="133">
        <f>SUM(E10:P10)</f>
        <v>23510.35</v>
      </c>
      <c r="Q11" s="38"/>
      <c r="R11" s="38"/>
      <c r="S11" s="38"/>
      <c r="T11" s="38"/>
      <c r="U11" s="38"/>
      <c r="V11" s="38"/>
      <c r="W11" s="39"/>
      <c r="X11" s="39"/>
      <c r="Y11" s="39"/>
      <c r="Z11" s="39"/>
      <c r="AA11" s="39"/>
      <c r="AB11" s="40"/>
    </row>
    <row r="12" spans="1:28" x14ac:dyDescent="0.35">
      <c r="A12" s="6" t="s">
        <v>52</v>
      </c>
      <c r="B12" s="54"/>
      <c r="C12" s="49"/>
      <c r="D12" s="58"/>
      <c r="E12" s="54"/>
      <c r="F12" s="49"/>
      <c r="G12" s="49"/>
      <c r="H12" s="49"/>
      <c r="I12" s="49"/>
      <c r="J12" s="49"/>
      <c r="K12" s="49"/>
      <c r="L12" s="49"/>
      <c r="M12" s="90"/>
      <c r="N12" s="90"/>
      <c r="O12" s="39"/>
      <c r="P12" s="40"/>
      <c r="Q12" s="39"/>
      <c r="R12" s="39"/>
      <c r="S12" s="39"/>
      <c r="T12" s="39"/>
      <c r="U12" s="39"/>
      <c r="V12" s="39"/>
      <c r="W12" s="65"/>
      <c r="X12" s="65"/>
      <c r="Y12" s="65"/>
      <c r="Z12" s="65"/>
      <c r="AA12" s="65"/>
      <c r="AB12" s="66"/>
    </row>
    <row r="13" spans="1:28" x14ac:dyDescent="0.35">
      <c r="A13" t="s">
        <v>53</v>
      </c>
      <c r="B13" s="52">
        <v>100</v>
      </c>
      <c r="C13" s="47">
        <v>100</v>
      </c>
      <c r="D13" s="123">
        <v>100</v>
      </c>
      <c r="E13" s="124">
        <f>Krankenkasse!I7</f>
        <v>394</v>
      </c>
      <c r="F13" s="125"/>
      <c r="G13" s="125">
        <f>Krankenkasse!K7</f>
        <v>394</v>
      </c>
      <c r="H13" s="125"/>
      <c r="I13" s="125">
        <f>Krankenkasse!M7</f>
        <v>0</v>
      </c>
      <c r="J13" s="125"/>
      <c r="K13" s="125">
        <v>193</v>
      </c>
      <c r="L13" s="125"/>
      <c r="M13" s="125">
        <f>Krankenkasse!Q7</f>
        <v>182</v>
      </c>
      <c r="N13" s="125"/>
      <c r="O13" s="16">
        <f>Krankenkasse!S7</f>
        <v>194</v>
      </c>
      <c r="P13" s="97"/>
      <c r="Q13" s="92">
        <v>120</v>
      </c>
      <c r="R13" s="16">
        <v>120</v>
      </c>
      <c r="S13" s="16">
        <v>120</v>
      </c>
      <c r="T13" s="16">
        <v>120</v>
      </c>
      <c r="U13" s="16">
        <v>120</v>
      </c>
      <c r="V13" s="16">
        <v>120</v>
      </c>
      <c r="W13" s="17">
        <v>220</v>
      </c>
      <c r="X13" s="17">
        <v>220</v>
      </c>
      <c r="Y13" s="17">
        <v>220</v>
      </c>
      <c r="Z13" s="17">
        <v>220</v>
      </c>
      <c r="AA13" s="17">
        <v>220</v>
      </c>
      <c r="AB13" s="63">
        <v>220</v>
      </c>
    </row>
    <row r="14" spans="1:28" x14ac:dyDescent="0.35">
      <c r="A14" t="s">
        <v>54</v>
      </c>
      <c r="B14" s="52">
        <v>80</v>
      </c>
      <c r="C14" s="47">
        <v>80</v>
      </c>
      <c r="D14" s="123">
        <v>80</v>
      </c>
      <c r="E14" s="124">
        <v>80</v>
      </c>
      <c r="F14" s="125">
        <v>80</v>
      </c>
      <c r="G14" s="125">
        <v>80</v>
      </c>
      <c r="H14" s="125">
        <v>80</v>
      </c>
      <c r="I14" s="125">
        <v>80</v>
      </c>
      <c r="J14" s="125">
        <v>80</v>
      </c>
      <c r="K14" s="125">
        <v>80</v>
      </c>
      <c r="L14" s="125">
        <v>80</v>
      </c>
      <c r="M14" s="125">
        <v>80</v>
      </c>
      <c r="N14" s="125">
        <v>80</v>
      </c>
      <c r="O14" s="16">
        <v>80</v>
      </c>
      <c r="P14" s="97">
        <v>80</v>
      </c>
      <c r="Q14" s="92">
        <v>80</v>
      </c>
      <c r="R14" s="16">
        <v>80</v>
      </c>
      <c r="S14" s="16">
        <v>80</v>
      </c>
      <c r="T14" s="16">
        <v>80</v>
      </c>
      <c r="U14" s="16">
        <v>80</v>
      </c>
      <c r="V14" s="16">
        <v>80</v>
      </c>
      <c r="W14" s="17">
        <v>80</v>
      </c>
      <c r="X14" s="17">
        <v>80</v>
      </c>
      <c r="Y14" s="17">
        <v>80</v>
      </c>
      <c r="Z14" s="17">
        <v>300</v>
      </c>
      <c r="AA14" s="17">
        <v>300</v>
      </c>
      <c r="AB14" s="63">
        <v>300</v>
      </c>
    </row>
    <row r="15" spans="1:28" x14ac:dyDescent="0.35">
      <c r="A15" t="s">
        <v>67</v>
      </c>
      <c r="B15" s="52">
        <v>35</v>
      </c>
      <c r="C15" s="47">
        <v>35</v>
      </c>
      <c r="D15" s="123">
        <v>35</v>
      </c>
      <c r="E15" s="124">
        <v>35</v>
      </c>
      <c r="F15" s="125">
        <v>35</v>
      </c>
      <c r="G15" s="125">
        <v>35</v>
      </c>
      <c r="H15" s="125">
        <v>35</v>
      </c>
      <c r="I15" s="125">
        <v>35</v>
      </c>
      <c r="J15" s="125">
        <v>35</v>
      </c>
      <c r="K15" s="125">
        <v>35</v>
      </c>
      <c r="L15" s="125">
        <v>35</v>
      </c>
      <c r="M15" s="125">
        <v>35</v>
      </c>
      <c r="N15" s="125">
        <v>35</v>
      </c>
      <c r="O15" s="16">
        <v>35</v>
      </c>
      <c r="P15" s="97">
        <v>35</v>
      </c>
      <c r="Q15" s="92">
        <v>25</v>
      </c>
      <c r="R15" s="16">
        <v>25</v>
      </c>
      <c r="S15" s="62">
        <v>25</v>
      </c>
      <c r="T15" s="16">
        <v>25</v>
      </c>
      <c r="U15" s="62">
        <v>25</v>
      </c>
      <c r="V15" s="16">
        <v>25</v>
      </c>
      <c r="W15" s="89">
        <v>25</v>
      </c>
      <c r="X15" s="17">
        <v>25</v>
      </c>
      <c r="Y15" s="89">
        <v>25</v>
      </c>
      <c r="Z15" s="17">
        <v>25</v>
      </c>
      <c r="AA15" s="89">
        <v>25</v>
      </c>
      <c r="AB15" s="17">
        <v>25</v>
      </c>
    </row>
    <row r="16" spans="1:28" x14ac:dyDescent="0.35">
      <c r="A16" s="11" t="s">
        <v>55</v>
      </c>
      <c r="B16" s="52"/>
      <c r="C16" s="47"/>
      <c r="D16" s="123">
        <v>500</v>
      </c>
      <c r="E16" s="124"/>
      <c r="F16" s="125"/>
      <c r="G16" s="125"/>
      <c r="H16" s="125"/>
      <c r="I16" s="125"/>
      <c r="J16" s="125"/>
      <c r="K16" s="125">
        <v>2500</v>
      </c>
      <c r="L16" s="125">
        <v>1000</v>
      </c>
      <c r="M16" s="125">
        <v>800</v>
      </c>
      <c r="N16" s="125"/>
      <c r="O16" s="16"/>
      <c r="P16" s="98"/>
      <c r="Q16" s="92"/>
      <c r="R16" s="16"/>
      <c r="S16" s="16"/>
      <c r="T16" s="16"/>
      <c r="U16" s="16"/>
      <c r="V16" s="16"/>
      <c r="W16" s="25">
        <v>2000</v>
      </c>
      <c r="X16" s="17">
        <v>1000</v>
      </c>
      <c r="Y16" s="17"/>
      <c r="Z16" s="17"/>
      <c r="AA16" s="17"/>
      <c r="AB16" s="63"/>
    </row>
    <row r="17" spans="1:28" x14ac:dyDescent="0.35">
      <c r="A17" t="s">
        <v>25</v>
      </c>
      <c r="B17" s="52">
        <v>50</v>
      </c>
      <c r="C17" s="47">
        <v>200</v>
      </c>
      <c r="D17" s="123">
        <v>200</v>
      </c>
      <c r="E17" s="124">
        <v>50</v>
      </c>
      <c r="F17" s="125">
        <v>50</v>
      </c>
      <c r="G17" s="125">
        <v>50</v>
      </c>
      <c r="H17" s="125">
        <v>50</v>
      </c>
      <c r="I17" s="125">
        <v>400</v>
      </c>
      <c r="J17" s="125">
        <v>700</v>
      </c>
      <c r="K17" s="125">
        <v>250</v>
      </c>
      <c r="L17" s="125">
        <v>50</v>
      </c>
      <c r="M17" s="125">
        <v>50</v>
      </c>
      <c r="N17" s="125">
        <v>50</v>
      </c>
      <c r="O17" s="16">
        <v>200</v>
      </c>
      <c r="P17" s="97">
        <v>200</v>
      </c>
      <c r="Q17" s="92">
        <v>50</v>
      </c>
      <c r="R17" s="16">
        <v>50</v>
      </c>
      <c r="S17" s="16">
        <v>50</v>
      </c>
      <c r="T17" s="16">
        <v>50</v>
      </c>
      <c r="U17" s="16">
        <v>50</v>
      </c>
      <c r="V17" s="16">
        <v>50</v>
      </c>
      <c r="W17" s="17">
        <v>50</v>
      </c>
      <c r="X17" s="17">
        <v>50</v>
      </c>
      <c r="Y17" s="17">
        <v>50</v>
      </c>
      <c r="Z17" s="17">
        <v>50</v>
      </c>
      <c r="AA17" s="17">
        <v>50</v>
      </c>
      <c r="AB17" s="63">
        <v>50</v>
      </c>
    </row>
    <row r="18" spans="1:28" x14ac:dyDescent="0.35">
      <c r="A18" t="s">
        <v>56</v>
      </c>
      <c r="B18" s="52"/>
      <c r="C18" s="47"/>
      <c r="D18" s="123"/>
      <c r="E18" s="124"/>
      <c r="F18" s="125"/>
      <c r="G18" s="125">
        <v>950</v>
      </c>
      <c r="H18" s="125"/>
      <c r="I18" s="125"/>
      <c r="J18" s="125"/>
      <c r="K18" s="125"/>
      <c r="L18" s="125"/>
      <c r="M18" s="125"/>
      <c r="N18" s="125"/>
      <c r="O18" s="16"/>
      <c r="P18" s="97">
        <v>800</v>
      </c>
      <c r="Q18" s="92"/>
      <c r="R18" s="16"/>
      <c r="S18" s="16"/>
      <c r="T18" s="16"/>
      <c r="U18" s="16"/>
      <c r="V18" s="16"/>
      <c r="W18" s="17"/>
      <c r="X18" s="17"/>
      <c r="Y18" s="17"/>
      <c r="Z18" s="17"/>
      <c r="AA18" s="17"/>
      <c r="AB18" s="63"/>
    </row>
    <row r="19" spans="1:28" x14ac:dyDescent="0.35">
      <c r="A19" t="s">
        <v>30</v>
      </c>
      <c r="B19" s="52"/>
      <c r="C19" s="47"/>
      <c r="D19" s="123"/>
      <c r="E19" s="124"/>
      <c r="F19" s="125"/>
      <c r="G19" s="125">
        <v>710</v>
      </c>
      <c r="H19" s="125"/>
      <c r="I19" s="125"/>
      <c r="J19" s="125"/>
      <c r="K19" s="125"/>
      <c r="L19" s="125"/>
      <c r="M19" s="125">
        <v>710</v>
      </c>
      <c r="N19" s="125"/>
      <c r="O19" s="16"/>
      <c r="P19" s="97"/>
      <c r="Q19" s="92"/>
      <c r="R19" s="18">
        <v>710</v>
      </c>
      <c r="S19" s="18">
        <v>300</v>
      </c>
      <c r="T19" s="16"/>
      <c r="U19" s="16"/>
      <c r="V19" s="16"/>
      <c r="W19" s="17"/>
      <c r="X19" s="17"/>
      <c r="Y19" s="17"/>
      <c r="Z19" s="17"/>
      <c r="AA19" s="17"/>
      <c r="AB19" s="63"/>
    </row>
    <row r="20" spans="1:28" x14ac:dyDescent="0.35">
      <c r="A20" t="s">
        <v>68</v>
      </c>
      <c r="B20" s="52"/>
      <c r="C20" s="47"/>
      <c r="D20" s="123"/>
      <c r="E20" s="124">
        <v>240</v>
      </c>
      <c r="F20" s="125"/>
      <c r="G20" s="125"/>
      <c r="H20" s="125"/>
      <c r="I20" s="125"/>
      <c r="J20" s="125"/>
      <c r="K20" s="125"/>
      <c r="L20" s="125"/>
      <c r="M20" s="125"/>
      <c r="N20" s="125"/>
      <c r="O20" s="16"/>
      <c r="P20" s="97"/>
      <c r="Q20" s="92">
        <v>240</v>
      </c>
      <c r="R20" s="16"/>
      <c r="S20" s="16"/>
      <c r="T20" s="16"/>
      <c r="U20" s="16"/>
      <c r="V20" s="16"/>
      <c r="W20" s="17"/>
      <c r="X20" s="17"/>
      <c r="Y20" s="17"/>
      <c r="Z20" s="17"/>
      <c r="AA20" s="17"/>
      <c r="AB20" s="63"/>
    </row>
    <row r="21" spans="1:28" x14ac:dyDescent="0.35">
      <c r="A21" t="s">
        <v>57</v>
      </c>
      <c r="B21" s="52"/>
      <c r="C21" s="47"/>
      <c r="D21" s="123"/>
      <c r="E21" s="124"/>
      <c r="F21" s="125"/>
      <c r="G21" s="125"/>
      <c r="H21" s="125"/>
      <c r="I21" s="125"/>
      <c r="J21" s="125"/>
      <c r="K21" s="125"/>
      <c r="L21" s="125">
        <v>230</v>
      </c>
      <c r="M21" s="125"/>
      <c r="N21" s="125"/>
      <c r="O21" s="16"/>
      <c r="P21" s="97">
        <v>700</v>
      </c>
      <c r="Q21" s="92"/>
      <c r="R21" s="16"/>
      <c r="S21" s="16"/>
      <c r="T21" s="16"/>
      <c r="U21" s="16"/>
      <c r="V21" s="16"/>
      <c r="W21" s="17"/>
      <c r="X21" s="17"/>
      <c r="Y21" s="17"/>
      <c r="Z21" s="17"/>
      <c r="AA21" s="17"/>
      <c r="AB21" s="63"/>
    </row>
    <row r="22" spans="1:28" x14ac:dyDescent="0.35">
      <c r="A22" t="s">
        <v>69</v>
      </c>
      <c r="B22" s="52"/>
      <c r="C22" s="47"/>
      <c r="D22" s="123"/>
      <c r="E22" s="124"/>
      <c r="F22" s="125"/>
      <c r="G22" s="125">
        <v>925</v>
      </c>
      <c r="H22" s="125"/>
      <c r="I22" s="125"/>
      <c r="J22" s="125"/>
      <c r="K22" s="125"/>
      <c r="L22" s="125"/>
      <c r="M22" s="125"/>
      <c r="N22" s="125"/>
      <c r="O22" s="16"/>
      <c r="P22" s="97"/>
      <c r="Q22" s="92"/>
      <c r="R22" s="16"/>
      <c r="S22" s="16"/>
      <c r="T22" s="26">
        <v>1200</v>
      </c>
      <c r="U22" s="16"/>
      <c r="V22" s="16"/>
      <c r="W22" s="17"/>
      <c r="X22" s="17"/>
      <c r="Y22" s="17"/>
      <c r="Z22" s="17"/>
      <c r="AA22" s="17"/>
      <c r="AB22" s="63"/>
    </row>
    <row r="23" spans="1:28" x14ac:dyDescent="0.35">
      <c r="A23" t="s">
        <v>70</v>
      </c>
      <c r="B23" s="52">
        <v>1000</v>
      </c>
      <c r="C23" s="47">
        <v>1000</v>
      </c>
      <c r="D23" s="123">
        <v>1000</v>
      </c>
      <c r="E23" s="124">
        <v>1000</v>
      </c>
      <c r="F23" s="125">
        <v>700</v>
      </c>
      <c r="G23" s="125">
        <v>500</v>
      </c>
      <c r="H23" s="125">
        <v>400</v>
      </c>
      <c r="I23" s="125">
        <v>400</v>
      </c>
      <c r="J23" s="125">
        <v>1100</v>
      </c>
      <c r="K23" s="125">
        <v>400</v>
      </c>
      <c r="L23" s="125">
        <v>400</v>
      </c>
      <c r="M23" s="125">
        <v>400</v>
      </c>
      <c r="N23" s="125">
        <v>400</v>
      </c>
      <c r="O23" s="16">
        <v>400</v>
      </c>
      <c r="P23" s="97">
        <v>400</v>
      </c>
      <c r="Q23" s="92">
        <v>700</v>
      </c>
      <c r="R23" s="16">
        <v>700</v>
      </c>
      <c r="S23" s="16">
        <f t="shared" ref="S23:V23" si="1">$F$23</f>
        <v>700</v>
      </c>
      <c r="T23" s="16">
        <f t="shared" si="1"/>
        <v>700</v>
      </c>
      <c r="U23" s="16">
        <f t="shared" si="1"/>
        <v>700</v>
      </c>
      <c r="V23" s="16">
        <f t="shared" si="1"/>
        <v>700</v>
      </c>
      <c r="W23" s="17">
        <v>1200</v>
      </c>
      <c r="X23" s="17">
        <v>1200</v>
      </c>
      <c r="Y23" s="17">
        <v>1200</v>
      </c>
      <c r="Z23" s="17">
        <v>1200</v>
      </c>
      <c r="AA23" s="17">
        <v>1200</v>
      </c>
      <c r="AB23" s="63">
        <v>1200</v>
      </c>
    </row>
    <row r="24" spans="1:28" x14ac:dyDescent="0.35">
      <c r="A24" t="s">
        <v>50</v>
      </c>
      <c r="B24" s="52"/>
      <c r="C24" s="47"/>
      <c r="D24" s="123"/>
      <c r="E24" s="124">
        <v>565</v>
      </c>
      <c r="F24" s="125">
        <v>565</v>
      </c>
      <c r="G24" s="125">
        <v>565</v>
      </c>
      <c r="H24" s="125">
        <v>565</v>
      </c>
      <c r="I24" s="125">
        <v>565</v>
      </c>
      <c r="J24" s="125">
        <v>565</v>
      </c>
      <c r="K24" s="125">
        <v>565</v>
      </c>
      <c r="L24" s="125">
        <v>565</v>
      </c>
      <c r="M24" s="125">
        <v>565</v>
      </c>
      <c r="N24" s="125">
        <v>565</v>
      </c>
      <c r="O24" s="16">
        <v>565</v>
      </c>
      <c r="P24" s="97">
        <v>565</v>
      </c>
      <c r="Q24" s="92">
        <v>565</v>
      </c>
      <c r="R24" s="16">
        <v>565</v>
      </c>
      <c r="S24" s="16">
        <v>565</v>
      </c>
      <c r="T24" s="16">
        <v>565</v>
      </c>
      <c r="U24" s="16">
        <v>565</v>
      </c>
      <c r="V24" s="16">
        <v>565</v>
      </c>
      <c r="W24" s="17"/>
      <c r="X24" s="17"/>
      <c r="Y24" s="17"/>
      <c r="Z24" s="17"/>
      <c r="AA24" s="17"/>
      <c r="AB24" s="63"/>
    </row>
    <row r="25" spans="1:28" x14ac:dyDescent="0.35">
      <c r="A25" t="s">
        <v>58</v>
      </c>
      <c r="B25" s="52"/>
      <c r="C25" s="47"/>
      <c r="D25" s="123"/>
      <c r="E25" s="124"/>
      <c r="F25" s="125"/>
      <c r="G25" s="125"/>
      <c r="H25" s="125"/>
      <c r="I25" s="125"/>
      <c r="J25" s="125"/>
      <c r="K25" s="125"/>
      <c r="L25" s="125"/>
      <c r="M25" s="125"/>
      <c r="N25" s="125"/>
      <c r="O25" s="16">
        <v>394</v>
      </c>
      <c r="P25" s="97"/>
      <c r="Q25" s="92"/>
      <c r="R25" s="16"/>
      <c r="S25" s="16"/>
      <c r="T25" s="16"/>
      <c r="U25" s="16"/>
      <c r="V25" s="16"/>
      <c r="W25" s="17"/>
      <c r="X25" s="17"/>
      <c r="Y25" s="17"/>
      <c r="Z25" s="17"/>
      <c r="AA25" s="17"/>
      <c r="AB25" s="63"/>
    </row>
    <row r="26" spans="1:28" x14ac:dyDescent="0.35">
      <c r="B26" s="54"/>
      <c r="C26" s="49"/>
      <c r="D26" s="104"/>
      <c r="E26" s="105"/>
      <c r="F26" s="106"/>
      <c r="G26" s="106"/>
      <c r="H26" s="106"/>
      <c r="I26" s="106"/>
      <c r="J26" s="106"/>
      <c r="K26" s="106"/>
      <c r="L26" s="106"/>
      <c r="M26" s="107"/>
      <c r="N26" s="107"/>
      <c r="O26" s="38"/>
      <c r="P26" s="100"/>
      <c r="Q26" s="38"/>
      <c r="R26" s="38"/>
      <c r="S26" s="38"/>
      <c r="T26" s="38"/>
      <c r="U26" s="38"/>
      <c r="V26" s="38"/>
      <c r="W26" s="39"/>
      <c r="X26" s="39"/>
      <c r="Y26" s="39"/>
      <c r="Z26" s="39"/>
      <c r="AA26" s="39"/>
      <c r="AB26" s="40"/>
    </row>
    <row r="27" spans="1:28" ht="15" thickBot="1" x14ac:dyDescent="0.4">
      <c r="A27" s="3" t="s">
        <v>59</v>
      </c>
      <c r="B27" s="117">
        <f>SUM(B13:B26)</f>
        <v>1265</v>
      </c>
      <c r="C27" s="48">
        <f>SUM(C13:C26)</f>
        <v>1415</v>
      </c>
      <c r="D27" s="126">
        <f>SUM(D13:D26)</f>
        <v>1915</v>
      </c>
      <c r="E27" s="127">
        <f>SUM(E13:E26)</f>
        <v>2364</v>
      </c>
      <c r="F27" s="128">
        <f>SUM(F13:F26)</f>
        <v>1430</v>
      </c>
      <c r="G27" s="128">
        <f>SUM(G13:G26)</f>
        <v>4209</v>
      </c>
      <c r="H27" s="128">
        <f>SUM(H13:H26)</f>
        <v>1130</v>
      </c>
      <c r="I27" s="128">
        <f>SUM(I13:I26)</f>
        <v>1480</v>
      </c>
      <c r="J27" s="128">
        <f>SUM(J13:J26)</f>
        <v>2480</v>
      </c>
      <c r="K27" s="128">
        <f>SUM(K13:K26)</f>
        <v>4023</v>
      </c>
      <c r="L27" s="128">
        <f>SUM(L13:L26)</f>
        <v>2360</v>
      </c>
      <c r="M27" s="128">
        <f>SUM(M13:M26)</f>
        <v>2822</v>
      </c>
      <c r="N27" s="128">
        <f>SUM(N13:N26)</f>
        <v>1130</v>
      </c>
      <c r="O27" s="23">
        <f>SUM(O13:O26)</f>
        <v>1868</v>
      </c>
      <c r="P27" s="101">
        <f>SUM(P13:P26)</f>
        <v>2780</v>
      </c>
      <c r="Q27" s="95">
        <f>SUM(Q13:Q26)</f>
        <v>1780</v>
      </c>
      <c r="R27" s="23">
        <f>SUM(R13:R26)</f>
        <v>2250</v>
      </c>
      <c r="S27" s="23">
        <f>SUM(S13:S26)</f>
        <v>1840</v>
      </c>
      <c r="T27" s="23">
        <f>SUM(T13:T26)</f>
        <v>2740</v>
      </c>
      <c r="U27" s="23">
        <f>SUM(U13:U26)</f>
        <v>1540</v>
      </c>
      <c r="V27" s="23">
        <f>SUM(V13:V26)</f>
        <v>1540</v>
      </c>
      <c r="W27" s="24">
        <f>SUM(W13:W26)</f>
        <v>3575</v>
      </c>
      <c r="X27" s="24">
        <f>SUM(X13:X26)</f>
        <v>2575</v>
      </c>
      <c r="Y27" s="24">
        <f>SUM(Y13:Y26)</f>
        <v>1575</v>
      </c>
      <c r="Z27" s="24">
        <f>SUM(Z13:Z26)</f>
        <v>1795</v>
      </c>
      <c r="AA27" s="24">
        <f>SUM(AA13:AA26)</f>
        <v>1795</v>
      </c>
      <c r="AB27" s="67">
        <f>SUM(AB13:AB26)</f>
        <v>1795</v>
      </c>
    </row>
    <row r="28" spans="1:28" ht="15" thickBot="1" x14ac:dyDescent="0.4">
      <c r="B28" s="119">
        <v>10000</v>
      </c>
      <c r="C28" s="49"/>
      <c r="D28" s="104"/>
      <c r="E28" s="119">
        <v>11000</v>
      </c>
      <c r="F28" s="106"/>
      <c r="G28" s="106"/>
      <c r="H28" s="106"/>
      <c r="I28" s="106"/>
      <c r="J28" s="106"/>
      <c r="K28" s="106"/>
      <c r="L28" s="106"/>
      <c r="M28" s="107"/>
      <c r="N28" s="107"/>
      <c r="O28" s="41"/>
      <c r="P28" s="134">
        <f>SUM(E27:P27)-SUM(E8:P8)</f>
        <v>21296</v>
      </c>
      <c r="Q28" s="41"/>
      <c r="R28" s="41"/>
      <c r="S28" s="41"/>
      <c r="T28" s="41"/>
      <c r="U28" s="41"/>
      <c r="V28" s="41"/>
      <c r="W28" s="46"/>
      <c r="X28" s="46"/>
      <c r="Y28" s="46"/>
      <c r="Z28" s="46"/>
      <c r="AA28" s="46"/>
      <c r="AB28" s="68">
        <f>SUM(Q27:AB27)</f>
        <v>24800</v>
      </c>
    </row>
    <row r="29" spans="1:28" ht="22.5" customHeight="1" x14ac:dyDescent="0.35">
      <c r="A29" s="9" t="s">
        <v>62</v>
      </c>
      <c r="B29" s="118">
        <f>B28+B10-B27</f>
        <v>8975</v>
      </c>
      <c r="C29" s="50">
        <f>B29+C10-C27</f>
        <v>7750</v>
      </c>
      <c r="D29" s="102">
        <f>C29+D10-D27</f>
        <v>10215</v>
      </c>
      <c r="E29" s="129">
        <f>E28</f>
        <v>11000</v>
      </c>
      <c r="F29" s="21">
        <f>E29+F10-F27</f>
        <v>12225</v>
      </c>
      <c r="G29" s="21">
        <f>F29+G10-G27</f>
        <v>13961</v>
      </c>
      <c r="H29" s="21">
        <f>G29+H10-H27</f>
        <v>14486</v>
      </c>
      <c r="I29" s="21">
        <f>H29+I10-I27</f>
        <v>14661</v>
      </c>
      <c r="J29" s="21">
        <f>I29+J10-J27</f>
        <v>13836</v>
      </c>
      <c r="K29" s="21">
        <f>J29+K10-K27</f>
        <v>11401</v>
      </c>
      <c r="L29" s="21">
        <f>K29+L10-L27</f>
        <v>10363.5</v>
      </c>
      <c r="M29" s="21">
        <f>L29+M10-M27</f>
        <v>10173.5</v>
      </c>
      <c r="N29" s="21">
        <f>M29+N10-N27</f>
        <v>10576.35</v>
      </c>
      <c r="O29" s="21">
        <f>N29+O10-O27</f>
        <v>9363.35</v>
      </c>
      <c r="P29" s="102">
        <f>O29+P10-P27</f>
        <v>8118.35</v>
      </c>
      <c r="Q29" s="96">
        <f>P29+Q10-Q27</f>
        <v>7873.35</v>
      </c>
      <c r="R29" s="21">
        <f>Q29+R10-R27</f>
        <v>7158.35</v>
      </c>
      <c r="S29" s="21">
        <f>R29+S10-S27</f>
        <v>6853.35</v>
      </c>
      <c r="T29" s="21">
        <f>S29+T10-T27</f>
        <v>5648.35</v>
      </c>
      <c r="U29" s="21">
        <f>T29+U10-U27</f>
        <v>5643.35</v>
      </c>
      <c r="V29" s="21">
        <f>U29+V10-V27</f>
        <v>5638.35</v>
      </c>
      <c r="W29" s="22">
        <f>V29+W10-W27</f>
        <v>2063.3500000000004</v>
      </c>
      <c r="X29" s="22">
        <f>W29+X10-X27</f>
        <v>-511.64999999999964</v>
      </c>
      <c r="Y29" s="22">
        <f>X29+Y10-Y27</f>
        <v>-886.64999999999964</v>
      </c>
      <c r="Z29" s="22">
        <f>Y29+Z10-Z27</f>
        <v>-181.64999999999964</v>
      </c>
      <c r="AA29" s="22">
        <f>Z29+AA10-AA27</f>
        <v>523.35000000000036</v>
      </c>
      <c r="AB29" s="69">
        <f>AA29+AB10-AB27</f>
        <v>1228.3500000000004</v>
      </c>
    </row>
    <row r="30" spans="1:28" x14ac:dyDescent="0.35">
      <c r="A30" t="s">
        <v>71</v>
      </c>
      <c r="B30" s="54">
        <v>10000</v>
      </c>
      <c r="C30" s="54">
        <v>10000</v>
      </c>
      <c r="D30" s="135">
        <v>10000</v>
      </c>
      <c r="E30" s="135">
        <v>10000</v>
      </c>
      <c r="F30" s="135">
        <v>12000</v>
      </c>
      <c r="G30" s="135">
        <v>14000</v>
      </c>
      <c r="H30" s="135">
        <v>14500</v>
      </c>
      <c r="I30" s="106">
        <v>9000</v>
      </c>
      <c r="J30" s="106">
        <v>9000</v>
      </c>
      <c r="K30" s="106">
        <v>6000</v>
      </c>
      <c r="L30" s="106">
        <v>5000</v>
      </c>
      <c r="M30" s="106">
        <v>5000</v>
      </c>
      <c r="N30" s="106">
        <v>5000</v>
      </c>
      <c r="O30" s="106">
        <v>5000</v>
      </c>
      <c r="P30" s="43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3">
        <v>0</v>
      </c>
    </row>
    <row r="31" spans="1:28" ht="15" thickBot="1" x14ac:dyDescent="0.4">
      <c r="A31" t="s">
        <v>72</v>
      </c>
      <c r="B31" s="54">
        <v>0</v>
      </c>
      <c r="C31" s="49">
        <v>0</v>
      </c>
      <c r="D31" s="104">
        <v>0</v>
      </c>
      <c r="E31" s="108">
        <v>0</v>
      </c>
      <c r="F31" s="109">
        <v>0</v>
      </c>
      <c r="G31" s="109">
        <v>0</v>
      </c>
      <c r="H31" s="109">
        <v>0</v>
      </c>
      <c r="I31" s="109">
        <v>5000</v>
      </c>
      <c r="J31" s="109">
        <v>5000</v>
      </c>
      <c r="K31" s="109">
        <v>5000</v>
      </c>
      <c r="L31" s="109">
        <v>5000</v>
      </c>
      <c r="M31" s="109">
        <v>5000</v>
      </c>
      <c r="N31" s="109">
        <v>5000</v>
      </c>
      <c r="O31" s="109">
        <v>5000</v>
      </c>
      <c r="P31" s="103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3"/>
    </row>
    <row r="32" spans="1:28" s="71" customFormat="1" x14ac:dyDescent="0.35">
      <c r="A32" s="71" t="s">
        <v>60</v>
      </c>
      <c r="B32" s="78"/>
      <c r="C32" s="79"/>
      <c r="D32" s="111"/>
      <c r="E32" s="112"/>
      <c r="F32" s="113"/>
      <c r="G32" s="113"/>
      <c r="H32" s="113"/>
      <c r="I32" s="113"/>
      <c r="J32" s="113"/>
      <c r="K32" s="113"/>
      <c r="L32" s="114">
        <v>271.64999999999998</v>
      </c>
      <c r="M32" s="113">
        <v>500</v>
      </c>
      <c r="N32" s="113">
        <v>860.2</v>
      </c>
      <c r="O32" s="80">
        <v>230.6</v>
      </c>
      <c r="P32" s="80"/>
      <c r="Q32" s="81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2"/>
    </row>
    <row r="33" spans="1:28" s="71" customFormat="1" ht="15" thickBot="1" x14ac:dyDescent="0.4">
      <c r="A33" s="71" t="s">
        <v>61</v>
      </c>
      <c r="B33" s="83"/>
      <c r="C33" s="84"/>
      <c r="D33" s="115"/>
      <c r="E33" s="116"/>
      <c r="F33" s="110"/>
      <c r="G33" s="110"/>
      <c r="H33" s="110"/>
      <c r="I33" s="110"/>
      <c r="J33" s="110"/>
      <c r="K33" s="110"/>
      <c r="L33" s="109">
        <v>1600</v>
      </c>
      <c r="M33" s="110">
        <v>1600</v>
      </c>
      <c r="N33" s="110">
        <v>1950</v>
      </c>
      <c r="O33" s="85">
        <v>1900</v>
      </c>
      <c r="P33" s="85"/>
      <c r="Q33" s="86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7"/>
    </row>
    <row r="34" spans="1:28" s="28" customFormat="1" x14ac:dyDescent="0.35">
      <c r="A34" s="28" t="s">
        <v>63</v>
      </c>
      <c r="B34" s="72">
        <f t="shared" ref="B34:AB34" si="2">SUM(B30:B31)</f>
        <v>10000</v>
      </c>
      <c r="C34" s="73">
        <f t="shared" si="2"/>
        <v>10000</v>
      </c>
      <c r="D34" s="77">
        <f t="shared" si="2"/>
        <v>10000</v>
      </c>
      <c r="E34" s="76">
        <f t="shared" si="2"/>
        <v>10000</v>
      </c>
      <c r="F34" s="74">
        <f t="shared" si="2"/>
        <v>12000</v>
      </c>
      <c r="G34" s="74">
        <f t="shared" si="2"/>
        <v>14000</v>
      </c>
      <c r="H34" s="74">
        <f t="shared" si="2"/>
        <v>14500</v>
      </c>
      <c r="I34" s="74">
        <f t="shared" si="2"/>
        <v>14000</v>
      </c>
      <c r="J34" s="74">
        <f t="shared" si="2"/>
        <v>14000</v>
      </c>
      <c r="K34" s="74">
        <f t="shared" si="2"/>
        <v>11000</v>
      </c>
      <c r="L34" s="74">
        <f t="shared" si="2"/>
        <v>10000</v>
      </c>
      <c r="M34" s="74">
        <f t="shared" si="2"/>
        <v>10000</v>
      </c>
      <c r="N34" s="74">
        <f t="shared" si="2"/>
        <v>10000</v>
      </c>
      <c r="O34" s="74">
        <f t="shared" si="2"/>
        <v>10000</v>
      </c>
      <c r="P34" s="75">
        <f t="shared" si="2"/>
        <v>0</v>
      </c>
      <c r="Q34" s="76">
        <f t="shared" si="2"/>
        <v>0</v>
      </c>
      <c r="R34" s="74">
        <f t="shared" si="2"/>
        <v>0</v>
      </c>
      <c r="S34" s="74">
        <f t="shared" si="2"/>
        <v>0</v>
      </c>
      <c r="T34" s="74">
        <f t="shared" si="2"/>
        <v>0</v>
      </c>
      <c r="U34" s="74">
        <f t="shared" si="2"/>
        <v>0</v>
      </c>
      <c r="V34" s="74">
        <f t="shared" si="2"/>
        <v>0</v>
      </c>
      <c r="W34" s="74">
        <f t="shared" si="2"/>
        <v>0</v>
      </c>
      <c r="X34" s="74">
        <f t="shared" si="2"/>
        <v>0</v>
      </c>
      <c r="Y34" s="74">
        <f t="shared" si="2"/>
        <v>0</v>
      </c>
      <c r="Z34" s="74">
        <f t="shared" si="2"/>
        <v>0</v>
      </c>
      <c r="AA34" s="74">
        <f t="shared" si="2"/>
        <v>0</v>
      </c>
      <c r="AB34" s="77">
        <f t="shared" si="2"/>
        <v>0</v>
      </c>
    </row>
    <row r="35" spans="1:28" s="28" customFormat="1" ht="15" thickBot="1" x14ac:dyDescent="0.4">
      <c r="A35" s="29" t="s">
        <v>64</v>
      </c>
      <c r="B35" s="55">
        <f t="shared" ref="B35:AB35" si="3">IF(B34=0,0,1)*(B34-B29)</f>
        <v>1025</v>
      </c>
      <c r="C35" s="51">
        <f t="shared" si="3"/>
        <v>2250</v>
      </c>
      <c r="D35" s="130">
        <f t="shared" si="3"/>
        <v>-215</v>
      </c>
      <c r="E35" s="131">
        <f t="shared" si="3"/>
        <v>-1000</v>
      </c>
      <c r="F35" s="132">
        <f t="shared" si="3"/>
        <v>-225</v>
      </c>
      <c r="G35" s="132">
        <f t="shared" si="3"/>
        <v>39</v>
      </c>
      <c r="H35" s="132">
        <f t="shared" si="3"/>
        <v>14</v>
      </c>
      <c r="I35" s="132">
        <f t="shared" si="3"/>
        <v>-661</v>
      </c>
      <c r="J35" s="132">
        <f t="shared" si="3"/>
        <v>164</v>
      </c>
      <c r="K35" s="132">
        <f t="shared" si="3"/>
        <v>-401</v>
      </c>
      <c r="L35" s="132">
        <f t="shared" si="3"/>
        <v>-363.5</v>
      </c>
      <c r="M35" s="132">
        <f t="shared" si="3"/>
        <v>-173.5</v>
      </c>
      <c r="N35" s="132">
        <f t="shared" si="3"/>
        <v>-576.35000000000036</v>
      </c>
      <c r="O35" s="44">
        <f t="shared" si="3"/>
        <v>636.64999999999964</v>
      </c>
      <c r="P35" s="59">
        <f t="shared" si="3"/>
        <v>0</v>
      </c>
      <c r="Q35" s="70">
        <f t="shared" si="3"/>
        <v>0</v>
      </c>
      <c r="R35" s="44">
        <f t="shared" si="3"/>
        <v>0</v>
      </c>
      <c r="S35" s="44">
        <f t="shared" si="3"/>
        <v>0</v>
      </c>
      <c r="T35" s="44">
        <f t="shared" si="3"/>
        <v>0</v>
      </c>
      <c r="U35" s="44">
        <f t="shared" si="3"/>
        <v>0</v>
      </c>
      <c r="V35" s="44">
        <f t="shared" si="3"/>
        <v>0</v>
      </c>
      <c r="W35" s="44">
        <f t="shared" si="3"/>
        <v>0</v>
      </c>
      <c r="X35" s="44">
        <f t="shared" si="3"/>
        <v>0</v>
      </c>
      <c r="Y35" s="44">
        <f t="shared" si="3"/>
        <v>0</v>
      </c>
      <c r="Z35" s="44">
        <f t="shared" si="3"/>
        <v>0</v>
      </c>
      <c r="AA35" s="44">
        <f t="shared" si="3"/>
        <v>0</v>
      </c>
      <c r="AB35" s="45">
        <f t="shared" si="3"/>
        <v>0</v>
      </c>
    </row>
    <row r="37" spans="1:28" x14ac:dyDescent="0.35">
      <c r="B37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EF92-35B0-4071-84C5-7FE4300090BA}">
  <dimension ref="A2:AB33"/>
  <sheetViews>
    <sheetView topLeftCell="A4" zoomScale="110" zoomScaleNormal="70" workbookViewId="0">
      <selection activeCell="J26" sqref="J26"/>
    </sheetView>
  </sheetViews>
  <sheetFormatPr defaultColWidth="10.81640625" defaultRowHeight="14.5" x14ac:dyDescent="0.35"/>
  <cols>
    <col min="1" max="1" width="18.453125" customWidth="1"/>
  </cols>
  <sheetData>
    <row r="2" spans="1:28" x14ac:dyDescent="0.35">
      <c r="B2">
        <v>2018</v>
      </c>
      <c r="E2" s="27">
        <v>2019</v>
      </c>
      <c r="Q2" s="27">
        <v>2020</v>
      </c>
    </row>
    <row r="3" spans="1:28" x14ac:dyDescent="0.35">
      <c r="B3" t="s">
        <v>2</v>
      </c>
      <c r="C3" t="s">
        <v>3</v>
      </c>
      <c r="D3" t="s">
        <v>4</v>
      </c>
      <c r="E3" s="7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2</v>
      </c>
      <c r="O3" t="s">
        <v>3</v>
      </c>
      <c r="P3" t="s">
        <v>4</v>
      </c>
      <c r="Q3" s="7" t="s">
        <v>5</v>
      </c>
      <c r="R3" t="s">
        <v>6</v>
      </c>
      <c r="S3" t="s">
        <v>7</v>
      </c>
      <c r="T3" t="s">
        <v>8</v>
      </c>
      <c r="U3" t="s">
        <v>27</v>
      </c>
      <c r="V3" t="s">
        <v>10</v>
      </c>
      <c r="W3" t="s">
        <v>11</v>
      </c>
      <c r="X3" t="s">
        <v>12</v>
      </c>
      <c r="Y3" t="s">
        <v>13</v>
      </c>
      <c r="Z3" t="s">
        <v>28</v>
      </c>
      <c r="AA3" t="s">
        <v>3</v>
      </c>
      <c r="AB3" t="s">
        <v>29</v>
      </c>
    </row>
    <row r="4" spans="1:28" x14ac:dyDescent="0.35">
      <c r="A4" s="6" t="s">
        <v>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14"/>
      <c r="X4" s="14"/>
      <c r="Y4" s="14"/>
      <c r="Z4" s="14"/>
      <c r="AA4" s="14"/>
      <c r="AB4" s="14"/>
    </row>
    <row r="5" spans="1:28" x14ac:dyDescent="0.35">
      <c r="A5" t="s">
        <v>15</v>
      </c>
      <c r="B5" s="16"/>
      <c r="C5" s="16"/>
      <c r="D5" s="16"/>
      <c r="E5" s="16"/>
      <c r="F5" s="16">
        <v>2000</v>
      </c>
      <c r="G5" s="16">
        <v>2000</v>
      </c>
      <c r="H5" s="16">
        <v>2000</v>
      </c>
      <c r="I5" s="16"/>
      <c r="J5" s="16"/>
      <c r="K5" s="16"/>
      <c r="L5" s="16">
        <v>4000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  <c r="X5" s="17">
        <v>5500</v>
      </c>
      <c r="Y5" s="17">
        <v>5500</v>
      </c>
      <c r="Z5" s="17">
        <v>5500</v>
      </c>
      <c r="AA5" s="17">
        <v>5500</v>
      </c>
      <c r="AB5" s="17">
        <v>5500</v>
      </c>
    </row>
    <row r="6" spans="1:28" x14ac:dyDescent="0.35">
      <c r="A6" s="12" t="s">
        <v>16</v>
      </c>
      <c r="B6" s="18"/>
      <c r="C6" s="18"/>
      <c r="D6" s="18">
        <v>4290</v>
      </c>
      <c r="E6" s="18"/>
      <c r="F6" s="18"/>
      <c r="G6" s="18">
        <v>4290</v>
      </c>
      <c r="H6" s="18"/>
      <c r="I6" s="18"/>
      <c r="J6" s="18"/>
      <c r="K6" s="18"/>
      <c r="L6" s="18"/>
      <c r="M6" s="18"/>
      <c r="N6" s="18"/>
      <c r="O6" s="18"/>
      <c r="P6" s="18">
        <v>3500</v>
      </c>
      <c r="Q6" s="18"/>
      <c r="R6" s="18">
        <v>3500</v>
      </c>
      <c r="S6" s="16"/>
      <c r="T6" s="16"/>
      <c r="U6" s="16"/>
      <c r="V6" s="16"/>
      <c r="W6" s="17"/>
      <c r="X6" s="17"/>
      <c r="Y6" s="17"/>
      <c r="Z6" s="17"/>
      <c r="AA6" s="17"/>
      <c r="AB6" s="17"/>
    </row>
    <row r="7" spans="1:28" x14ac:dyDescent="0.35">
      <c r="A7" t="s">
        <v>17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/>
      <c r="X7" s="17"/>
      <c r="Y7" s="17"/>
      <c r="Z7" s="17"/>
      <c r="AA7" s="17"/>
      <c r="AB7" s="17"/>
    </row>
    <row r="8" spans="1:28" x14ac:dyDescent="0.35">
      <c r="A8" t="s">
        <v>35</v>
      </c>
      <c r="B8" s="16"/>
      <c r="C8" s="16"/>
      <c r="D8" s="16"/>
      <c r="E8" s="16">
        <v>565</v>
      </c>
      <c r="F8" s="16">
        <v>565</v>
      </c>
      <c r="G8" s="16">
        <v>565</v>
      </c>
      <c r="H8" s="16">
        <v>565</v>
      </c>
      <c r="I8" s="16">
        <v>565</v>
      </c>
      <c r="J8" s="16">
        <v>565</v>
      </c>
      <c r="K8" s="16">
        <v>565</v>
      </c>
      <c r="L8" s="16">
        <v>565</v>
      </c>
      <c r="M8" s="16">
        <v>565</v>
      </c>
      <c r="N8" s="16">
        <v>565</v>
      </c>
      <c r="O8" s="16">
        <v>565</v>
      </c>
      <c r="P8" s="16">
        <v>565</v>
      </c>
      <c r="Q8" s="16">
        <v>565</v>
      </c>
      <c r="R8" s="16">
        <v>565</v>
      </c>
      <c r="S8" s="16">
        <v>565</v>
      </c>
      <c r="T8" s="16">
        <v>565</v>
      </c>
      <c r="U8" s="16">
        <v>565</v>
      </c>
      <c r="V8" s="16">
        <v>565</v>
      </c>
      <c r="W8" s="17"/>
      <c r="X8" s="17"/>
      <c r="Y8" s="17"/>
      <c r="Z8" s="17"/>
      <c r="AA8" s="17"/>
      <c r="AB8" s="17"/>
    </row>
    <row r="9" spans="1:28" x14ac:dyDescent="0.35">
      <c r="A9" t="s">
        <v>18</v>
      </c>
      <c r="B9" s="16">
        <v>90</v>
      </c>
      <c r="C9" s="16">
        <v>90</v>
      </c>
      <c r="D9" s="16">
        <v>90</v>
      </c>
      <c r="E9" s="16">
        <v>90</v>
      </c>
      <c r="F9" s="16">
        <v>90</v>
      </c>
      <c r="G9" s="16">
        <v>90</v>
      </c>
      <c r="H9" s="16">
        <v>90</v>
      </c>
      <c r="I9" s="16">
        <v>90</v>
      </c>
      <c r="J9" s="16">
        <v>90</v>
      </c>
      <c r="K9" s="16">
        <v>90</v>
      </c>
      <c r="L9" s="16">
        <v>90</v>
      </c>
      <c r="M9" s="16">
        <v>90</v>
      </c>
      <c r="N9" s="16">
        <v>90</v>
      </c>
      <c r="O9" s="16">
        <v>90</v>
      </c>
      <c r="P9" s="16">
        <v>90</v>
      </c>
      <c r="Q9" s="16">
        <v>90</v>
      </c>
      <c r="R9" s="16">
        <v>90</v>
      </c>
      <c r="S9" s="16">
        <v>90</v>
      </c>
      <c r="T9" s="16">
        <v>90</v>
      </c>
      <c r="U9" s="16">
        <v>90</v>
      </c>
      <c r="V9" s="16">
        <v>90</v>
      </c>
      <c r="W9" s="17">
        <v>90</v>
      </c>
      <c r="X9" s="17"/>
      <c r="Y9" s="17"/>
      <c r="Z9" s="17"/>
      <c r="AA9" s="17"/>
      <c r="AB9" s="17"/>
    </row>
    <row r="10" spans="1:28" x14ac:dyDescent="0.35">
      <c r="A10" s="2" t="s">
        <v>22</v>
      </c>
      <c r="B10" s="19">
        <f>SUM(B5:B9)</f>
        <v>90</v>
      </c>
      <c r="C10" s="19">
        <f t="shared" ref="C10" si="0">SUM(C5:C9)</f>
        <v>90</v>
      </c>
      <c r="D10" s="19">
        <f t="shared" ref="D10:S10" si="1">SUM(D5:D9)</f>
        <v>4380</v>
      </c>
      <c r="E10" s="19">
        <f t="shared" si="1"/>
        <v>655</v>
      </c>
      <c r="F10" s="19">
        <f t="shared" si="1"/>
        <v>2655</v>
      </c>
      <c r="G10" s="19">
        <f t="shared" si="1"/>
        <v>6945</v>
      </c>
      <c r="H10" s="19">
        <f t="shared" si="1"/>
        <v>2655</v>
      </c>
      <c r="I10" s="19">
        <f t="shared" si="1"/>
        <v>655</v>
      </c>
      <c r="J10" s="19">
        <f t="shared" si="1"/>
        <v>655</v>
      </c>
      <c r="K10" s="19">
        <f t="shared" si="1"/>
        <v>655</v>
      </c>
      <c r="L10" s="19">
        <f t="shared" si="1"/>
        <v>4655</v>
      </c>
      <c r="M10" s="19">
        <f t="shared" si="1"/>
        <v>655</v>
      </c>
      <c r="N10" s="19">
        <f t="shared" si="1"/>
        <v>655</v>
      </c>
      <c r="O10" s="19">
        <f t="shared" si="1"/>
        <v>655</v>
      </c>
      <c r="P10" s="19">
        <f t="shared" si="1"/>
        <v>4155</v>
      </c>
      <c r="Q10" s="19">
        <f t="shared" si="1"/>
        <v>655</v>
      </c>
      <c r="R10" s="19">
        <f t="shared" si="1"/>
        <v>4155</v>
      </c>
      <c r="S10" s="19">
        <f t="shared" si="1"/>
        <v>655</v>
      </c>
      <c r="T10" s="19">
        <f t="shared" ref="T10" si="2">SUM(T5:T9)</f>
        <v>655</v>
      </c>
      <c r="U10" s="19">
        <f t="shared" ref="U10" si="3">SUM(U5:U9)</f>
        <v>655</v>
      </c>
      <c r="V10" s="19">
        <f t="shared" ref="V10" si="4">SUM(V5:V9)</f>
        <v>655</v>
      </c>
      <c r="W10" s="20">
        <f t="shared" ref="W10" si="5">SUM(W5:W9)</f>
        <v>90</v>
      </c>
      <c r="X10" s="20">
        <f t="shared" ref="X10" si="6">SUM(X5:X9)</f>
        <v>5500</v>
      </c>
      <c r="Y10" s="20">
        <f t="shared" ref="Y10" si="7">SUM(Y5:Y9)</f>
        <v>5500</v>
      </c>
      <c r="Z10" s="20">
        <f t="shared" ref="Z10" si="8">SUM(Z5:Z9)</f>
        <v>5500</v>
      </c>
      <c r="AA10" s="20">
        <f t="shared" ref="AA10" si="9">SUM(AA5:AA9)</f>
        <v>5500</v>
      </c>
      <c r="AB10" s="20">
        <f t="shared" ref="AB10" si="10">SUM(AB5:AB9)</f>
        <v>5500</v>
      </c>
    </row>
    <row r="11" spans="1:28" x14ac:dyDescent="0.3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8"/>
      <c r="X11" s="8"/>
      <c r="Y11" s="8"/>
      <c r="Z11" s="8"/>
      <c r="AA11" s="8"/>
      <c r="AB11" s="8"/>
    </row>
    <row r="12" spans="1:28" x14ac:dyDescent="0.35">
      <c r="A12" s="6" t="s">
        <v>14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5"/>
      <c r="X12" s="15"/>
      <c r="Y12" s="15"/>
      <c r="Z12" s="15"/>
      <c r="AA12" s="15"/>
      <c r="AB12" s="15"/>
    </row>
    <row r="13" spans="1:28" x14ac:dyDescent="0.35">
      <c r="A13" t="s">
        <v>19</v>
      </c>
      <c r="B13" s="16">
        <v>100</v>
      </c>
      <c r="C13" s="16">
        <v>100</v>
      </c>
      <c r="D13" s="16">
        <v>100</v>
      </c>
      <c r="E13" s="16">
        <v>100</v>
      </c>
      <c r="F13" s="16">
        <v>100</v>
      </c>
      <c r="G13" s="16">
        <v>100</v>
      </c>
      <c r="H13" s="16">
        <v>100</v>
      </c>
      <c r="I13" s="16">
        <v>100</v>
      </c>
      <c r="J13" s="16">
        <v>100</v>
      </c>
      <c r="K13" s="16">
        <v>100</v>
      </c>
      <c r="L13" s="16">
        <v>100</v>
      </c>
      <c r="M13" s="16">
        <v>100</v>
      </c>
      <c r="N13" s="16">
        <v>100</v>
      </c>
      <c r="O13" s="16">
        <v>100</v>
      </c>
      <c r="P13" s="16">
        <v>100</v>
      </c>
      <c r="Q13" s="16">
        <v>100</v>
      </c>
      <c r="R13" s="16">
        <v>100</v>
      </c>
      <c r="S13" s="16">
        <v>100</v>
      </c>
      <c r="T13" s="16">
        <v>100</v>
      </c>
      <c r="U13" s="16">
        <v>100</v>
      </c>
      <c r="V13" s="16">
        <v>100</v>
      </c>
      <c r="W13" s="17">
        <v>220</v>
      </c>
      <c r="X13" s="17">
        <v>220</v>
      </c>
      <c r="Y13" s="17">
        <v>220</v>
      </c>
      <c r="Z13" s="17">
        <v>220</v>
      </c>
      <c r="AA13" s="17">
        <v>220</v>
      </c>
      <c r="AB13" s="17">
        <v>220</v>
      </c>
    </row>
    <row r="14" spans="1:28" x14ac:dyDescent="0.35">
      <c r="A14" t="s">
        <v>20</v>
      </c>
      <c r="B14" s="16">
        <v>80</v>
      </c>
      <c r="C14" s="16">
        <v>80</v>
      </c>
      <c r="D14" s="16">
        <v>80</v>
      </c>
      <c r="E14" s="16">
        <v>80</v>
      </c>
      <c r="F14" s="16">
        <v>80</v>
      </c>
      <c r="G14" s="16">
        <v>80</v>
      </c>
      <c r="H14" s="16">
        <v>80</v>
      </c>
      <c r="I14" s="16">
        <v>80</v>
      </c>
      <c r="J14" s="16">
        <v>80</v>
      </c>
      <c r="K14" s="16">
        <v>80</v>
      </c>
      <c r="L14" s="16">
        <v>80</v>
      </c>
      <c r="M14" s="16">
        <v>80</v>
      </c>
      <c r="N14" s="16">
        <v>80</v>
      </c>
      <c r="O14" s="16">
        <v>80</v>
      </c>
      <c r="P14" s="16">
        <v>80</v>
      </c>
      <c r="Q14" s="16">
        <v>80</v>
      </c>
      <c r="R14" s="16">
        <v>80</v>
      </c>
      <c r="S14" s="16">
        <v>80</v>
      </c>
      <c r="T14" s="16">
        <v>80</v>
      </c>
      <c r="U14" s="16">
        <v>80</v>
      </c>
      <c r="V14" s="16">
        <v>80</v>
      </c>
      <c r="W14" s="17">
        <v>300</v>
      </c>
      <c r="X14" s="17">
        <v>300</v>
      </c>
      <c r="Y14" s="17">
        <v>300</v>
      </c>
      <c r="Z14" s="17">
        <v>300</v>
      </c>
      <c r="AA14" s="17">
        <v>300</v>
      </c>
      <c r="AB14" s="17">
        <v>300</v>
      </c>
    </row>
    <row r="15" spans="1:28" x14ac:dyDescent="0.35">
      <c r="A15" t="s">
        <v>21</v>
      </c>
      <c r="B15" s="16">
        <v>35</v>
      </c>
      <c r="C15" s="16">
        <v>35</v>
      </c>
      <c r="D15" s="16">
        <v>35</v>
      </c>
      <c r="E15" s="16">
        <v>35</v>
      </c>
      <c r="F15" s="16">
        <v>35</v>
      </c>
      <c r="G15" s="16">
        <v>35</v>
      </c>
      <c r="H15" s="16">
        <v>35</v>
      </c>
      <c r="I15" s="16">
        <v>35</v>
      </c>
      <c r="J15" s="16">
        <v>35</v>
      </c>
      <c r="K15" s="16">
        <v>35</v>
      </c>
      <c r="L15" s="16">
        <v>35</v>
      </c>
      <c r="M15" s="16">
        <v>35</v>
      </c>
      <c r="N15" s="16">
        <v>35</v>
      </c>
      <c r="O15" s="16">
        <v>35</v>
      </c>
      <c r="P15" s="16">
        <v>70</v>
      </c>
      <c r="Q15" s="16">
        <v>70</v>
      </c>
      <c r="R15" s="16">
        <v>70</v>
      </c>
      <c r="S15" s="16">
        <v>70</v>
      </c>
      <c r="T15" s="16">
        <v>70</v>
      </c>
      <c r="U15" s="16">
        <v>70</v>
      </c>
      <c r="V15" s="16">
        <v>70</v>
      </c>
      <c r="W15" s="17">
        <v>180</v>
      </c>
      <c r="X15" s="17">
        <v>180</v>
      </c>
      <c r="Y15" s="17">
        <v>180</v>
      </c>
      <c r="Z15" s="17">
        <v>180</v>
      </c>
      <c r="AA15" s="17">
        <v>180</v>
      </c>
      <c r="AB15" s="17">
        <v>180</v>
      </c>
    </row>
    <row r="16" spans="1:28" x14ac:dyDescent="0.35">
      <c r="A16" s="11" t="s">
        <v>24</v>
      </c>
      <c r="B16" s="16"/>
      <c r="C16" s="16"/>
      <c r="D16" s="25">
        <v>500</v>
      </c>
      <c r="E16" s="16"/>
      <c r="F16" s="16"/>
      <c r="G16" s="16"/>
      <c r="H16" s="16"/>
      <c r="I16" s="16"/>
      <c r="J16" s="16"/>
      <c r="K16" s="25">
        <v>3000</v>
      </c>
      <c r="L16" s="16"/>
      <c r="M16" s="16"/>
      <c r="N16" s="16"/>
      <c r="O16" s="16"/>
      <c r="P16" s="25"/>
      <c r="Q16" s="16"/>
      <c r="R16" s="16"/>
      <c r="S16" s="16"/>
      <c r="T16" s="16"/>
      <c r="U16" s="16"/>
      <c r="V16" s="16"/>
      <c r="W16" s="25">
        <v>3500</v>
      </c>
      <c r="X16" s="17"/>
      <c r="Y16" s="17"/>
      <c r="Z16" s="17"/>
      <c r="AA16" s="17"/>
      <c r="AB16" s="17"/>
    </row>
    <row r="17" spans="1:28" x14ac:dyDescent="0.35">
      <c r="A17" t="s">
        <v>25</v>
      </c>
      <c r="B17" s="16">
        <v>50</v>
      </c>
      <c r="C17" s="16">
        <v>200</v>
      </c>
      <c r="D17" s="16">
        <v>200</v>
      </c>
      <c r="E17" s="16">
        <v>50</v>
      </c>
      <c r="F17" s="16">
        <v>50</v>
      </c>
      <c r="G17" s="16">
        <v>50</v>
      </c>
      <c r="H17" s="16">
        <v>50</v>
      </c>
      <c r="I17" s="16">
        <v>50</v>
      </c>
      <c r="J17" s="16">
        <v>50</v>
      </c>
      <c r="K17" s="16">
        <v>50</v>
      </c>
      <c r="L17" s="16">
        <v>50</v>
      </c>
      <c r="M17" s="16">
        <v>50</v>
      </c>
      <c r="N17" s="16">
        <v>50</v>
      </c>
      <c r="O17" s="16">
        <v>200</v>
      </c>
      <c r="P17" s="16">
        <v>200</v>
      </c>
      <c r="Q17" s="16">
        <v>50</v>
      </c>
      <c r="R17" s="16">
        <v>50</v>
      </c>
      <c r="S17" s="16">
        <v>50</v>
      </c>
      <c r="T17" s="16">
        <v>50</v>
      </c>
      <c r="U17" s="16">
        <v>50</v>
      </c>
      <c r="V17" s="16">
        <v>50</v>
      </c>
      <c r="W17" s="17">
        <v>50</v>
      </c>
      <c r="X17" s="17">
        <v>50</v>
      </c>
      <c r="Y17" s="17">
        <v>50</v>
      </c>
      <c r="Z17" s="17">
        <v>50</v>
      </c>
      <c r="AA17" s="17">
        <v>50</v>
      </c>
      <c r="AB17" s="17">
        <v>50</v>
      </c>
    </row>
    <row r="18" spans="1:28" x14ac:dyDescent="0.35">
      <c r="A18" t="s">
        <v>26</v>
      </c>
      <c r="B18" s="16"/>
      <c r="C18" s="16"/>
      <c r="D18" s="16"/>
      <c r="E18" s="16"/>
      <c r="F18" s="16"/>
      <c r="G18" s="16"/>
      <c r="H18" s="16"/>
      <c r="I18" s="16">
        <v>200</v>
      </c>
      <c r="J18" s="16"/>
      <c r="K18" s="16"/>
      <c r="L18" s="16"/>
      <c r="M18" s="16"/>
      <c r="N18" s="16"/>
      <c r="O18" s="16"/>
      <c r="P18" s="16">
        <v>800</v>
      </c>
      <c r="Q18" s="16"/>
      <c r="R18" s="16"/>
      <c r="S18" s="16"/>
      <c r="T18" s="16"/>
      <c r="U18" s="16"/>
      <c r="V18" s="16"/>
      <c r="W18" s="17"/>
      <c r="X18" s="17"/>
      <c r="Y18" s="17"/>
      <c r="Z18" s="17"/>
      <c r="AA18" s="17"/>
      <c r="AB18" s="17">
        <v>5500</v>
      </c>
    </row>
    <row r="19" spans="1:28" x14ac:dyDescent="0.35">
      <c r="A19" t="s">
        <v>30</v>
      </c>
      <c r="B19" s="16"/>
      <c r="C19" s="16"/>
      <c r="D19" s="16"/>
      <c r="E19" s="16"/>
      <c r="F19" s="16"/>
      <c r="G19" s="18">
        <v>710</v>
      </c>
      <c r="H19" s="16"/>
      <c r="I19" s="16"/>
      <c r="J19" s="16"/>
      <c r="K19" s="16"/>
      <c r="L19" s="16"/>
      <c r="M19" s="18">
        <v>710</v>
      </c>
      <c r="N19" s="16"/>
      <c r="O19" s="16"/>
      <c r="P19" s="16"/>
      <c r="Q19" s="16"/>
      <c r="R19" s="18">
        <v>710</v>
      </c>
      <c r="S19" s="16"/>
      <c r="T19" s="16"/>
      <c r="U19" s="16"/>
      <c r="V19" s="16"/>
      <c r="W19" s="17"/>
      <c r="X19" s="17"/>
      <c r="Y19" s="17"/>
      <c r="Z19" s="17"/>
      <c r="AA19" s="17"/>
      <c r="AB19" s="17"/>
    </row>
    <row r="20" spans="1:28" x14ac:dyDescent="0.35">
      <c r="A20" t="s">
        <v>31</v>
      </c>
      <c r="B20" s="16"/>
      <c r="C20" s="16"/>
      <c r="D20" s="16"/>
      <c r="E20" s="16">
        <v>240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>
        <v>240</v>
      </c>
      <c r="R20" s="16"/>
      <c r="S20" s="16"/>
      <c r="T20" s="16"/>
      <c r="U20" s="16"/>
      <c r="V20" s="16"/>
      <c r="W20" s="17"/>
      <c r="X20" s="17"/>
      <c r="Y20" s="17"/>
      <c r="Z20" s="17"/>
      <c r="AA20" s="17"/>
      <c r="AB20" s="17"/>
    </row>
    <row r="21" spans="1:28" x14ac:dyDescent="0.35">
      <c r="A21" t="s">
        <v>33</v>
      </c>
      <c r="B21" s="16"/>
      <c r="C21" s="16"/>
      <c r="D21" s="16"/>
      <c r="E21" s="16"/>
      <c r="F21" s="16"/>
      <c r="G21" s="16"/>
      <c r="H21" s="26">
        <v>1000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26">
        <v>1200</v>
      </c>
      <c r="U21" s="16"/>
      <c r="V21" s="16"/>
      <c r="W21" s="17"/>
      <c r="X21" s="17"/>
      <c r="Y21" s="17"/>
      <c r="Z21" s="17"/>
      <c r="AA21" s="17"/>
      <c r="AB21" s="17"/>
    </row>
    <row r="22" spans="1:28" x14ac:dyDescent="0.35">
      <c r="A22" t="s">
        <v>32</v>
      </c>
      <c r="B22" s="16">
        <v>1000</v>
      </c>
      <c r="C22" s="16">
        <v>1000</v>
      </c>
      <c r="D22" s="16">
        <v>1000</v>
      </c>
      <c r="E22" s="16">
        <v>1000</v>
      </c>
      <c r="F22" s="16">
        <v>1000</v>
      </c>
      <c r="G22" s="16">
        <v>1000</v>
      </c>
      <c r="H22" s="16">
        <v>1000</v>
      </c>
      <c r="I22" s="16">
        <v>1000</v>
      </c>
      <c r="J22" s="16">
        <v>1000</v>
      </c>
      <c r="K22" s="16">
        <v>1000</v>
      </c>
      <c r="L22" s="16">
        <v>1000</v>
      </c>
      <c r="M22" s="16">
        <v>1000</v>
      </c>
      <c r="N22" s="16">
        <v>1000</v>
      </c>
      <c r="O22" s="16">
        <v>1000</v>
      </c>
      <c r="P22" s="16">
        <v>1000</v>
      </c>
      <c r="Q22" s="16">
        <v>1000</v>
      </c>
      <c r="R22" s="16">
        <v>1000</v>
      </c>
      <c r="S22" s="16">
        <v>1000</v>
      </c>
      <c r="T22" s="16">
        <v>1000</v>
      </c>
      <c r="U22" s="16">
        <v>1000</v>
      </c>
      <c r="V22" s="16">
        <v>1000</v>
      </c>
      <c r="W22" s="17">
        <v>1200</v>
      </c>
      <c r="X22" s="17">
        <v>1200</v>
      </c>
      <c r="Y22" s="17">
        <v>3000</v>
      </c>
      <c r="Z22" s="17">
        <v>3000</v>
      </c>
      <c r="AA22" s="17">
        <v>3000</v>
      </c>
      <c r="AB22" s="17">
        <v>3000</v>
      </c>
    </row>
    <row r="23" spans="1:28" x14ac:dyDescent="0.35">
      <c r="A23" s="10" t="s">
        <v>34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7"/>
      <c r="Y23" s="17">
        <v>3000</v>
      </c>
      <c r="Z23" s="17"/>
      <c r="AA23" s="17"/>
      <c r="AB23" s="17"/>
    </row>
    <row r="24" spans="1:28" x14ac:dyDescent="0.35">
      <c r="A24" t="s">
        <v>35</v>
      </c>
      <c r="B24" s="16"/>
      <c r="C24" s="16"/>
      <c r="D24" s="16"/>
      <c r="E24" s="16">
        <v>565</v>
      </c>
      <c r="F24" s="16">
        <v>565</v>
      </c>
      <c r="G24" s="16">
        <v>565</v>
      </c>
      <c r="H24" s="16">
        <v>565</v>
      </c>
      <c r="I24" s="16">
        <v>565</v>
      </c>
      <c r="J24" s="16">
        <v>565</v>
      </c>
      <c r="K24" s="16">
        <v>565</v>
      </c>
      <c r="L24" s="16">
        <v>565</v>
      </c>
      <c r="M24" s="16">
        <v>565</v>
      </c>
      <c r="N24" s="16">
        <v>565</v>
      </c>
      <c r="O24" s="16">
        <v>565</v>
      </c>
      <c r="P24" s="16">
        <v>565</v>
      </c>
      <c r="Q24" s="16">
        <v>565</v>
      </c>
      <c r="R24" s="16">
        <v>565</v>
      </c>
      <c r="S24" s="16">
        <v>565</v>
      </c>
      <c r="T24" s="16">
        <v>565</v>
      </c>
      <c r="U24" s="16">
        <v>565</v>
      </c>
      <c r="V24" s="16">
        <v>565</v>
      </c>
      <c r="W24" s="17"/>
      <c r="X24" s="17"/>
      <c r="Y24" s="17"/>
      <c r="Z24" s="17"/>
      <c r="AA24" s="17"/>
      <c r="AB24" s="17"/>
    </row>
    <row r="25" spans="1:28" x14ac:dyDescent="0.3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  <c r="X25" s="17"/>
      <c r="Y25" s="17"/>
      <c r="Z25" s="17"/>
      <c r="AA25" s="17"/>
      <c r="AB25" s="17"/>
    </row>
    <row r="26" spans="1:28" x14ac:dyDescent="0.3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8"/>
      <c r="X26" s="8"/>
      <c r="Y26" s="8"/>
      <c r="Z26" s="8"/>
      <c r="AA26" s="8"/>
      <c r="AB26" s="8"/>
    </row>
    <row r="27" spans="1:28" x14ac:dyDescent="0.35">
      <c r="A27" s="3" t="s">
        <v>23</v>
      </c>
      <c r="B27" s="23">
        <f>SUM(B13:B26)</f>
        <v>1265</v>
      </c>
      <c r="C27" s="23">
        <f t="shared" ref="C27" si="11">SUM(C13:C26)</f>
        <v>1415</v>
      </c>
      <c r="D27" s="23">
        <f t="shared" ref="D27:S27" si="12">SUM(D13:D26)</f>
        <v>1915</v>
      </c>
      <c r="E27" s="23">
        <f t="shared" si="12"/>
        <v>2070</v>
      </c>
      <c r="F27" s="23">
        <f t="shared" si="12"/>
        <v>1830</v>
      </c>
      <c r="G27" s="23">
        <f t="shared" si="12"/>
        <v>2540</v>
      </c>
      <c r="H27" s="23">
        <f t="shared" si="12"/>
        <v>2830</v>
      </c>
      <c r="I27" s="23">
        <f t="shared" si="12"/>
        <v>2030</v>
      </c>
      <c r="J27" s="23">
        <f t="shared" si="12"/>
        <v>1830</v>
      </c>
      <c r="K27" s="23">
        <f t="shared" si="12"/>
        <v>4830</v>
      </c>
      <c r="L27" s="23">
        <f t="shared" si="12"/>
        <v>1830</v>
      </c>
      <c r="M27" s="23">
        <f t="shared" si="12"/>
        <v>2540</v>
      </c>
      <c r="N27" s="23">
        <f t="shared" si="12"/>
        <v>1830</v>
      </c>
      <c r="O27" s="23">
        <f t="shared" si="12"/>
        <v>1980</v>
      </c>
      <c r="P27" s="23">
        <f t="shared" si="12"/>
        <v>2815</v>
      </c>
      <c r="Q27" s="23">
        <f t="shared" si="12"/>
        <v>2105</v>
      </c>
      <c r="R27" s="23">
        <f t="shared" si="12"/>
        <v>2575</v>
      </c>
      <c r="S27" s="23">
        <f t="shared" si="12"/>
        <v>1865</v>
      </c>
      <c r="T27" s="23">
        <f t="shared" ref="T27" si="13">SUM(T13:T26)</f>
        <v>3065</v>
      </c>
      <c r="U27" s="23">
        <f t="shared" ref="U27" si="14">SUM(U13:U26)</f>
        <v>1865</v>
      </c>
      <c r="V27" s="23">
        <f t="shared" ref="V27" si="15">SUM(V13:V26)</f>
        <v>1865</v>
      </c>
      <c r="W27" s="24">
        <f t="shared" ref="W27" si="16">SUM(W13:W26)</f>
        <v>5450</v>
      </c>
      <c r="X27" s="24">
        <f t="shared" ref="X27" si="17">SUM(X13:X26)</f>
        <v>1950</v>
      </c>
      <c r="Y27" s="24">
        <f t="shared" ref="Y27" si="18">SUM(Y13:Y26)</f>
        <v>6750</v>
      </c>
      <c r="Z27" s="24">
        <f t="shared" ref="Z27" si="19">SUM(Z13:Z26)</f>
        <v>3750</v>
      </c>
      <c r="AA27" s="24">
        <f t="shared" ref="AA27" si="20">SUM(AA13:AA26)</f>
        <v>3750</v>
      </c>
      <c r="AB27" s="24">
        <f t="shared" ref="AB27" si="21">SUM(AB13:AB26)</f>
        <v>9250</v>
      </c>
    </row>
    <row r="28" spans="1:28" x14ac:dyDescent="0.35">
      <c r="B28" s="5">
        <v>20000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>
        <f>SUM(E27:P27)</f>
        <v>28955</v>
      </c>
      <c r="Q28" s="5"/>
      <c r="R28" s="5"/>
      <c r="S28" s="5"/>
      <c r="T28" s="5"/>
      <c r="U28" s="5"/>
      <c r="V28" s="5"/>
      <c r="W28" s="13"/>
      <c r="X28" s="13"/>
      <c r="Y28" s="13"/>
      <c r="Z28" s="13"/>
      <c r="AA28" s="13"/>
      <c r="AB28" s="13">
        <f>SUM(Q27:AB27)</f>
        <v>44240</v>
      </c>
    </row>
    <row r="29" spans="1:28" ht="22.5" customHeight="1" x14ac:dyDescent="0.35">
      <c r="A29" s="9" t="s">
        <v>0</v>
      </c>
      <c r="B29" s="21">
        <f>B28+B10-B27</f>
        <v>18825</v>
      </c>
      <c r="C29" s="21">
        <f>B29+C10-C27</f>
        <v>17500</v>
      </c>
      <c r="D29" s="21">
        <f>C29+D10-D27</f>
        <v>19965</v>
      </c>
      <c r="E29" s="21">
        <f t="shared" ref="E29:S29" si="22">D29+E10-E27</f>
        <v>18550</v>
      </c>
      <c r="F29" s="21">
        <f t="shared" si="22"/>
        <v>19375</v>
      </c>
      <c r="G29" s="21">
        <f t="shared" si="22"/>
        <v>23780</v>
      </c>
      <c r="H29" s="21">
        <f t="shared" si="22"/>
        <v>23605</v>
      </c>
      <c r="I29" s="21">
        <f t="shared" si="22"/>
        <v>22230</v>
      </c>
      <c r="J29" s="21">
        <f t="shared" si="22"/>
        <v>21055</v>
      </c>
      <c r="K29" s="21">
        <f t="shared" si="22"/>
        <v>16880</v>
      </c>
      <c r="L29" s="21">
        <f t="shared" si="22"/>
        <v>19705</v>
      </c>
      <c r="M29" s="21">
        <f t="shared" si="22"/>
        <v>17820</v>
      </c>
      <c r="N29" s="21">
        <f t="shared" si="22"/>
        <v>16645</v>
      </c>
      <c r="O29" s="21">
        <f t="shared" si="22"/>
        <v>15320</v>
      </c>
      <c r="P29" s="21">
        <f t="shared" si="22"/>
        <v>16660</v>
      </c>
      <c r="Q29" s="21">
        <f t="shared" si="22"/>
        <v>15210</v>
      </c>
      <c r="R29" s="21">
        <f t="shared" si="22"/>
        <v>16790</v>
      </c>
      <c r="S29" s="21">
        <f t="shared" si="22"/>
        <v>15580</v>
      </c>
      <c r="T29" s="21">
        <f t="shared" ref="T29" si="23">S29+T10-T27</f>
        <v>13170</v>
      </c>
      <c r="U29" s="21">
        <f t="shared" ref="U29" si="24">T29+U10-U27</f>
        <v>11960</v>
      </c>
      <c r="V29" s="21">
        <f t="shared" ref="V29" si="25">U29+V10-V27</f>
        <v>10750</v>
      </c>
      <c r="W29" s="22">
        <f t="shared" ref="W29" si="26">V29+W10-W27</f>
        <v>5390</v>
      </c>
      <c r="X29" s="22">
        <f t="shared" ref="X29" si="27">W29+X10-X27</f>
        <v>8940</v>
      </c>
      <c r="Y29" s="22">
        <f t="shared" ref="Y29" si="28">X29+Y10-Y27</f>
        <v>7690</v>
      </c>
      <c r="Z29" s="22">
        <f t="shared" ref="Z29" si="29">Y29+Z10-Z27</f>
        <v>9440</v>
      </c>
      <c r="AA29" s="22">
        <f t="shared" ref="AA29" si="30">Z29+AA10-AA27</f>
        <v>11190</v>
      </c>
      <c r="AB29" s="22">
        <f t="shared" ref="AB29" si="31">AA29+AB10-AB27</f>
        <v>7440</v>
      </c>
    </row>
    <row r="30" spans="1:28" x14ac:dyDescent="0.35">
      <c r="A30" t="s">
        <v>36</v>
      </c>
      <c r="B30" s="1">
        <v>20587</v>
      </c>
      <c r="C30" s="1">
        <v>19921</v>
      </c>
      <c r="D30" s="1">
        <v>23299</v>
      </c>
      <c r="E30" s="1">
        <v>21770</v>
      </c>
      <c r="F30" s="1">
        <v>22718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</row>
    <row r="31" spans="1:28" x14ac:dyDescent="0.35">
      <c r="A31" t="s">
        <v>37</v>
      </c>
      <c r="B31" s="1">
        <f t="shared" ref="B31:F31" si="32">IF(B30=0,0,1)*(B30-B29)</f>
        <v>1762</v>
      </c>
      <c r="C31" s="1">
        <f t="shared" si="32"/>
        <v>2421</v>
      </c>
      <c r="D31" s="1">
        <f t="shared" si="32"/>
        <v>3334</v>
      </c>
      <c r="E31" s="1">
        <f t="shared" si="32"/>
        <v>3220</v>
      </c>
      <c r="F31" s="1">
        <f t="shared" si="32"/>
        <v>3343</v>
      </c>
      <c r="G31" s="1">
        <f>IF(G30=0,0,1)*(G30-G29)</f>
        <v>0</v>
      </c>
      <c r="H31" s="1">
        <f t="shared" ref="H31:AB31" si="33">IF(H30=0,0,1)*(H30-H29)</f>
        <v>0</v>
      </c>
      <c r="I31" s="1">
        <f t="shared" si="33"/>
        <v>0</v>
      </c>
      <c r="J31" s="1">
        <f t="shared" si="33"/>
        <v>0</v>
      </c>
      <c r="K31" s="1">
        <f t="shared" si="33"/>
        <v>0</v>
      </c>
      <c r="L31" s="1">
        <f t="shared" si="33"/>
        <v>0</v>
      </c>
      <c r="M31" s="1">
        <f t="shared" si="33"/>
        <v>0</v>
      </c>
      <c r="N31" s="1">
        <f t="shared" si="33"/>
        <v>0</v>
      </c>
      <c r="O31" s="1">
        <f t="shared" si="33"/>
        <v>0</v>
      </c>
      <c r="P31" s="1">
        <f t="shared" si="33"/>
        <v>0</v>
      </c>
      <c r="Q31" s="1">
        <f t="shared" si="33"/>
        <v>0</v>
      </c>
      <c r="R31" s="1">
        <f t="shared" si="33"/>
        <v>0</v>
      </c>
      <c r="S31" s="1">
        <f t="shared" si="33"/>
        <v>0</v>
      </c>
      <c r="T31" s="1">
        <f t="shared" si="33"/>
        <v>0</v>
      </c>
      <c r="U31" s="1">
        <f t="shared" si="33"/>
        <v>0</v>
      </c>
      <c r="V31" s="1">
        <f t="shared" si="33"/>
        <v>0</v>
      </c>
      <c r="W31" s="1">
        <f t="shared" si="33"/>
        <v>0</v>
      </c>
      <c r="X31" s="1">
        <f t="shared" si="33"/>
        <v>0</v>
      </c>
      <c r="Y31" s="1">
        <f t="shared" si="33"/>
        <v>0</v>
      </c>
      <c r="Z31" s="1">
        <f t="shared" si="33"/>
        <v>0</v>
      </c>
      <c r="AA31" s="1">
        <f t="shared" si="33"/>
        <v>0</v>
      </c>
      <c r="AB31" s="1">
        <f t="shared" si="33"/>
        <v>0</v>
      </c>
    </row>
    <row r="32" spans="1:28" x14ac:dyDescent="0.35">
      <c r="A32" t="s">
        <v>38</v>
      </c>
    </row>
    <row r="33" spans="1:2" x14ac:dyDescent="0.35">
      <c r="A33" t="s">
        <v>39</v>
      </c>
      <c r="B33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C809-E087-4FCD-AB0F-7435733A6A0A}">
  <dimension ref="B3:T12"/>
  <sheetViews>
    <sheetView workbookViewId="0">
      <selection activeCell="D13" sqref="D13"/>
    </sheetView>
  </sheetViews>
  <sheetFormatPr defaultRowHeight="14.5" x14ac:dyDescent="0.35"/>
  <sheetData>
    <row r="3" spans="2:20" x14ac:dyDescent="0.35">
      <c r="B3" t="s">
        <v>41</v>
      </c>
      <c r="D3">
        <v>181.9</v>
      </c>
    </row>
    <row r="4" spans="2:20" x14ac:dyDescent="0.35">
      <c r="B4" t="s">
        <v>42</v>
      </c>
      <c r="D4">
        <v>15.1</v>
      </c>
    </row>
    <row r="5" spans="2:20" x14ac:dyDescent="0.35"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11</v>
      </c>
      <c r="P5" t="s">
        <v>12</v>
      </c>
      <c r="Q5" t="s">
        <v>13</v>
      </c>
      <c r="R5" t="s">
        <v>2</v>
      </c>
      <c r="S5" t="s">
        <v>3</v>
      </c>
      <c r="T5" t="s">
        <v>4</v>
      </c>
    </row>
    <row r="6" spans="2:20" x14ac:dyDescent="0.35">
      <c r="H6" t="s">
        <v>46</v>
      </c>
      <c r="I6">
        <f>2*$D$10</f>
        <v>194</v>
      </c>
      <c r="K6">
        <f>2*$D$10</f>
        <v>194</v>
      </c>
      <c r="M6">
        <f>2*$D$10</f>
        <v>194</v>
      </c>
      <c r="O6">
        <f>2*$D$10</f>
        <v>194</v>
      </c>
      <c r="Q6">
        <f>2*$D$10</f>
        <v>194</v>
      </c>
      <c r="S6">
        <f>2*$D$10</f>
        <v>194</v>
      </c>
    </row>
    <row r="7" spans="2:20" x14ac:dyDescent="0.35">
      <c r="B7" t="s">
        <v>40</v>
      </c>
      <c r="D7" s="27">
        <f>SUM(D3:D6)</f>
        <v>197</v>
      </c>
      <c r="H7" t="s">
        <v>47</v>
      </c>
      <c r="I7">
        <f>2*D7</f>
        <v>394</v>
      </c>
      <c r="K7">
        <f>2*D7</f>
        <v>394</v>
      </c>
      <c r="M7">
        <f>IF(K8&gt;=M6, 0, M6-K8)</f>
        <v>0</v>
      </c>
      <c r="N7">
        <f t="shared" ref="N7:P7" si="0">IF(L8&gt;=N6, 0, N6-L8)</f>
        <v>0</v>
      </c>
      <c r="O7">
        <f t="shared" si="0"/>
        <v>0</v>
      </c>
      <c r="P7">
        <f t="shared" si="0"/>
        <v>0</v>
      </c>
      <c r="Q7">
        <f t="shared" ref="Q7" si="1">IF(O8&gt;=Q6, 0, Q6-O8)</f>
        <v>182</v>
      </c>
      <c r="R7">
        <f t="shared" ref="R7" si="2">IF(P8&gt;=R6, 0, R6-P8)</f>
        <v>0</v>
      </c>
      <c r="S7">
        <f>IF(Q8&gt;=S6, 0, S6-Q8)</f>
        <v>194</v>
      </c>
    </row>
    <row r="8" spans="2:20" x14ac:dyDescent="0.35">
      <c r="B8" t="s">
        <v>44</v>
      </c>
      <c r="D8">
        <f>D7*12</f>
        <v>2364</v>
      </c>
      <c r="H8" t="s">
        <v>48</v>
      </c>
      <c r="I8">
        <f>I7-I6</f>
        <v>200</v>
      </c>
      <c r="K8">
        <f>K7-K6+I8</f>
        <v>400</v>
      </c>
      <c r="M8">
        <f>M7-M6+K8</f>
        <v>206</v>
      </c>
      <c r="O8">
        <f>O7-O6+M8</f>
        <v>12</v>
      </c>
      <c r="Q8">
        <f>Q7-Q6+O8</f>
        <v>0</v>
      </c>
      <c r="S8">
        <f>S7-S6+Q8</f>
        <v>0</v>
      </c>
    </row>
    <row r="9" spans="2:20" x14ac:dyDescent="0.35">
      <c r="B9" t="s">
        <v>45</v>
      </c>
      <c r="D9">
        <f>D8-D12</f>
        <v>1164</v>
      </c>
    </row>
    <row r="10" spans="2:20" x14ac:dyDescent="0.35">
      <c r="B10" t="s">
        <v>45</v>
      </c>
      <c r="D10">
        <f>D9/12</f>
        <v>97</v>
      </c>
      <c r="E10">
        <f>D10*2</f>
        <v>194</v>
      </c>
    </row>
    <row r="12" spans="2:20" x14ac:dyDescent="0.35">
      <c r="B12" t="s">
        <v>43</v>
      </c>
      <c r="D12">
        <v>1200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 2019</vt:lpstr>
      <vt:lpstr>Budget 2018</vt:lpstr>
      <vt:lpstr>Krankenkasse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Burkhardt</dc:creator>
  <cp:lastModifiedBy>Simon Burkhardt</cp:lastModifiedBy>
  <dcterms:created xsi:type="dcterms:W3CDTF">2018-10-23T09:31:37Z</dcterms:created>
  <dcterms:modified xsi:type="dcterms:W3CDTF">2019-12-01T14:01:51Z</dcterms:modified>
</cp:coreProperties>
</file>