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팬택\OK플라자_E-Commerce\00.계획및보고\WBS\"/>
    </mc:Choice>
  </mc:AlternateContent>
  <bookViews>
    <workbookView xWindow="0" yWindow="0" windowWidth="25200" windowHeight="8850" tabRatio="523" activeTab="3"/>
  </bookViews>
  <sheets>
    <sheet name="OK플라자통합" sheetId="1" r:id="rId1"/>
    <sheet name="OK스토어" sheetId="2" r:id="rId2"/>
    <sheet name="전자입찰" sheetId="3" r:id="rId3"/>
    <sheet name="전체일정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4" l="1"/>
  <c r="T37" i="4" s="1"/>
  <c r="F78" i="4"/>
  <c r="F61" i="4"/>
  <c r="T61" i="4" s="1"/>
  <c r="U66" i="4"/>
  <c r="F14" i="4" l="1"/>
  <c r="D74" i="4"/>
  <c r="F9" i="4" l="1"/>
  <c r="F21" i="4"/>
  <c r="M21" i="4" s="1"/>
  <c r="F22" i="4"/>
  <c r="F24" i="4"/>
  <c r="P24" i="4" s="1"/>
  <c r="F23" i="4"/>
  <c r="P23" i="4" s="1"/>
  <c r="F28" i="4" l="1"/>
  <c r="AX54" i="4"/>
  <c r="AZ55" i="4"/>
  <c r="BA56" i="4"/>
  <c r="BA78" i="4"/>
  <c r="AZ77" i="4"/>
  <c r="AX76" i="4"/>
  <c r="AT75" i="4"/>
  <c r="AR74" i="4"/>
  <c r="Y72" i="4"/>
  <c r="AD68" i="4"/>
  <c r="AA67" i="4"/>
  <c r="AL63" i="4"/>
  <c r="AA62" i="4"/>
  <c r="AT53" i="4"/>
  <c r="AR52" i="4"/>
  <c r="T50" i="4"/>
  <c r="AC46" i="4"/>
  <c r="Z45" i="4"/>
  <c r="U44" i="4"/>
  <c r="P42" i="4"/>
  <c r="N41" i="4"/>
  <c r="AL39" i="4"/>
  <c r="AA38" i="4"/>
  <c r="I34" i="4"/>
  <c r="BA32" i="4"/>
  <c r="AZ31" i="4"/>
  <c r="AX30" i="4"/>
  <c r="AT29" i="4"/>
  <c r="AR28" i="4"/>
  <c r="AC26" i="4"/>
  <c r="AL25" i="4"/>
  <c r="P22" i="4"/>
  <c r="AC18" i="4"/>
  <c r="W16" i="4"/>
  <c r="U15" i="4"/>
  <c r="P14" i="4"/>
  <c r="AL9" i="4"/>
  <c r="I5" i="4"/>
  <c r="I4" i="4"/>
  <c r="G3" i="4"/>
  <c r="F75" i="4" l="1"/>
  <c r="F76" i="4"/>
  <c r="F77" i="4"/>
  <c r="F74" i="4"/>
  <c r="F71" i="4"/>
  <c r="Q71" i="4" s="1"/>
  <c r="F67" i="4"/>
  <c r="F68" i="4"/>
  <c r="F66" i="4"/>
  <c r="F63" i="4"/>
  <c r="F59" i="4"/>
  <c r="N59" i="4" s="1"/>
  <c r="F58" i="4"/>
  <c r="I58" i="4" s="1"/>
  <c r="F53" i="4"/>
  <c r="F54" i="4"/>
  <c r="F55" i="4"/>
  <c r="F56" i="4"/>
  <c r="F52" i="4"/>
  <c r="F50" i="4"/>
  <c r="F49" i="4"/>
  <c r="F45" i="4"/>
  <c r="F46" i="4"/>
  <c r="F44" i="4"/>
  <c r="F42" i="4"/>
  <c r="F41" i="4"/>
  <c r="F39" i="4"/>
  <c r="F35" i="4"/>
  <c r="N35" i="4" s="1"/>
  <c r="F34" i="4"/>
  <c r="F29" i="4"/>
  <c r="F30" i="4"/>
  <c r="F31" i="4"/>
  <c r="F32" i="4"/>
  <c r="F25" i="4"/>
  <c r="F18" i="4"/>
  <c r="F16" i="4"/>
  <c r="F15" i="4"/>
  <c r="F12" i="4"/>
  <c r="K12" i="4" s="1"/>
  <c r="F11" i="4"/>
  <c r="G11" i="4" s="1"/>
  <c r="F7" i="4"/>
  <c r="S7" i="4" s="1"/>
  <c r="F5" i="4"/>
  <c r="F3" i="4"/>
  <c r="F4" i="4"/>
  <c r="F31" i="3"/>
  <c r="F30" i="3"/>
  <c r="F29" i="3" s="1"/>
  <c r="F25" i="3"/>
  <c r="F26" i="3"/>
  <c r="F27" i="3"/>
  <c r="F24" i="3"/>
  <c r="F18" i="3"/>
  <c r="F17" i="3"/>
  <c r="F13" i="3"/>
  <c r="F12" i="3"/>
  <c r="F11" i="3" s="1"/>
  <c r="F8" i="3"/>
  <c r="F9" i="3"/>
  <c r="F7" i="3"/>
  <c r="F32" i="2"/>
  <c r="F33" i="2"/>
  <c r="F34" i="2"/>
  <c r="F31" i="2"/>
  <c r="F30" i="2" s="1"/>
  <c r="F22" i="2"/>
  <c r="F23" i="2"/>
  <c r="F24" i="2"/>
  <c r="F25" i="2"/>
  <c r="F21" i="2"/>
  <c r="F15" i="2"/>
  <c r="F14" i="2"/>
  <c r="F8" i="2"/>
  <c r="F9" i="2"/>
  <c r="F10" i="2"/>
  <c r="F11" i="2"/>
  <c r="F7" i="2"/>
  <c r="F90" i="1"/>
  <c r="F91" i="1"/>
  <c r="F92" i="1"/>
  <c r="F89" i="1"/>
  <c r="F73" i="1"/>
  <c r="F74" i="1"/>
  <c r="F75" i="1"/>
  <c r="F76" i="1"/>
  <c r="F77" i="1"/>
  <c r="F78" i="1"/>
  <c r="F79" i="1"/>
  <c r="F80" i="1"/>
  <c r="F81" i="1"/>
  <c r="F82" i="1"/>
  <c r="F72" i="1"/>
  <c r="F71" i="1"/>
  <c r="F70" i="1"/>
  <c r="F69" i="1" s="1"/>
  <c r="F64" i="1"/>
  <c r="F65" i="1"/>
  <c r="F63" i="1"/>
  <c r="F61" i="1"/>
  <c r="F60" i="1"/>
  <c r="F53" i="1"/>
  <c r="F56" i="1"/>
  <c r="F57" i="1"/>
  <c r="F58" i="1"/>
  <c r="F59" i="1"/>
  <c r="F55" i="1"/>
  <c r="F36" i="1"/>
  <c r="F44" i="1"/>
  <c r="F43" i="1"/>
  <c r="F46" i="1"/>
  <c r="F47" i="1"/>
  <c r="F48" i="1"/>
  <c r="F39" i="1"/>
  <c r="F40" i="1"/>
  <c r="F41" i="1"/>
  <c r="F42" i="1"/>
  <c r="F38" i="1"/>
  <c r="F29" i="1"/>
  <c r="F30" i="1"/>
  <c r="F31" i="1"/>
  <c r="F28" i="1"/>
  <c r="F25" i="1"/>
  <c r="F26" i="1"/>
  <c r="F24" i="1"/>
  <c r="F21" i="1"/>
  <c r="F16" i="1"/>
  <c r="F15" i="1"/>
  <c r="F19" i="1"/>
  <c r="F20" i="1"/>
  <c r="F18" i="1"/>
  <c r="F11" i="1"/>
  <c r="F12" i="1"/>
  <c r="F13" i="1"/>
  <c r="F14" i="1"/>
  <c r="F10" i="1"/>
  <c r="I17" i="1"/>
  <c r="H17" i="1"/>
  <c r="G17" i="1"/>
  <c r="I9" i="1"/>
  <c r="H9" i="1"/>
  <c r="G9" i="1"/>
  <c r="F16" i="3" l="1"/>
  <c r="F6" i="2"/>
  <c r="F23" i="1"/>
  <c r="F17" i="1"/>
  <c r="E17" i="1" s="1"/>
  <c r="F62" i="1"/>
  <c r="F88" i="1"/>
  <c r="F23" i="3"/>
  <c r="F6" i="3"/>
  <c r="F54" i="1"/>
  <c r="F52" i="1" s="1"/>
  <c r="F13" i="2"/>
  <c r="F45" i="1"/>
  <c r="F37" i="1"/>
  <c r="F35" i="1" s="1"/>
  <c r="F20" i="2"/>
  <c r="F68" i="1"/>
  <c r="F27" i="1"/>
  <c r="G8" i="1"/>
  <c r="H8" i="1"/>
  <c r="I8" i="1"/>
  <c r="F9" i="1"/>
  <c r="E9" i="1" l="1"/>
  <c r="F8" i="1"/>
  <c r="E8" i="1" s="1"/>
  <c r="F6" i="4" s="1"/>
  <c r="J6" i="4" s="1"/>
  <c r="F34" i="3" l="1"/>
  <c r="F35" i="3"/>
  <c r="F36" i="3"/>
  <c r="F37" i="3"/>
  <c r="F33" i="3"/>
  <c r="F28" i="3"/>
  <c r="F20" i="3"/>
  <c r="F21" i="3"/>
  <c r="F19" i="3"/>
  <c r="F14" i="3"/>
  <c r="F10" i="3"/>
  <c r="F5" i="3"/>
  <c r="F4" i="3"/>
  <c r="F39" i="2"/>
  <c r="F40" i="2"/>
  <c r="F41" i="2"/>
  <c r="F42" i="2"/>
  <c r="F38" i="2"/>
  <c r="F37" i="2" s="1"/>
  <c r="F36" i="2"/>
  <c r="F35" i="2"/>
  <c r="F26" i="2"/>
  <c r="F27" i="2"/>
  <c r="F28" i="2"/>
  <c r="F19" i="2"/>
  <c r="F18" i="2"/>
  <c r="F16" i="2"/>
  <c r="F12" i="2"/>
  <c r="F5" i="2"/>
  <c r="F4" i="2"/>
  <c r="F32" i="3" l="1"/>
  <c r="F95" i="1"/>
  <c r="F96" i="1"/>
  <c r="F97" i="1"/>
  <c r="F98" i="1"/>
  <c r="F94" i="1"/>
  <c r="F83" i="1"/>
  <c r="F84" i="1"/>
  <c r="F85" i="1"/>
  <c r="F86" i="1"/>
  <c r="F87" i="1"/>
  <c r="F22" i="1"/>
  <c r="F49" i="1"/>
  <c r="F50" i="1"/>
  <c r="F51" i="1"/>
  <c r="F66" i="1"/>
  <c r="F34" i="1"/>
  <c r="F33" i="1"/>
  <c r="F5" i="1"/>
  <c r="F6" i="1"/>
  <c r="F7" i="1"/>
  <c r="F4" i="1"/>
  <c r="F32" i="1" l="1"/>
  <c r="F93" i="1"/>
  <c r="I32" i="3" l="1"/>
  <c r="H32" i="3"/>
  <c r="G32" i="3"/>
  <c r="E32" i="3" s="1"/>
  <c r="I29" i="3"/>
  <c r="H29" i="3"/>
  <c r="G29" i="3"/>
  <c r="E29" i="3" s="1"/>
  <c r="F72" i="4" s="1"/>
  <c r="I23" i="3"/>
  <c r="H23" i="3"/>
  <c r="G23" i="3"/>
  <c r="E23" i="3" s="1"/>
  <c r="F70" i="4" s="1"/>
  <c r="L70" i="4" s="1"/>
  <c r="F22" i="3" l="1"/>
  <c r="G22" i="3"/>
  <c r="H22" i="3"/>
  <c r="I22" i="3"/>
  <c r="I16" i="3"/>
  <c r="I15" i="3" s="1"/>
  <c r="H16" i="3"/>
  <c r="H15" i="3" s="1"/>
  <c r="G16" i="3"/>
  <c r="E16" i="3" s="1"/>
  <c r="F65" i="4" s="1"/>
  <c r="T65" i="4" s="1"/>
  <c r="I11" i="3"/>
  <c r="H11" i="3"/>
  <c r="G11" i="3"/>
  <c r="E11" i="3" s="1"/>
  <c r="F62" i="4" s="1"/>
  <c r="I6" i="3"/>
  <c r="H6" i="3"/>
  <c r="G6" i="3"/>
  <c r="I37" i="2"/>
  <c r="H37" i="2"/>
  <c r="G37" i="2"/>
  <c r="E37" i="2" s="1"/>
  <c r="D52" i="4" s="1"/>
  <c r="I30" i="2"/>
  <c r="I29" i="2" s="1"/>
  <c r="H30" i="2"/>
  <c r="H29" i="2" s="1"/>
  <c r="G30" i="2"/>
  <c r="E30" i="2" s="1"/>
  <c r="F48" i="4" s="1"/>
  <c r="L48" i="4" s="1"/>
  <c r="I20" i="2"/>
  <c r="I17" i="2" s="1"/>
  <c r="H20" i="2"/>
  <c r="H17" i="2" s="1"/>
  <c r="G20" i="2"/>
  <c r="E20" i="2" s="1"/>
  <c r="F43" i="4" s="1"/>
  <c r="S43" i="4" s="1"/>
  <c r="I13" i="2"/>
  <c r="H13" i="2"/>
  <c r="G13" i="2"/>
  <c r="E13" i="2" s="1"/>
  <c r="F38" i="4" s="1"/>
  <c r="I6" i="2"/>
  <c r="H6" i="2"/>
  <c r="G6" i="2"/>
  <c r="I93" i="1"/>
  <c r="H93" i="1"/>
  <c r="G93" i="1"/>
  <c r="E93" i="1" s="1"/>
  <c r="D28" i="4" s="1"/>
  <c r="I88" i="1"/>
  <c r="H88" i="1"/>
  <c r="G88" i="1"/>
  <c r="E88" i="1" s="1"/>
  <c r="F26" i="4" s="1"/>
  <c r="I69" i="1"/>
  <c r="I68" i="1" s="1"/>
  <c r="H69" i="1"/>
  <c r="H68" i="1" s="1"/>
  <c r="G69" i="1"/>
  <c r="E69" i="1" s="1"/>
  <c r="I62" i="1"/>
  <c r="H62" i="1"/>
  <c r="G62" i="1"/>
  <c r="E62" i="1" s="1"/>
  <c r="I54" i="1"/>
  <c r="H54" i="1"/>
  <c r="G54" i="1"/>
  <c r="E54" i="1" s="1"/>
  <c r="I45" i="1"/>
  <c r="H45" i="1"/>
  <c r="G45" i="1"/>
  <c r="E45" i="1" s="1"/>
  <c r="I37" i="1"/>
  <c r="H37" i="1"/>
  <c r="G37" i="1"/>
  <c r="E37" i="1" s="1"/>
  <c r="I27" i="1"/>
  <c r="H27" i="1"/>
  <c r="G27" i="1"/>
  <c r="E27" i="1" s="1"/>
  <c r="I23" i="1"/>
  <c r="H23" i="1"/>
  <c r="G23" i="1"/>
  <c r="E23" i="1" s="1"/>
  <c r="F8" i="4" s="1"/>
  <c r="U8" i="4" s="1"/>
  <c r="E22" i="3" l="1"/>
  <c r="D70" i="4" s="1"/>
  <c r="F3" i="3"/>
  <c r="E6" i="3"/>
  <c r="F60" i="4" s="1"/>
  <c r="O60" i="4" s="1"/>
  <c r="F3" i="2"/>
  <c r="E6" i="2"/>
  <c r="F36" i="4" s="1"/>
  <c r="O36" i="4" s="1"/>
  <c r="G17" i="2"/>
  <c r="F17" i="2"/>
  <c r="E17" i="2" s="1"/>
  <c r="D41" i="4" s="1"/>
  <c r="G29" i="2"/>
  <c r="F29" i="2"/>
  <c r="E29" i="2" s="1"/>
  <c r="D48" i="4" s="1"/>
  <c r="G15" i="3"/>
  <c r="F15" i="3"/>
  <c r="E15" i="3" s="1"/>
  <c r="D65" i="4" s="1"/>
  <c r="H3" i="2"/>
  <c r="I3" i="2"/>
  <c r="G3" i="2"/>
  <c r="G2" i="2" s="1"/>
  <c r="I3" i="1"/>
  <c r="G52" i="1"/>
  <c r="E52" i="1" s="1"/>
  <c r="F17" i="4" s="1"/>
  <c r="Y17" i="4" s="1"/>
  <c r="G68" i="1"/>
  <c r="E68" i="1" s="1"/>
  <c r="F20" i="4" s="1"/>
  <c r="H20" i="4" s="1"/>
  <c r="H67" i="1"/>
  <c r="G35" i="1"/>
  <c r="E35" i="1" s="1"/>
  <c r="F13" i="4" s="1"/>
  <c r="L13" i="4" s="1"/>
  <c r="H52" i="1"/>
  <c r="I52" i="1"/>
  <c r="H35" i="1"/>
  <c r="I35" i="1"/>
  <c r="I67" i="1"/>
  <c r="H3" i="1"/>
  <c r="I3" i="3"/>
  <c r="G3" i="3"/>
  <c r="G2" i="3" s="1"/>
  <c r="H3" i="3"/>
  <c r="F2" i="3" l="1"/>
  <c r="E2" i="3" s="1"/>
  <c r="B58" i="4" s="1"/>
  <c r="F2" i="2"/>
  <c r="E2" i="2" s="1"/>
  <c r="B34" i="4" s="1"/>
  <c r="E3" i="3"/>
  <c r="D58" i="4" s="1"/>
  <c r="E3" i="2"/>
  <c r="D34" i="4" s="1"/>
  <c r="H32" i="1"/>
  <c r="I32" i="1"/>
  <c r="G32" i="1"/>
  <c r="G3" i="1"/>
  <c r="F3" i="1"/>
  <c r="G67" i="1"/>
  <c r="G2" i="1" l="1"/>
  <c r="E32" i="1"/>
  <c r="D11" i="4" s="1"/>
  <c r="E3" i="1"/>
  <c r="D3" i="4" s="1"/>
  <c r="F67" i="1"/>
  <c r="E67" i="1" s="1"/>
  <c r="D20" i="4" s="1"/>
  <c r="F2" i="1" l="1"/>
  <c r="B80" i="4" l="1"/>
  <c r="E2" i="1"/>
  <c r="B3" i="4" s="1"/>
</calcChain>
</file>

<file path=xl/sharedStrings.xml><?xml version="1.0" encoding="utf-8"?>
<sst xmlns="http://schemas.openxmlformats.org/spreadsheetml/2006/main" count="724" uniqueCount="458">
  <si>
    <t>Task</t>
    <phoneticPr fontId="1" type="noConversion"/>
  </si>
  <si>
    <t>Task No</t>
    <phoneticPr fontId="1" type="noConversion"/>
  </si>
  <si>
    <t>Duration</t>
    <phoneticPr fontId="1" type="noConversion"/>
  </si>
  <si>
    <t>Start</t>
    <phoneticPr fontId="1" type="noConversion"/>
  </si>
  <si>
    <t>Finish</t>
    <phoneticPr fontId="1" type="noConversion"/>
  </si>
  <si>
    <t>요건정의서</t>
    <phoneticPr fontId="1" type="noConversion"/>
  </si>
  <si>
    <t>Resource</t>
    <phoneticPr fontId="1" type="noConversion"/>
  </si>
  <si>
    <t>Out Put</t>
    <phoneticPr fontId="1" type="noConversion"/>
  </si>
  <si>
    <t>디자안 시안 화면설계</t>
    <phoneticPr fontId="1" type="noConversion"/>
  </si>
  <si>
    <t>메인페이지</t>
    <phoneticPr fontId="1" type="noConversion"/>
  </si>
  <si>
    <t>일반구매사</t>
    <phoneticPr fontId="1" type="noConversion"/>
  </si>
  <si>
    <t>홈앤서비스</t>
    <phoneticPr fontId="1" type="noConversion"/>
  </si>
  <si>
    <t>상품검색 페이지</t>
    <phoneticPr fontId="1" type="noConversion"/>
  </si>
  <si>
    <t>상품상세 페이지</t>
    <phoneticPr fontId="1" type="noConversion"/>
  </si>
  <si>
    <t>장바구니</t>
    <phoneticPr fontId="1" type="noConversion"/>
  </si>
  <si>
    <t>스토리보드</t>
    <phoneticPr fontId="1" type="noConversion"/>
  </si>
  <si>
    <t>디자안 시안 화면설계</t>
    <phoneticPr fontId="1" type="noConversion"/>
  </si>
  <si>
    <t>디자안 시안 화면설계</t>
    <phoneticPr fontId="1" type="noConversion"/>
  </si>
  <si>
    <t>메인페이지</t>
    <phoneticPr fontId="1" type="noConversion"/>
  </si>
  <si>
    <t>입찰공고</t>
    <phoneticPr fontId="1" type="noConversion"/>
  </si>
  <si>
    <t>입찰상세</t>
    <phoneticPr fontId="1" type="noConversion"/>
  </si>
  <si>
    <t>관리자 스토리보드</t>
    <phoneticPr fontId="1" type="noConversion"/>
  </si>
  <si>
    <t>협력사 스토리보드</t>
    <phoneticPr fontId="1" type="noConversion"/>
  </si>
  <si>
    <t>OK플라자 디자인</t>
    <phoneticPr fontId="1" type="noConversion"/>
  </si>
  <si>
    <t>OK플라자 개발</t>
    <phoneticPr fontId="1" type="noConversion"/>
  </si>
  <si>
    <t>OK플라자를 분석하자</t>
  </si>
  <si>
    <t>OK플라자 요건정리</t>
  </si>
  <si>
    <t>IA설계서</t>
    <phoneticPr fontId="1" type="noConversion"/>
  </si>
  <si>
    <t>디자인 시안 화면설계서</t>
    <phoneticPr fontId="1" type="noConversion"/>
  </si>
  <si>
    <t>To-Be 기능분해도</t>
    <phoneticPr fontId="1" type="noConversion"/>
  </si>
  <si>
    <t>화면설계서</t>
    <phoneticPr fontId="1" type="noConversion"/>
  </si>
  <si>
    <t>OK플라자 IA작성</t>
    <phoneticPr fontId="1" type="noConversion"/>
  </si>
  <si>
    <t>OK플라자 To-Be 기능분해도 작성</t>
    <phoneticPr fontId="1" type="noConversion"/>
  </si>
  <si>
    <t>구매사 스토리보드</t>
    <phoneticPr fontId="1" type="noConversion"/>
  </si>
  <si>
    <t>공급사 스토리보드</t>
    <phoneticPr fontId="1" type="noConversion"/>
  </si>
  <si>
    <t>Admin 스토리보드(추가화면)</t>
    <phoneticPr fontId="1" type="noConversion"/>
  </si>
  <si>
    <t>마이페이지(주문조회)</t>
    <phoneticPr fontId="1" type="noConversion"/>
  </si>
  <si>
    <t xml:space="preserve">운영사 </t>
    <phoneticPr fontId="1" type="noConversion"/>
  </si>
  <si>
    <t>전자입찰 기획</t>
    <phoneticPr fontId="1" type="noConversion"/>
  </si>
  <si>
    <t>전자입찰 요건정리</t>
  </si>
  <si>
    <t>전자입찰 IA작성</t>
  </si>
  <si>
    <t>기능분해도 작성</t>
  </si>
  <si>
    <t>B.I 제작</t>
    <phoneticPr fontId="1" type="noConversion"/>
  </si>
  <si>
    <t>UI 디자인 전략</t>
    <phoneticPr fontId="1" type="noConversion"/>
  </si>
  <si>
    <t>디자인 시안</t>
    <phoneticPr fontId="1" type="noConversion"/>
  </si>
  <si>
    <t>디자인 시안 확정 및 업그레이드</t>
    <phoneticPr fontId="1" type="noConversion"/>
  </si>
  <si>
    <t>HTML 개발</t>
    <phoneticPr fontId="1" type="noConversion"/>
  </si>
  <si>
    <t>디자인 벤치마킹</t>
    <phoneticPr fontId="1" type="noConversion"/>
  </si>
  <si>
    <t>웹페이지 디자인 제작</t>
    <phoneticPr fontId="1" type="noConversion"/>
  </si>
  <si>
    <t>디자인 시안</t>
  </si>
  <si>
    <t>웹페이지 디자인 제작</t>
  </si>
  <si>
    <t>HTML 개발</t>
  </si>
  <si>
    <t>김민기, 박동혁</t>
  </si>
  <si>
    <t>요건정의서</t>
  </si>
  <si>
    <t>강용준</t>
  </si>
  <si>
    <t>To-Be 기능분해도</t>
  </si>
  <si>
    <t>화면설계서</t>
  </si>
  <si>
    <t>윤상훈</t>
    <phoneticPr fontId="1" type="noConversion"/>
  </si>
  <si>
    <t>김민기</t>
  </si>
  <si>
    <t>김민기,박동혁</t>
  </si>
  <si>
    <t>박동혁</t>
  </si>
  <si>
    <t>IA 설계서</t>
  </si>
  <si>
    <t>디자인 시안용 화면설계서</t>
  </si>
  <si>
    <t>요건 정의서</t>
  </si>
  <si>
    <t>화면 설계서</t>
  </si>
  <si>
    <t>윤상훈,김예림,김환진</t>
  </si>
  <si>
    <t>벤치마킹</t>
    <phoneticPr fontId="1" type="noConversion"/>
  </si>
  <si>
    <t>디자인시안</t>
    <phoneticPr fontId="1" type="noConversion"/>
  </si>
  <si>
    <t>퍼블</t>
    <phoneticPr fontId="1" type="noConversion"/>
  </si>
  <si>
    <t>전자입찰</t>
    <phoneticPr fontId="1" type="noConversion"/>
  </si>
  <si>
    <t>7월</t>
    <phoneticPr fontId="1" type="noConversion"/>
  </si>
  <si>
    <t>10월</t>
    <phoneticPr fontId="1" type="noConversion"/>
  </si>
  <si>
    <t>12월</t>
    <phoneticPr fontId="1" type="noConversion"/>
  </si>
  <si>
    <t>Task</t>
    <phoneticPr fontId="1" type="noConversion"/>
  </si>
  <si>
    <t>1W</t>
    <phoneticPr fontId="1" type="noConversion"/>
  </si>
  <si>
    <t>2W</t>
  </si>
  <si>
    <t>3W</t>
  </si>
  <si>
    <t>4W</t>
  </si>
  <si>
    <t>5W</t>
  </si>
  <si>
    <t>디자인</t>
    <phoneticPr fontId="1" type="noConversion"/>
  </si>
  <si>
    <t>OK플라자 기획</t>
    <phoneticPr fontId="1" type="noConversion"/>
  </si>
  <si>
    <t>IA 작성</t>
    <phoneticPr fontId="1" type="noConversion"/>
  </si>
  <si>
    <t>To-Be 기능정의서</t>
    <phoneticPr fontId="1" type="noConversion"/>
  </si>
  <si>
    <t>Service</t>
    <phoneticPr fontId="1" type="noConversion"/>
  </si>
  <si>
    <t>1W</t>
    <phoneticPr fontId="1" type="noConversion"/>
  </si>
  <si>
    <t>기획</t>
    <phoneticPr fontId="1" type="noConversion"/>
  </si>
  <si>
    <t xml:space="preserve">As-Is 분석 </t>
    <phoneticPr fontId="1" type="noConversion"/>
  </si>
  <si>
    <t>요건정리</t>
    <phoneticPr fontId="1" type="noConversion"/>
  </si>
  <si>
    <t>요건정리</t>
    <phoneticPr fontId="1" type="noConversion"/>
  </si>
  <si>
    <t>IA 작성</t>
    <phoneticPr fontId="1" type="noConversion"/>
  </si>
  <si>
    <t>시안 화면설계</t>
    <phoneticPr fontId="1" type="noConversion"/>
  </si>
  <si>
    <t>스토리보드</t>
    <phoneticPr fontId="1" type="noConversion"/>
  </si>
  <si>
    <t>디자인전략</t>
    <phoneticPr fontId="1" type="noConversion"/>
  </si>
  <si>
    <t>컨펌</t>
    <phoneticPr fontId="1" type="noConversion"/>
  </si>
  <si>
    <t>디자인상세</t>
    <phoneticPr fontId="1" type="noConversion"/>
  </si>
  <si>
    <t>개발</t>
    <phoneticPr fontId="1" type="noConversion"/>
  </si>
  <si>
    <t>개발</t>
    <phoneticPr fontId="1" type="noConversion"/>
  </si>
  <si>
    <t>시안 화면설계</t>
    <phoneticPr fontId="1" type="noConversion"/>
  </si>
  <si>
    <t>기능정의서</t>
    <phoneticPr fontId="1" type="noConversion"/>
  </si>
  <si>
    <t>디자인시안</t>
    <phoneticPr fontId="1" type="noConversion"/>
  </si>
  <si>
    <t>추석</t>
    <phoneticPr fontId="1" type="noConversion"/>
  </si>
  <si>
    <t>1W</t>
    <phoneticPr fontId="1" type="noConversion"/>
  </si>
  <si>
    <t>8월</t>
    <phoneticPr fontId="1" type="noConversion"/>
  </si>
  <si>
    <t>9월</t>
    <phoneticPr fontId="1" type="noConversion"/>
  </si>
  <si>
    <t>11월</t>
    <phoneticPr fontId="1" type="noConversion"/>
  </si>
  <si>
    <t>2월</t>
    <phoneticPr fontId="1" type="noConversion"/>
  </si>
  <si>
    <t>3월</t>
    <phoneticPr fontId="1" type="noConversion"/>
  </si>
  <si>
    <t>5월</t>
    <phoneticPr fontId="1" type="noConversion"/>
  </si>
  <si>
    <t>4월</t>
    <phoneticPr fontId="1" type="noConversion"/>
  </si>
  <si>
    <t>25년 1월</t>
    <phoneticPr fontId="1" type="noConversion"/>
  </si>
  <si>
    <t>공통 프레임웍 개발</t>
    <phoneticPr fontId="1" type="noConversion"/>
  </si>
  <si>
    <t>OK플라자 구매사</t>
    <phoneticPr fontId="1" type="noConversion"/>
  </si>
  <si>
    <t>OK플라자 공급사</t>
    <phoneticPr fontId="1" type="noConversion"/>
  </si>
  <si>
    <t>ER 설계</t>
    <phoneticPr fontId="1" type="noConversion"/>
  </si>
  <si>
    <t>1-1</t>
    <phoneticPr fontId="1" type="noConversion"/>
  </si>
  <si>
    <t>1-2</t>
    <phoneticPr fontId="1" type="noConversion"/>
  </si>
  <si>
    <t>1-4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</si>
  <si>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</si>
  <si>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</si>
  <si>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</si>
  <si>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2-4</t>
    <phoneticPr fontId="1" type="noConversion"/>
  </si>
  <si>
    <t>3-1</t>
    <phoneticPr fontId="1" type="noConversion"/>
  </si>
  <si>
    <t>3-3</t>
    <phoneticPr fontId="1" type="noConversion"/>
  </si>
  <si>
    <t>3-4</t>
    <phoneticPr fontId="1" type="noConversion"/>
  </si>
  <si>
    <t>Data Cleansing &amp; Migration</t>
    <phoneticPr fontId="1" type="noConversion"/>
  </si>
  <si>
    <t>매뉴얼</t>
    <phoneticPr fontId="1" type="noConversion"/>
  </si>
  <si>
    <t>매뉴얼</t>
    <phoneticPr fontId="1" type="noConversion"/>
  </si>
  <si>
    <t>일반구매사</t>
    <phoneticPr fontId="1" type="noConversion"/>
  </si>
  <si>
    <t>홈앤서비스</t>
    <phoneticPr fontId="1" type="noConversion"/>
  </si>
  <si>
    <t>OKSafety</t>
    <phoneticPr fontId="1" type="noConversion"/>
  </si>
  <si>
    <t>공급사</t>
    <phoneticPr fontId="1" type="noConversion"/>
  </si>
  <si>
    <t>전자입찰 개발</t>
    <phoneticPr fontId="1" type="noConversion"/>
  </si>
  <si>
    <t>전자입찰 개발</t>
    <phoneticPr fontId="1" type="noConversion"/>
  </si>
  <si>
    <t>As-Is OK플라자,홈앤서비스,OKSafety 기능분해도,업무Flow 작성</t>
  </si>
  <si>
    <t>As-Is 기능분해도,업무Flow</t>
  </si>
  <si>
    <t>디자인 벤치마킹 보고서</t>
    <phoneticPr fontId="1" type="noConversion"/>
  </si>
  <si>
    <t>디자인 기획서</t>
    <phoneticPr fontId="1" type="noConversion"/>
  </si>
  <si>
    <t>윤상훈</t>
    <phoneticPr fontId="1" type="noConversion"/>
  </si>
  <si>
    <t>1)랜딩페이지</t>
    <phoneticPr fontId="1" type="noConversion"/>
  </si>
  <si>
    <t>2)메인페이지</t>
    <phoneticPr fontId="1" type="noConversion"/>
  </si>
  <si>
    <t>- 일반구매사</t>
    <phoneticPr fontId="1" type="noConversion"/>
  </si>
  <si>
    <t>- 홈앤서비스</t>
    <phoneticPr fontId="1" type="noConversion"/>
  </si>
  <si>
    <t>- OKSafety</t>
    <phoneticPr fontId="1" type="noConversion"/>
  </si>
  <si>
    <t>- 공급사</t>
    <phoneticPr fontId="1" type="noConversion"/>
  </si>
  <si>
    <t xml:space="preserve">- 운영사 </t>
    <phoneticPr fontId="1" type="noConversion"/>
  </si>
  <si>
    <t xml:space="preserve">- 운영사 </t>
    <phoneticPr fontId="1" type="noConversion"/>
  </si>
  <si>
    <t>3)상품검색 페이지</t>
    <phoneticPr fontId="1" type="noConversion"/>
  </si>
  <si>
    <t>3)상품검색 페이지</t>
    <phoneticPr fontId="1" type="noConversion"/>
  </si>
  <si>
    <t>4)상품상세 페이지</t>
    <phoneticPr fontId="1" type="noConversion"/>
  </si>
  <si>
    <t>5)장바구니</t>
    <phoneticPr fontId="1" type="noConversion"/>
  </si>
  <si>
    <t>- 일반구매사</t>
    <phoneticPr fontId="1" type="noConversion"/>
  </si>
  <si>
    <t>- 홈앤서비스</t>
    <phoneticPr fontId="1" type="noConversion"/>
  </si>
  <si>
    <t>윤상훈,김예림,김환진</t>
    <phoneticPr fontId="1" type="noConversion"/>
  </si>
  <si>
    <t>디자인 원본</t>
    <phoneticPr fontId="1" type="noConversion"/>
  </si>
  <si>
    <t>김예림</t>
    <phoneticPr fontId="1" type="noConversion"/>
  </si>
  <si>
    <t>HTML/CSS 가이드 제작</t>
    <phoneticPr fontId="1" type="noConversion"/>
  </si>
  <si>
    <t>김환진</t>
    <phoneticPr fontId="1" type="noConversion"/>
  </si>
  <si>
    <t>1)랜딩페이지</t>
    <phoneticPr fontId="1" type="noConversion"/>
  </si>
  <si>
    <t>김환진</t>
    <phoneticPr fontId="1" type="noConversion"/>
  </si>
  <si>
    <t>- 공급사</t>
    <phoneticPr fontId="1" type="noConversion"/>
  </si>
  <si>
    <t>김환진</t>
    <phoneticPr fontId="1" type="noConversion"/>
  </si>
  <si>
    <t>4)상품상세 페이지</t>
    <phoneticPr fontId="1" type="noConversion"/>
  </si>
  <si>
    <t>HTML 가이드, HTML 소스</t>
    <phoneticPr fontId="1" type="noConversion"/>
  </si>
  <si>
    <t>2-2</t>
    <phoneticPr fontId="1" type="noConversion"/>
  </si>
  <si>
    <t>윤상훈,김예림</t>
    <phoneticPr fontId="1" type="noConversion"/>
  </si>
  <si>
    <t>B.I 가이드 제작</t>
    <phoneticPr fontId="1" type="noConversion"/>
  </si>
  <si>
    <t>B.I 가이드</t>
    <phoneticPr fontId="1" type="noConversion"/>
  </si>
  <si>
    <t>디자인 시안</t>
    <phoneticPr fontId="1" type="noConversion"/>
  </si>
  <si>
    <t>- 메인페이지</t>
    <phoneticPr fontId="1" type="noConversion"/>
  </si>
  <si>
    <t>- 상품검색 페이지</t>
    <phoneticPr fontId="1" type="noConversion"/>
  </si>
  <si>
    <t>윤상훈,김예림,김환진</t>
    <phoneticPr fontId="1" type="noConversion"/>
  </si>
  <si>
    <t>- 상품상세 페이지</t>
    <phoneticPr fontId="1" type="noConversion"/>
  </si>
  <si>
    <t>- 장바구니</t>
    <phoneticPr fontId="1" type="noConversion"/>
  </si>
  <si>
    <t>- 마이페이지</t>
    <phoneticPr fontId="1" type="noConversion"/>
  </si>
  <si>
    <t>디자인 시안 확정 및 업그레이드</t>
    <phoneticPr fontId="1" type="noConversion"/>
  </si>
  <si>
    <t>HTML 소스</t>
    <phoneticPr fontId="1" type="noConversion"/>
  </si>
  <si>
    <t>3-2</t>
    <phoneticPr fontId="1" type="noConversion"/>
  </si>
  <si>
    <t>전자입찰 디자인</t>
    <phoneticPr fontId="1" type="noConversion"/>
  </si>
  <si>
    <t>- 메인 페이지</t>
    <phoneticPr fontId="1" type="noConversion"/>
  </si>
  <si>
    <t>- 상세 페이지</t>
    <phoneticPr fontId="1" type="noConversion"/>
  </si>
  <si>
    <t>윤상훈,김예림,김환진</t>
    <phoneticPr fontId="1" type="noConversion"/>
  </si>
  <si>
    <t>김예림</t>
    <phoneticPr fontId="1" type="noConversion"/>
  </si>
  <si>
    <t>HTML 소스</t>
    <phoneticPr fontId="1" type="noConversion"/>
  </si>
  <si>
    <t>김환진</t>
    <phoneticPr fontId="1" type="noConversion"/>
  </si>
  <si>
    <t>매뉴얼</t>
    <phoneticPr fontId="1" type="noConversion"/>
  </si>
  <si>
    <t>1-1-1</t>
    <phoneticPr fontId="1" type="noConversion"/>
  </si>
  <si>
    <t>1-1-5</t>
  </si>
  <si>
    <t>1-1-2</t>
    <phoneticPr fontId="1" type="noConversion"/>
  </si>
  <si>
    <t>1-1-3</t>
    <phoneticPr fontId="1" type="noConversion"/>
  </si>
  <si>
    <t>1-1-4</t>
    <phoneticPr fontId="1" type="noConversion"/>
  </si>
  <si>
    <t>1-1-5-4</t>
    <phoneticPr fontId="1" type="noConversion"/>
  </si>
  <si>
    <t>1-1-6</t>
    <phoneticPr fontId="1" type="noConversion"/>
  </si>
  <si>
    <t>1-1-7</t>
    <phoneticPr fontId="1" type="noConversion"/>
  </si>
  <si>
    <t>1-1-8</t>
    <phoneticPr fontId="1" type="noConversion"/>
  </si>
  <si>
    <t>1-1-7-1</t>
    <phoneticPr fontId="1" type="noConversion"/>
  </si>
  <si>
    <t>1-1-7-2</t>
  </si>
  <si>
    <t>1-1-7-3</t>
  </si>
  <si>
    <t>1-1-8-1</t>
    <phoneticPr fontId="1" type="noConversion"/>
  </si>
  <si>
    <t>1-1-8-2</t>
  </si>
  <si>
    <t>1-1-8-3</t>
  </si>
  <si>
    <t>1-1-8-4</t>
  </si>
  <si>
    <t>1-2-1</t>
    <phoneticPr fontId="1" type="noConversion"/>
  </si>
  <si>
    <t>1-2-2</t>
  </si>
  <si>
    <t>1-2-3</t>
  </si>
  <si>
    <t>1-2-4</t>
    <phoneticPr fontId="1" type="noConversion"/>
  </si>
  <si>
    <t>1-2-5</t>
    <phoneticPr fontId="1" type="noConversion"/>
  </si>
  <si>
    <t>1-2-6</t>
    <phoneticPr fontId="1" type="noConversion"/>
  </si>
  <si>
    <t>1-2-7</t>
    <phoneticPr fontId="1" type="noConversion"/>
  </si>
  <si>
    <t>1-2-8</t>
    <phoneticPr fontId="1" type="noConversion"/>
  </si>
  <si>
    <t>1-2-3-1</t>
    <phoneticPr fontId="1" type="noConversion"/>
  </si>
  <si>
    <t>1-2-3-2</t>
  </si>
  <si>
    <t>1-2-3-3</t>
  </si>
  <si>
    <t>1-2-3-4</t>
  </si>
  <si>
    <t>1-2-3-5</t>
  </si>
  <si>
    <t>1-2-3-6</t>
  </si>
  <si>
    <t>1-2-3-7</t>
  </si>
  <si>
    <t>1-2-3-3</t>
    <phoneticPr fontId="1" type="noConversion"/>
  </si>
  <si>
    <t>1-2-3-4</t>
    <phoneticPr fontId="1" type="noConversion"/>
  </si>
  <si>
    <t>1-2-3-5</t>
    <phoneticPr fontId="1" type="noConversion"/>
  </si>
  <si>
    <t>1-2-7-1</t>
    <phoneticPr fontId="1" type="noConversion"/>
  </si>
  <si>
    <t>1-2-7-2</t>
  </si>
  <si>
    <t>1-2-7-3</t>
    <phoneticPr fontId="1" type="noConversion"/>
  </si>
  <si>
    <t>1-2-7-4</t>
    <phoneticPr fontId="1" type="noConversion"/>
  </si>
  <si>
    <t>1-2-7-5</t>
    <phoneticPr fontId="1" type="noConversion"/>
  </si>
  <si>
    <t>1-2-7-2-1</t>
    <phoneticPr fontId="1" type="noConversion"/>
  </si>
  <si>
    <t>1-2-7-2-2</t>
  </si>
  <si>
    <t>1-2-7-2-3</t>
  </si>
  <si>
    <t>1-2-7-2-4</t>
  </si>
  <si>
    <t>1-2-7-2-5</t>
  </si>
  <si>
    <t>1-2-7-5-1</t>
    <phoneticPr fontId="1" type="noConversion"/>
  </si>
  <si>
    <t>1-2-7-5-2</t>
  </si>
  <si>
    <t>1-2-7-5-3</t>
  </si>
  <si>
    <t>기타 웹페이지 HTML 개발</t>
    <phoneticPr fontId="1" type="noConversion"/>
  </si>
  <si>
    <t>김기범</t>
    <phoneticPr fontId="1" type="noConversion"/>
  </si>
  <si>
    <t>프레임웍 개발</t>
    <phoneticPr fontId="1" type="noConversion"/>
  </si>
  <si>
    <t>개발가이드</t>
    <phoneticPr fontId="1" type="noConversion"/>
  </si>
  <si>
    <t>조직 및 권한처리</t>
    <phoneticPr fontId="1" type="noConversion"/>
  </si>
  <si>
    <t>메뉴 및 카테고리 처리</t>
    <phoneticPr fontId="1" type="noConversion"/>
  </si>
  <si>
    <t>WebEditor 처리</t>
    <phoneticPr fontId="1" type="noConversion"/>
  </si>
  <si>
    <t>첨부파일 공통 모듈 개발</t>
    <phoneticPr fontId="1" type="noConversion"/>
  </si>
  <si>
    <t>로그인/로그아웃</t>
    <phoneticPr fontId="1" type="noConversion"/>
  </si>
  <si>
    <t>프레임워크 샘플소스 개발</t>
    <phoneticPr fontId="1" type="noConversion"/>
  </si>
  <si>
    <t>보안정책 적용(XSS 등)</t>
    <phoneticPr fontId="1" type="noConversion"/>
  </si>
  <si>
    <t>UI/UX 웹 공통 컴퍼넌트 개발(달력, Input, Number 등)</t>
    <phoneticPr fontId="1" type="noConversion"/>
  </si>
  <si>
    <t>레이어/Alert/Confirm/팝업 공통모듈 개발</t>
    <phoneticPr fontId="1" type="noConversion"/>
  </si>
  <si>
    <t>인터페이스 연계 개발</t>
    <phoneticPr fontId="1" type="noConversion"/>
  </si>
  <si>
    <t>공통 프레임웍 개발</t>
    <phoneticPr fontId="1" type="noConversion"/>
  </si>
  <si>
    <t>Exception 처리</t>
    <phoneticPr fontId="1" type="noConversion"/>
  </si>
  <si>
    <t>ERD</t>
    <phoneticPr fontId="1" type="noConversion"/>
  </si>
  <si>
    <t>김기범</t>
    <phoneticPr fontId="1" type="noConversion"/>
  </si>
  <si>
    <t>이의진</t>
    <phoneticPr fontId="1" type="noConversion"/>
  </si>
  <si>
    <t>ER 설계</t>
    <phoneticPr fontId="1" type="noConversion"/>
  </si>
  <si>
    <t>Frontend(Next.js)/Backend(Spring boot) 조회/목록</t>
    <phoneticPr fontId="1" type="noConversion"/>
  </si>
  <si>
    <t>Frontend(Next.js)/Backend(Spring boot) 등록/수정/상세</t>
    <phoneticPr fontId="1" type="noConversion"/>
  </si>
  <si>
    <t>Validation 모듈 처리 (Frontend/Backend)</t>
    <phoneticPr fontId="1" type="noConversion"/>
  </si>
  <si>
    <t>1-3-1</t>
    <phoneticPr fontId="1" type="noConversion"/>
  </si>
  <si>
    <t>1-3-1-1</t>
    <phoneticPr fontId="1" type="noConversion"/>
  </si>
  <si>
    <t>1-3-1-1-1</t>
    <phoneticPr fontId="1" type="noConversion"/>
  </si>
  <si>
    <t>1-3-1-1-2</t>
  </si>
  <si>
    <t>1-3-1-2</t>
    <phoneticPr fontId="1" type="noConversion"/>
  </si>
  <si>
    <t>1-3-1-3</t>
  </si>
  <si>
    <t>1-3-1-4</t>
  </si>
  <si>
    <t>1-3-1-5</t>
  </si>
  <si>
    <t>1-3-1-6</t>
  </si>
  <si>
    <t>1-3-1-7</t>
  </si>
  <si>
    <t>1-3-1-8</t>
  </si>
  <si>
    <t>1-3-1-9</t>
  </si>
  <si>
    <t>1-3-1-10</t>
  </si>
  <si>
    <t>1-3-1-11</t>
  </si>
  <si>
    <t>1-3-1-12</t>
  </si>
  <si>
    <t>1-3-2</t>
    <phoneticPr fontId="1" type="noConversion"/>
  </si>
  <si>
    <t>1-3-3</t>
  </si>
  <si>
    <t>1-3-4</t>
  </si>
  <si>
    <t>1-3-5</t>
  </si>
  <si>
    <t>1-3-6</t>
  </si>
  <si>
    <t>이의진</t>
    <phoneticPr fontId="1" type="noConversion"/>
  </si>
  <si>
    <t>1-3-7</t>
  </si>
  <si>
    <t>검색엔진</t>
    <phoneticPr fontId="1" type="noConversion"/>
  </si>
  <si>
    <t>요건분석</t>
    <phoneticPr fontId="1" type="noConversion"/>
  </si>
  <si>
    <t>설계</t>
    <phoneticPr fontId="1" type="noConversion"/>
  </si>
  <si>
    <t>관리자도구 구축</t>
    <phoneticPr fontId="1" type="noConversion"/>
  </si>
  <si>
    <t>검색결과 Open API 구현</t>
    <phoneticPr fontId="1" type="noConversion"/>
  </si>
  <si>
    <t>OK플라자 테스트/오픈/안정화</t>
    <phoneticPr fontId="1" type="noConversion"/>
  </si>
  <si>
    <t>전자입찰 테스트/오픈/안정화</t>
    <phoneticPr fontId="1" type="noConversion"/>
  </si>
  <si>
    <t>1-3-7-1</t>
    <phoneticPr fontId="1" type="noConversion"/>
  </si>
  <si>
    <t>1-3-7-2</t>
  </si>
  <si>
    <t>1-3-7-3</t>
  </si>
  <si>
    <t>1-3-7-4</t>
  </si>
  <si>
    <t>와이즈넛</t>
    <phoneticPr fontId="1" type="noConversion"/>
  </si>
  <si>
    <t>와이즈넛</t>
    <phoneticPr fontId="1" type="noConversion"/>
  </si>
  <si>
    <t>김은별, 서동욱</t>
    <phoneticPr fontId="1" type="noConversion"/>
  </si>
  <si>
    <t>단위테스트</t>
    <phoneticPr fontId="1" type="noConversion"/>
  </si>
  <si>
    <t>통합테스트</t>
    <phoneticPr fontId="1" type="noConversion"/>
  </si>
  <si>
    <t>오픈준비</t>
    <phoneticPr fontId="1" type="noConversion"/>
  </si>
  <si>
    <t>안정화</t>
    <phoneticPr fontId="1" type="noConversion"/>
  </si>
  <si>
    <t>1-4-1</t>
    <phoneticPr fontId="1" type="noConversion"/>
  </si>
  <si>
    <t>1-4-2</t>
  </si>
  <si>
    <t>1-4-3</t>
  </si>
  <si>
    <t>1-4-4</t>
  </si>
  <si>
    <t>ALL</t>
    <phoneticPr fontId="1" type="noConversion"/>
  </si>
  <si>
    <t>ALL</t>
    <phoneticPr fontId="1" type="noConversion"/>
  </si>
  <si>
    <t>개발</t>
    <phoneticPr fontId="1" type="noConversion"/>
  </si>
  <si>
    <t>테스트/
오픈/
안정화</t>
    <phoneticPr fontId="1" type="noConversion"/>
  </si>
  <si>
    <t>DB 설계</t>
    <phoneticPr fontId="1" type="noConversion"/>
  </si>
  <si>
    <t>OK플라자 구매사</t>
    <phoneticPr fontId="1" type="noConversion"/>
  </si>
  <si>
    <t>OK플라자 공급사</t>
    <phoneticPr fontId="1" type="noConversion"/>
  </si>
  <si>
    <t>OK플라자 운영사</t>
    <phoneticPr fontId="1" type="noConversion"/>
  </si>
  <si>
    <t>Data Cleansing/Mig</t>
    <phoneticPr fontId="1" type="noConversion"/>
  </si>
  <si>
    <t>검색엔진</t>
    <phoneticPr fontId="1" type="noConversion"/>
  </si>
  <si>
    <t>1-4-5</t>
  </si>
  <si>
    <t>모의해킹시험</t>
    <phoneticPr fontId="1" type="noConversion"/>
  </si>
  <si>
    <t>단위테스트 시험서</t>
    <phoneticPr fontId="1" type="noConversion"/>
  </si>
  <si>
    <t>시험항목절차 및 결과서</t>
    <phoneticPr fontId="1" type="noConversion"/>
  </si>
  <si>
    <t>모의해킹 결과서</t>
    <phoneticPr fontId="1" type="noConversion"/>
  </si>
  <si>
    <t>단위테스트</t>
    <phoneticPr fontId="1" type="noConversion"/>
  </si>
  <si>
    <t>통합테스트</t>
    <phoneticPr fontId="1" type="noConversion"/>
  </si>
  <si>
    <t>오픈준비</t>
    <phoneticPr fontId="1" type="noConversion"/>
  </si>
  <si>
    <t>안정화</t>
    <phoneticPr fontId="1" type="noConversion"/>
  </si>
  <si>
    <t>2-4-1</t>
    <phoneticPr fontId="1" type="noConversion"/>
  </si>
  <si>
    <t>2-4-2</t>
  </si>
  <si>
    <t>2-4-3</t>
  </si>
  <si>
    <t>2-4-4</t>
  </si>
  <si>
    <t>2-4-5</t>
  </si>
  <si>
    <t>김기범</t>
    <phoneticPr fontId="1" type="noConversion"/>
  </si>
  <si>
    <t>김기범</t>
    <phoneticPr fontId="1" type="noConversion"/>
  </si>
  <si>
    <t>송주은</t>
    <phoneticPr fontId="1" type="noConversion"/>
  </si>
  <si>
    <t>김기범,이의진,김은별,서동욱,와이즈넛</t>
    <phoneticPr fontId="1" type="noConversion"/>
  </si>
  <si>
    <t>2-1-1</t>
    <phoneticPr fontId="1" type="noConversion"/>
  </si>
  <si>
    <t>2-3-3</t>
  </si>
  <si>
    <t>2-2-2</t>
  </si>
  <si>
    <t>2-1-2</t>
  </si>
  <si>
    <t>2-1-3</t>
  </si>
  <si>
    <t>2-1-3-1</t>
    <phoneticPr fontId="1" type="noConversion"/>
  </si>
  <si>
    <t>2-1-3-2</t>
  </si>
  <si>
    <t>2-1-3-3</t>
  </si>
  <si>
    <t>2-1-3-4</t>
  </si>
  <si>
    <t>2-1-3-5</t>
  </si>
  <si>
    <t>2-1-4</t>
    <phoneticPr fontId="1" type="noConversion"/>
  </si>
  <si>
    <t>2-1-5</t>
    <phoneticPr fontId="1" type="noConversion"/>
  </si>
  <si>
    <t>3-1-5</t>
  </si>
  <si>
    <t>2-1-5-1</t>
    <phoneticPr fontId="1" type="noConversion"/>
  </si>
  <si>
    <t>2-1-5-2</t>
  </si>
  <si>
    <t>2-1-6</t>
    <phoneticPr fontId="1" type="noConversion"/>
  </si>
  <si>
    <t>2-2-1</t>
    <phoneticPr fontId="1" type="noConversion"/>
  </si>
  <si>
    <t>2-2-3</t>
  </si>
  <si>
    <t>2-2-5</t>
  </si>
  <si>
    <t>2-2-6</t>
  </si>
  <si>
    <t>2-2-3-1</t>
    <phoneticPr fontId="1" type="noConversion"/>
  </si>
  <si>
    <t>2-2-3-2</t>
  </si>
  <si>
    <t>2-2-3-3</t>
  </si>
  <si>
    <t>2-2-3-4</t>
  </si>
  <si>
    <t>2-2-3-5</t>
  </si>
  <si>
    <t>2-2-4</t>
    <phoneticPr fontId="1" type="noConversion"/>
  </si>
  <si>
    <t>2-3-1</t>
    <phoneticPr fontId="1" type="noConversion"/>
  </si>
  <si>
    <t>2-3-1-1</t>
    <phoneticPr fontId="1" type="noConversion"/>
  </si>
  <si>
    <t>2-3-1-2</t>
  </si>
  <si>
    <t>2-3-1-3</t>
  </si>
  <si>
    <t>2-3-1-4</t>
  </si>
  <si>
    <t>2-3-2</t>
    <phoneticPr fontId="1" type="noConversion"/>
  </si>
  <si>
    <t>윤상훈,김예림,김환진</t>
    <phoneticPr fontId="1" type="noConversion"/>
  </si>
  <si>
    <t>김민기,박동혁,강용준</t>
    <phoneticPr fontId="1" type="noConversion"/>
  </si>
  <si>
    <t>김민기,박동혁,강용준</t>
    <phoneticPr fontId="1" type="noConversion"/>
  </si>
  <si>
    <t>ER설계</t>
    <phoneticPr fontId="1" type="noConversion"/>
  </si>
  <si>
    <t>이의진</t>
    <phoneticPr fontId="1" type="noConversion"/>
  </si>
  <si>
    <t>김기범,이의진,송주은</t>
    <phoneticPr fontId="1" type="noConversion"/>
  </si>
  <si>
    <t>3-3-1</t>
    <phoneticPr fontId="1" type="noConversion"/>
  </si>
  <si>
    <t>3-3-1-1</t>
    <phoneticPr fontId="1" type="noConversion"/>
  </si>
  <si>
    <t>3-3-1-2</t>
  </si>
  <si>
    <t>3-3-1-3</t>
  </si>
  <si>
    <t>3-3-1-4</t>
  </si>
  <si>
    <t>관리자 개발</t>
    <phoneticPr fontId="1" type="noConversion"/>
  </si>
  <si>
    <t>협력사 개발</t>
    <phoneticPr fontId="1" type="noConversion"/>
  </si>
  <si>
    <t>이의진,서동욱</t>
    <phoneticPr fontId="1" type="noConversion"/>
  </si>
  <si>
    <t>이의진</t>
    <phoneticPr fontId="1" type="noConversion"/>
  </si>
  <si>
    <t>이의진,서동욱,송주은</t>
    <phoneticPr fontId="1" type="noConversion"/>
  </si>
  <si>
    <t>김은별</t>
    <phoneticPr fontId="1" type="noConversion"/>
  </si>
  <si>
    <t>3-4-1</t>
    <phoneticPr fontId="1" type="noConversion"/>
  </si>
  <si>
    <t>3-4-2</t>
  </si>
  <si>
    <t>3-4-3</t>
  </si>
  <si>
    <t>3-4-4</t>
  </si>
  <si>
    <t>3-4-5</t>
  </si>
  <si>
    <t>3-3-2</t>
    <phoneticPr fontId="1" type="noConversion"/>
  </si>
  <si>
    <t>3-3-3</t>
    <phoneticPr fontId="1" type="noConversion"/>
  </si>
  <si>
    <t>3-3-3-1</t>
    <phoneticPr fontId="1" type="noConversion"/>
  </si>
  <si>
    <t>3-3-3-2</t>
  </si>
  <si>
    <t>3-1-1</t>
    <phoneticPr fontId="1" type="noConversion"/>
  </si>
  <si>
    <t>3-1-2</t>
  </si>
  <si>
    <t>3-1-3</t>
    <phoneticPr fontId="1" type="noConversion"/>
  </si>
  <si>
    <t>3-1-3-1</t>
    <phoneticPr fontId="1" type="noConversion"/>
  </si>
  <si>
    <t>3-1-3-2</t>
  </si>
  <si>
    <t>3-1-3-3</t>
  </si>
  <si>
    <t>3-1-4</t>
    <phoneticPr fontId="1" type="noConversion"/>
  </si>
  <si>
    <t>3-1-5-1</t>
    <phoneticPr fontId="1" type="noConversion"/>
  </si>
  <si>
    <t>3-1-5-2</t>
  </si>
  <si>
    <t>3-1-6</t>
    <phoneticPr fontId="1" type="noConversion"/>
  </si>
  <si>
    <t>Completion</t>
    <phoneticPr fontId="1" type="noConversion"/>
  </si>
  <si>
    <t>3-2-1</t>
    <phoneticPr fontId="1" type="noConversion"/>
  </si>
  <si>
    <t>3-2-3</t>
  </si>
  <si>
    <t>3-2-4</t>
  </si>
  <si>
    <t>3-2-1-1</t>
    <phoneticPr fontId="1" type="noConversion"/>
  </si>
  <si>
    <t>3-2-1-2</t>
  </si>
  <si>
    <t>3-2-2</t>
    <phoneticPr fontId="1" type="noConversion"/>
  </si>
  <si>
    <t>김기범</t>
    <phoneticPr fontId="1" type="noConversion"/>
  </si>
  <si>
    <t>OK스토어 기획</t>
  </si>
  <si>
    <t>OK스토어 요건정리</t>
  </si>
  <si>
    <t>OK스토어 IA작성</t>
  </si>
  <si>
    <t>OK스토어 디자인</t>
  </si>
  <si>
    <t>OK스토어 개발</t>
  </si>
  <si>
    <t>OK스토어 Front 개발</t>
  </si>
  <si>
    <t>OK스토어 테스트/오픈/안정화</t>
  </si>
  <si>
    <t>OK플라자 운영사(OK스토어/전자입찰 포함)</t>
  </si>
  <si>
    <t>매뉴얼</t>
    <phoneticPr fontId="1" type="noConversion"/>
  </si>
  <si>
    <t>OK스토어 Front개발</t>
    <phoneticPr fontId="1" type="noConversion"/>
  </si>
  <si>
    <t>전자입찰 개발</t>
    <phoneticPr fontId="1" type="noConversion"/>
  </si>
  <si>
    <t>오픈</t>
    <phoneticPr fontId="1" type="noConversion"/>
  </si>
  <si>
    <t>중간보고</t>
    <phoneticPr fontId="1" type="noConversion"/>
  </si>
  <si>
    <t>요건정리</t>
    <phoneticPr fontId="1" type="noConversion"/>
  </si>
  <si>
    <t>설날</t>
    <phoneticPr fontId="1" type="noConversion"/>
  </si>
  <si>
    <t>Perform</t>
    <phoneticPr fontId="1" type="noConversion"/>
  </si>
  <si>
    <t>1-2-3-5-1</t>
    <phoneticPr fontId="1" type="noConversion"/>
  </si>
  <si>
    <t>1-2-3-5-2</t>
  </si>
  <si>
    <t>1-2-3-5-3</t>
  </si>
  <si>
    <t>1-1-5-1</t>
    <phoneticPr fontId="1" type="noConversion"/>
  </si>
  <si>
    <t>1-1-5-1-1</t>
    <phoneticPr fontId="1" type="noConversion"/>
  </si>
  <si>
    <t>1-1-5-1-2</t>
  </si>
  <si>
    <t>홈앤서비스</t>
    <phoneticPr fontId="1" type="noConversion"/>
  </si>
  <si>
    <t>1-1-5-1-3</t>
  </si>
  <si>
    <t>OKSafety</t>
    <phoneticPr fontId="1" type="noConversion"/>
  </si>
  <si>
    <t>1-1-5-1-4</t>
  </si>
  <si>
    <t>공급사</t>
    <phoneticPr fontId="1" type="noConversion"/>
  </si>
  <si>
    <t>1-1-5-1-5</t>
  </si>
  <si>
    <t>1-1-5-2</t>
    <phoneticPr fontId="1" type="noConversion"/>
  </si>
  <si>
    <t>상품검색 페이지</t>
    <phoneticPr fontId="1" type="noConversion"/>
  </si>
  <si>
    <t>1-1-5-3</t>
    <phoneticPr fontId="1" type="noConversion"/>
  </si>
  <si>
    <t>장바구니</t>
    <phoneticPr fontId="1" type="noConversion"/>
  </si>
  <si>
    <t>1-1-5-4-1</t>
    <phoneticPr fontId="1" type="noConversion"/>
  </si>
  <si>
    <t>일반구매사</t>
    <phoneticPr fontId="1" type="noConversion"/>
  </si>
  <si>
    <t>1-1-5-4-2</t>
  </si>
  <si>
    <t>1-1-5-4-3</t>
  </si>
  <si>
    <t>1-1-5-5</t>
    <phoneticPr fontId="1" type="noConversion"/>
  </si>
  <si>
    <t>랜딩페이지</t>
    <phoneticPr fontId="1" type="noConversion"/>
  </si>
  <si>
    <t>시안확정 및 업그레이드</t>
    <phoneticPr fontId="1" type="noConversion"/>
  </si>
  <si>
    <t>디자인제작</t>
    <phoneticPr fontId="1" type="noConversion"/>
  </si>
  <si>
    <t>HTML/CSS 가이드 제작</t>
    <phoneticPr fontId="1" type="noConversion"/>
  </si>
  <si>
    <t>HTML 퍼블</t>
    <phoneticPr fontId="1" type="noConversion"/>
  </si>
  <si>
    <t>기타 웹페이지 제작</t>
    <phoneticPr fontId="1" type="noConversion"/>
  </si>
  <si>
    <t>B.I 제작</t>
    <phoneticPr fontId="1" type="noConversion"/>
  </si>
  <si>
    <t>BI 가이드 제작</t>
    <phoneticPr fontId="1" type="noConversion"/>
  </si>
  <si>
    <t>시안확정 및 업그레이드</t>
    <phoneticPr fontId="1" type="noConversion"/>
  </si>
  <si>
    <t>웹페이지 디자인제작</t>
    <phoneticPr fontId="1" type="noConversion"/>
  </si>
  <si>
    <t>Section</t>
    <phoneticPr fontId="1" type="noConversion"/>
  </si>
  <si>
    <t>기획</t>
    <phoneticPr fontId="1" type="noConversion"/>
  </si>
  <si>
    <t>전체</t>
    <phoneticPr fontId="1" type="noConversion"/>
  </si>
  <si>
    <t>OK플라자</t>
    <phoneticPr fontId="1" type="noConversion"/>
  </si>
  <si>
    <t>OK스토어</t>
    <phoneticPr fontId="1" type="noConversion"/>
  </si>
  <si>
    <t>IA 작성</t>
    <phoneticPr fontId="1" type="noConversion"/>
  </si>
  <si>
    <t>박동혁</t>
    <phoneticPr fontId="1" type="noConversion"/>
  </si>
  <si>
    <t>디자인시안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</si>
</sst>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월&quot;\ d&quot;일&quot;;@"/>
    <numFmt numFmtId="177" formatCode="m&quot;월 &quot;d&quot;일&quot;"/>
    <numFmt numFmtId="178" formatCode="0.0_ "/>
    <numFmt numFmtId="179" formatCode="0.0%"/>
    <numFmt numFmtId="180" formatCode="0.0_);[Red]\(0.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Malgun Gothic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Malgun Gothic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color theme="4" tint="0.79998168889431442"/>
      <name val="맑은 고딕"/>
      <family val="3"/>
      <charset val="129"/>
      <scheme val="minor"/>
    </font>
    <font>
      <sz val="7"/>
      <color theme="4" tint="0.79998168889431442"/>
      <name val="맑은 고딕"/>
      <family val="3"/>
      <charset val="129"/>
      <scheme val="minor"/>
    </font>
    <font>
      <sz val="6"/>
      <color theme="4" tint="0.79998168889431442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theme="5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rgb="FFFFC9C9"/>
        <bgColor indexed="64"/>
      </patternFill>
    </fill>
  </fills>
  <borders count="1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auto="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14999847407452621"/>
      </left>
      <right style="thin">
        <color auto="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auto="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auto="1"/>
      </right>
      <top style="thin">
        <color auto="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auto="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/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14999847407452621"/>
      </left>
      <right/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984740745262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0" tint="-0.14999847407452621"/>
      </bottom>
      <diagonal/>
    </border>
    <border>
      <left/>
      <right/>
      <top style="thin">
        <color auto="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auto="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auto="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499984740745262"/>
      </left>
      <right/>
      <top style="thin">
        <color auto="1"/>
      </top>
      <bottom style="thin">
        <color theme="0" tint="-0.14999847407452621"/>
      </bottom>
      <diagonal/>
    </border>
    <border>
      <left style="thin">
        <color theme="0" tint="-0.499984740745262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499984740745262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14999847407452621"/>
      </top>
      <bottom/>
      <diagonal/>
    </border>
    <border>
      <left style="thin">
        <color auto="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/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40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1" xfId="0" applyFont="1" applyFill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176" fontId="3" fillId="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5" borderId="9" xfId="0" quotePrefix="1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3" fillId="6" borderId="9" xfId="0" quotePrefix="1" applyFont="1" applyFill="1" applyBorder="1" applyAlignment="1">
      <alignment horizontal="center" vertical="center"/>
    </xf>
    <xf numFmtId="0" fontId="2" fillId="6" borderId="0" xfId="0" applyFont="1" applyFill="1">
      <alignment vertical="center"/>
    </xf>
    <xf numFmtId="0" fontId="3" fillId="6" borderId="18" xfId="0" quotePrefix="1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6" borderId="29" xfId="0" quotePrefix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 indent="3"/>
    </xf>
    <xf numFmtId="177" fontId="2" fillId="3" borderId="37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left" vertical="center" wrapText="1" indent="3"/>
    </xf>
    <xf numFmtId="0" fontId="2" fillId="7" borderId="0" xfId="0" applyFont="1" applyFill="1">
      <alignment vertical="center"/>
    </xf>
    <xf numFmtId="0" fontId="3" fillId="4" borderId="26" xfId="0" quotePrefix="1" applyFont="1" applyFill="1" applyBorder="1" applyAlignment="1">
      <alignment horizontal="center" vertical="center"/>
    </xf>
    <xf numFmtId="0" fontId="3" fillId="6" borderId="15" xfId="0" quotePrefix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3" fillId="8" borderId="3" xfId="0" quotePrefix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49" fontId="5" fillId="9" borderId="1" xfId="0" applyNumberFormat="1" applyFont="1" applyFill="1" applyBorder="1">
      <alignment vertical="center"/>
    </xf>
    <xf numFmtId="0" fontId="5" fillId="9" borderId="1" xfId="0" applyFont="1" applyFill="1" applyBorder="1">
      <alignment vertical="center"/>
    </xf>
    <xf numFmtId="176" fontId="5" fillId="9" borderId="1" xfId="0" applyNumberFormat="1" applyFont="1" applyFill="1" applyBorder="1">
      <alignment vertical="center"/>
    </xf>
    <xf numFmtId="178" fontId="5" fillId="9" borderId="1" xfId="0" applyNumberFormat="1" applyFont="1" applyFill="1" applyBorder="1">
      <alignment vertical="center"/>
    </xf>
    <xf numFmtId="0" fontId="4" fillId="3" borderId="74" xfId="0" applyFont="1" applyFill="1" applyBorder="1" applyAlignment="1">
      <alignment vertical="center"/>
    </xf>
    <xf numFmtId="0" fontId="5" fillId="9" borderId="8" xfId="0" applyFont="1" applyFill="1" applyBorder="1">
      <alignment vertical="center"/>
    </xf>
    <xf numFmtId="0" fontId="3" fillId="0" borderId="8" xfId="0" applyFont="1" applyBorder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5" fillId="10" borderId="1" xfId="0" applyNumberFormat="1" applyFont="1" applyFill="1" applyBorder="1">
      <alignment vertical="center"/>
    </xf>
    <xf numFmtId="0" fontId="5" fillId="10" borderId="1" xfId="0" applyFont="1" applyFill="1" applyBorder="1">
      <alignment vertical="center"/>
    </xf>
    <xf numFmtId="178" fontId="5" fillId="10" borderId="1" xfId="0" applyNumberFormat="1" applyFont="1" applyFill="1" applyBorder="1">
      <alignment vertical="center"/>
    </xf>
    <xf numFmtId="176" fontId="5" fillId="10" borderId="1" xfId="0" applyNumberFormat="1" applyFont="1" applyFill="1" applyBorder="1">
      <alignment vertical="center"/>
    </xf>
    <xf numFmtId="49" fontId="5" fillId="11" borderId="1" xfId="0" applyNumberFormat="1" applyFont="1" applyFill="1" applyBorder="1">
      <alignment vertical="center"/>
    </xf>
    <xf numFmtId="0" fontId="5" fillId="11" borderId="1" xfId="0" applyFont="1" applyFill="1" applyBorder="1" applyAlignment="1">
      <alignment horizontal="left" vertical="center"/>
    </xf>
    <xf numFmtId="0" fontId="5" fillId="11" borderId="1" xfId="0" applyFont="1" applyFill="1" applyBorder="1">
      <alignment vertical="center"/>
    </xf>
    <xf numFmtId="179" fontId="5" fillId="11" borderId="1" xfId="0" applyNumberFormat="1" applyFont="1" applyFill="1" applyBorder="1">
      <alignment vertical="center"/>
    </xf>
    <xf numFmtId="178" fontId="5" fillId="11" borderId="1" xfId="0" applyNumberFormat="1" applyFont="1" applyFill="1" applyBorder="1">
      <alignment vertical="center"/>
    </xf>
    <xf numFmtId="176" fontId="5" fillId="11" borderId="1" xfId="0" applyNumberFormat="1" applyFont="1" applyFill="1" applyBorder="1">
      <alignment vertical="center"/>
    </xf>
    <xf numFmtId="0" fontId="5" fillId="11" borderId="8" xfId="0" applyFont="1" applyFill="1" applyBorder="1">
      <alignment vertical="center"/>
    </xf>
    <xf numFmtId="49" fontId="5" fillId="11" borderId="1" xfId="0" quotePrefix="1" applyNumberFormat="1" applyFont="1" applyFill="1" applyBorder="1">
      <alignment vertical="center"/>
    </xf>
    <xf numFmtId="49" fontId="3" fillId="9" borderId="1" xfId="0" applyNumberFormat="1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4" fillId="9" borderId="2" xfId="0" applyFont="1" applyFill="1" applyBorder="1" applyAlignment="1">
      <alignment vertical="center"/>
    </xf>
    <xf numFmtId="178" fontId="3" fillId="9" borderId="1" xfId="0" applyNumberFormat="1" applyFont="1" applyFill="1" applyBorder="1">
      <alignment vertical="center"/>
    </xf>
    <xf numFmtId="176" fontId="4" fillId="9" borderId="2" xfId="0" applyNumberFormat="1" applyFont="1" applyFill="1" applyBorder="1" applyAlignment="1">
      <alignment vertical="center"/>
    </xf>
    <xf numFmtId="176" fontId="3" fillId="9" borderId="1" xfId="0" applyNumberFormat="1" applyFont="1" applyFill="1" applyBorder="1">
      <alignment vertical="center"/>
    </xf>
    <xf numFmtId="0" fontId="4" fillId="9" borderId="74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6" fillId="9" borderId="74" xfId="0" applyFont="1" applyFill="1" applyBorder="1" applyAlignment="1">
      <alignment vertical="center"/>
    </xf>
    <xf numFmtId="49" fontId="3" fillId="10" borderId="1" xfId="0" applyNumberFormat="1" applyFont="1" applyFill="1" applyBorder="1">
      <alignment vertical="center"/>
    </xf>
    <xf numFmtId="0" fontId="3" fillId="10" borderId="1" xfId="0" applyFont="1" applyFill="1" applyBorder="1" applyAlignment="1">
      <alignment horizontal="left" vertical="center" indent="1"/>
    </xf>
    <xf numFmtId="0" fontId="3" fillId="10" borderId="1" xfId="0" applyFont="1" applyFill="1" applyBorder="1">
      <alignment vertical="center"/>
    </xf>
    <xf numFmtId="0" fontId="4" fillId="10" borderId="2" xfId="0" applyFont="1" applyFill="1" applyBorder="1" applyAlignment="1">
      <alignment vertical="center"/>
    </xf>
    <xf numFmtId="178" fontId="3" fillId="10" borderId="1" xfId="0" applyNumberFormat="1" applyFont="1" applyFill="1" applyBorder="1">
      <alignment vertical="center"/>
    </xf>
    <xf numFmtId="176" fontId="4" fillId="10" borderId="2" xfId="0" applyNumberFormat="1" applyFont="1" applyFill="1" applyBorder="1" applyAlignment="1">
      <alignment vertical="center"/>
    </xf>
    <xf numFmtId="176" fontId="3" fillId="10" borderId="1" xfId="0" applyNumberFormat="1" applyFont="1" applyFill="1" applyBorder="1">
      <alignment vertical="center"/>
    </xf>
    <xf numFmtId="0" fontId="4" fillId="10" borderId="74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 indent="1"/>
    </xf>
    <xf numFmtId="0" fontId="5" fillId="10" borderId="1" xfId="0" applyFont="1" applyFill="1" applyBorder="1" applyAlignment="1">
      <alignment vertical="center"/>
    </xf>
    <xf numFmtId="0" fontId="6" fillId="10" borderId="74" xfId="0" applyFont="1" applyFill="1" applyBorder="1" applyAlignment="1">
      <alignment vertical="center"/>
    </xf>
    <xf numFmtId="0" fontId="4" fillId="12" borderId="74" xfId="0" applyFont="1" applyFill="1" applyBorder="1" applyAlignment="1">
      <alignment vertical="center"/>
    </xf>
    <xf numFmtId="176" fontId="4" fillId="12" borderId="2" xfId="0" applyNumberFormat="1" applyFont="1" applyFill="1" applyBorder="1" applyAlignment="1">
      <alignment vertical="center"/>
    </xf>
    <xf numFmtId="0" fontId="6" fillId="12" borderId="74" xfId="0" applyFont="1" applyFill="1" applyBorder="1" applyAlignment="1">
      <alignment vertical="center"/>
    </xf>
    <xf numFmtId="0" fontId="6" fillId="10" borderId="75" xfId="0" applyFont="1" applyFill="1" applyBorder="1" applyAlignment="1">
      <alignment vertical="center"/>
    </xf>
    <xf numFmtId="0" fontId="3" fillId="10" borderId="8" xfId="0" applyFont="1" applyFill="1" applyBorder="1">
      <alignment vertical="center"/>
    </xf>
    <xf numFmtId="0" fontId="5" fillId="10" borderId="8" xfId="0" applyFont="1" applyFill="1" applyBorder="1">
      <alignment vertical="center"/>
    </xf>
    <xf numFmtId="0" fontId="3" fillId="10" borderId="1" xfId="0" applyFont="1" applyFill="1" applyBorder="1" applyAlignment="1">
      <alignment vertical="center"/>
    </xf>
    <xf numFmtId="49" fontId="3" fillId="10" borderId="1" xfId="0" quotePrefix="1" applyNumberFormat="1" applyFont="1" applyFill="1" applyBorder="1">
      <alignment vertical="center"/>
    </xf>
    <xf numFmtId="0" fontId="3" fillId="9" borderId="1" xfId="0" applyFont="1" applyFill="1" applyBorder="1" applyAlignment="1">
      <alignment horizontal="left" vertical="center" indent="2"/>
    </xf>
    <xf numFmtId="0" fontId="5" fillId="9" borderId="1" xfId="0" applyFont="1" applyFill="1" applyBorder="1" applyAlignment="1">
      <alignment horizontal="left" vertical="center" indent="2"/>
    </xf>
    <xf numFmtId="0" fontId="6" fillId="9" borderId="2" xfId="0" applyFont="1" applyFill="1" applyBorder="1" applyAlignment="1">
      <alignment vertical="center"/>
    </xf>
    <xf numFmtId="0" fontId="4" fillId="9" borderId="75" xfId="0" applyFont="1" applyFill="1" applyBorder="1" applyAlignment="1">
      <alignment vertical="center"/>
    </xf>
    <xf numFmtId="0" fontId="4" fillId="9" borderId="25" xfId="0" applyFont="1" applyFill="1" applyBorder="1" applyAlignment="1">
      <alignment vertical="center"/>
    </xf>
    <xf numFmtId="176" fontId="4" fillId="9" borderId="25" xfId="0" applyNumberFormat="1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176" fontId="4" fillId="9" borderId="1" xfId="0" applyNumberFormat="1" applyFont="1" applyFill="1" applyBorder="1" applyAlignment="1">
      <alignment vertical="center"/>
    </xf>
    <xf numFmtId="0" fontId="3" fillId="9" borderId="8" xfId="0" applyFont="1" applyFill="1" applyBorder="1">
      <alignment vertical="center"/>
    </xf>
    <xf numFmtId="0" fontId="3" fillId="9" borderId="1" xfId="0" applyFont="1" applyFill="1" applyBorder="1" applyAlignment="1">
      <alignment vertical="center"/>
    </xf>
    <xf numFmtId="177" fontId="2" fillId="9" borderId="37" xfId="0" applyNumberFormat="1" applyFont="1" applyFill="1" applyBorder="1" applyAlignment="1">
      <alignment vertical="center"/>
    </xf>
    <xf numFmtId="0" fontId="3" fillId="9" borderId="76" xfId="0" applyFont="1" applyFill="1" applyBorder="1" applyAlignment="1">
      <alignment horizontal="left" vertical="center"/>
    </xf>
    <xf numFmtId="0" fontId="3" fillId="9" borderId="26" xfId="0" applyFont="1" applyFill="1" applyBorder="1" applyAlignment="1">
      <alignment horizontal="right" vertical="center"/>
    </xf>
    <xf numFmtId="177" fontId="2" fillId="9" borderId="38" xfId="0" applyNumberFormat="1" applyFont="1" applyFill="1" applyBorder="1" applyAlignment="1">
      <alignment horizontal="right" vertical="center"/>
    </xf>
    <xf numFmtId="177" fontId="2" fillId="9" borderId="39" xfId="0" applyNumberFormat="1" applyFont="1" applyFill="1" applyBorder="1" applyAlignment="1">
      <alignment horizontal="right" vertical="center"/>
    </xf>
    <xf numFmtId="0" fontId="5" fillId="3" borderId="1" xfId="0" applyFont="1" applyFill="1" applyBorder="1">
      <alignment vertical="center"/>
    </xf>
    <xf numFmtId="0" fontId="6" fillId="11" borderId="2" xfId="0" applyFont="1" applyFill="1" applyBorder="1" applyAlignment="1">
      <alignment vertical="center"/>
    </xf>
    <xf numFmtId="0" fontId="6" fillId="12" borderId="2" xfId="0" applyFont="1" applyFill="1" applyBorder="1" applyAlignment="1">
      <alignment vertical="center"/>
    </xf>
    <xf numFmtId="0" fontId="4" fillId="12" borderId="2" xfId="0" applyFont="1" applyFill="1" applyBorder="1" applyAlignment="1">
      <alignment vertical="center"/>
    </xf>
    <xf numFmtId="0" fontId="4" fillId="10" borderId="25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76" fontId="4" fillId="10" borderId="1" xfId="0" applyNumberFormat="1" applyFont="1" applyFill="1" applyBorder="1" applyAlignment="1">
      <alignment vertical="center"/>
    </xf>
    <xf numFmtId="177" fontId="2" fillId="10" borderId="0" xfId="0" applyNumberFormat="1" applyFont="1" applyFill="1" applyBorder="1" applyAlignment="1">
      <alignment vertical="center"/>
    </xf>
    <xf numFmtId="177" fontId="2" fillId="10" borderId="40" xfId="0" applyNumberFormat="1" applyFont="1" applyFill="1" applyBorder="1" applyAlignment="1">
      <alignment vertical="center"/>
    </xf>
    <xf numFmtId="0" fontId="3" fillId="9" borderId="1" xfId="0" quotePrefix="1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180" fontId="6" fillId="11" borderId="2" xfId="0" applyNumberFormat="1" applyFont="1" applyFill="1" applyBorder="1" applyAlignment="1">
      <alignment vertical="center"/>
    </xf>
    <xf numFmtId="180" fontId="5" fillId="11" borderId="1" xfId="0" applyNumberFormat="1" applyFont="1" applyFill="1" applyBorder="1">
      <alignment vertical="center"/>
    </xf>
    <xf numFmtId="180" fontId="3" fillId="0" borderId="0" xfId="0" applyNumberFormat="1" applyFont="1">
      <alignment vertical="center"/>
    </xf>
    <xf numFmtId="176" fontId="3" fillId="3" borderId="26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left" vertical="center" indent="3"/>
    </xf>
    <xf numFmtId="0" fontId="5" fillId="3" borderId="1" xfId="0" applyFont="1" applyFill="1" applyBorder="1" applyAlignment="1">
      <alignment vertical="center"/>
    </xf>
    <xf numFmtId="178" fontId="3" fillId="3" borderId="1" xfId="0" applyNumberFormat="1" applyFont="1" applyFill="1" applyBorder="1">
      <alignment vertical="center"/>
    </xf>
    <xf numFmtId="179" fontId="3" fillId="4" borderId="1" xfId="0" applyNumberFormat="1" applyFont="1" applyFill="1" applyBorder="1">
      <alignment vertical="center"/>
    </xf>
    <xf numFmtId="179" fontId="5" fillId="10" borderId="1" xfId="0" applyNumberFormat="1" applyFont="1" applyFill="1" applyBorder="1">
      <alignment vertical="center"/>
    </xf>
    <xf numFmtId="179" fontId="5" fillId="9" borderId="1" xfId="0" applyNumberFormat="1" applyFont="1" applyFill="1" applyBorder="1">
      <alignment vertical="center"/>
    </xf>
    <xf numFmtId="179" fontId="3" fillId="4" borderId="26" xfId="0" applyNumberFormat="1" applyFont="1" applyFill="1" applyBorder="1">
      <alignment vertical="center"/>
    </xf>
    <xf numFmtId="179" fontId="3" fillId="4" borderId="26" xfId="0" applyNumberFormat="1" applyFont="1" applyFill="1" applyBorder="1" applyAlignment="1">
      <alignment horizontal="right" vertical="center"/>
    </xf>
    <xf numFmtId="179" fontId="3" fillId="4" borderId="1" xfId="0" applyNumberFormat="1" applyFont="1" applyFill="1" applyBorder="1" applyAlignment="1">
      <alignment horizontal="right" vertical="center"/>
    </xf>
    <xf numFmtId="179" fontId="3" fillId="0" borderId="0" xfId="0" applyNumberFormat="1" applyFont="1">
      <alignment vertical="center"/>
    </xf>
    <xf numFmtId="0" fontId="3" fillId="4" borderId="8" xfId="0" quotePrefix="1" applyFont="1" applyFill="1" applyBorder="1" applyAlignment="1">
      <alignment horizontal="center" vertical="center"/>
    </xf>
    <xf numFmtId="179" fontId="5" fillId="6" borderId="1" xfId="0" applyNumberFormat="1" applyFont="1" applyFill="1" applyBorder="1" applyAlignment="1">
      <alignment horizontal="center" vertical="center"/>
    </xf>
    <xf numFmtId="179" fontId="5" fillId="3" borderId="4" xfId="0" applyNumberFormat="1" applyFont="1" applyFill="1" applyBorder="1" applyAlignment="1">
      <alignment horizontal="center" vertical="center"/>
    </xf>
    <xf numFmtId="179" fontId="5" fillId="3" borderId="3" xfId="0" applyNumberFormat="1" applyFont="1" applyFill="1" applyBorder="1" applyAlignment="1">
      <alignment horizontal="center" vertical="center"/>
    </xf>
    <xf numFmtId="179" fontId="5" fillId="3" borderId="9" xfId="0" applyNumberFormat="1" applyFont="1" applyFill="1" applyBorder="1" applyAlignment="1">
      <alignment horizontal="center" vertical="center"/>
    </xf>
    <xf numFmtId="179" fontId="5" fillId="3" borderId="0" xfId="0" applyNumberFormat="1" applyFont="1" applyFill="1" applyAlignment="1">
      <alignment horizontal="center" vertical="center"/>
    </xf>
    <xf numFmtId="0" fontId="3" fillId="8" borderId="80" xfId="0" quotePrefix="1" applyFont="1" applyFill="1" applyBorder="1" applyAlignment="1">
      <alignment horizontal="center" vertical="center"/>
    </xf>
    <xf numFmtId="0" fontId="8" fillId="8" borderId="12" xfId="0" quotePrefix="1" applyFont="1" applyFill="1" applyBorder="1" applyAlignment="1">
      <alignment horizontal="center" vertical="center"/>
    </xf>
    <xf numFmtId="0" fontId="3" fillId="8" borderId="81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5" fillId="6" borderId="15" xfId="0" applyFont="1" applyFill="1" applyBorder="1">
      <alignment vertical="center"/>
    </xf>
    <xf numFmtId="0" fontId="5" fillId="6" borderId="77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3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179" fontId="5" fillId="6" borderId="77" xfId="0" applyNumberFormat="1" applyFont="1" applyFill="1" applyBorder="1" applyAlignment="1">
      <alignment horizontal="center" vertical="center"/>
    </xf>
    <xf numFmtId="179" fontId="5" fillId="3" borderId="0" xfId="0" applyNumberFormat="1" applyFont="1" applyFill="1">
      <alignment vertical="center"/>
    </xf>
    <xf numFmtId="0" fontId="5" fillId="3" borderId="86" xfId="0" applyFont="1" applyFill="1" applyBorder="1" applyAlignment="1">
      <alignment horizontal="left" vertical="center"/>
    </xf>
    <xf numFmtId="0" fontId="5" fillId="6" borderId="86" xfId="0" applyFont="1" applyFill="1" applyBorder="1" applyAlignment="1">
      <alignment horizontal="left" vertical="center"/>
    </xf>
    <xf numFmtId="179" fontId="5" fillId="9" borderId="86" xfId="1" applyNumberFormat="1" applyFont="1" applyFill="1" applyBorder="1" applyAlignment="1">
      <alignment vertical="center"/>
    </xf>
    <xf numFmtId="0" fontId="5" fillId="5" borderId="86" xfId="0" applyFont="1" applyFill="1" applyBorder="1" applyAlignment="1">
      <alignment horizontal="left" vertical="center"/>
    </xf>
    <xf numFmtId="0" fontId="5" fillId="7" borderId="86" xfId="0" applyFont="1" applyFill="1" applyBorder="1" applyAlignment="1">
      <alignment vertical="center"/>
    </xf>
    <xf numFmtId="179" fontId="5" fillId="3" borderId="87" xfId="0" applyNumberFormat="1" applyFont="1" applyFill="1" applyBorder="1" applyAlignment="1">
      <alignment horizontal="center" vertical="center"/>
    </xf>
    <xf numFmtId="179" fontId="5" fillId="6" borderId="87" xfId="0" applyNumberFormat="1" applyFont="1" applyFill="1" applyBorder="1" applyAlignment="1">
      <alignment horizontal="center" vertical="center"/>
    </xf>
    <xf numFmtId="179" fontId="5" fillId="9" borderId="88" xfId="1" applyNumberFormat="1" applyFont="1" applyFill="1" applyBorder="1" applyAlignment="1">
      <alignment horizontal="center" vertical="center"/>
    </xf>
    <xf numFmtId="179" fontId="5" fillId="5" borderId="87" xfId="0" applyNumberFormat="1" applyFont="1" applyFill="1" applyBorder="1" applyAlignment="1">
      <alignment horizontal="center" vertical="center"/>
    </xf>
    <xf numFmtId="179" fontId="5" fillId="7" borderId="87" xfId="0" applyNumberFormat="1" applyFont="1" applyFill="1" applyBorder="1" applyAlignment="1">
      <alignment horizontal="center" vertical="center"/>
    </xf>
    <xf numFmtId="0" fontId="5" fillId="3" borderId="86" xfId="0" applyFont="1" applyFill="1" applyBorder="1">
      <alignment vertical="center"/>
    </xf>
    <xf numFmtId="179" fontId="5" fillId="9" borderId="95" xfId="1" applyNumberFormat="1" applyFont="1" applyFill="1" applyBorder="1" applyAlignment="1">
      <alignment vertical="center"/>
    </xf>
    <xf numFmtId="179" fontId="5" fillId="9" borderId="87" xfId="1" applyNumberFormat="1" applyFont="1" applyFill="1" applyBorder="1" applyAlignment="1">
      <alignment vertical="center"/>
    </xf>
    <xf numFmtId="0" fontId="5" fillId="5" borderId="86" xfId="0" applyFont="1" applyFill="1" applyBorder="1">
      <alignment vertical="center"/>
    </xf>
    <xf numFmtId="0" fontId="5" fillId="7" borderId="86" xfId="0" applyFont="1" applyFill="1" applyBorder="1">
      <alignment vertical="center"/>
    </xf>
    <xf numFmtId="0" fontId="5" fillId="6" borderId="86" xfId="0" applyFont="1" applyFill="1" applyBorder="1">
      <alignment vertical="center"/>
    </xf>
    <xf numFmtId="0" fontId="5" fillId="6" borderId="96" xfId="0" applyFont="1" applyFill="1" applyBorder="1">
      <alignment vertical="center"/>
    </xf>
    <xf numFmtId="179" fontId="5" fillId="9" borderId="87" xfId="0" applyNumberFormat="1" applyFont="1" applyFill="1" applyBorder="1" applyAlignment="1">
      <alignment horizontal="center" vertical="center"/>
    </xf>
    <xf numFmtId="179" fontId="5" fillId="9" borderId="85" xfId="0" applyNumberFormat="1" applyFont="1" applyFill="1" applyBorder="1">
      <alignment vertical="center"/>
    </xf>
    <xf numFmtId="179" fontId="4" fillId="4" borderId="2" xfId="0" applyNumberFormat="1" applyFont="1" applyFill="1" applyBorder="1" applyAlignment="1">
      <alignment vertical="center"/>
    </xf>
    <xf numFmtId="179" fontId="6" fillId="12" borderId="2" xfId="0" applyNumberFormat="1" applyFont="1" applyFill="1" applyBorder="1" applyAlignment="1">
      <alignment vertical="center"/>
    </xf>
    <xf numFmtId="179" fontId="4" fillId="14" borderId="2" xfId="0" applyNumberFormat="1" applyFont="1" applyFill="1" applyBorder="1" applyAlignment="1">
      <alignment vertical="center"/>
    </xf>
    <xf numFmtId="179" fontId="4" fillId="4" borderId="25" xfId="0" applyNumberFormat="1" applyFont="1" applyFill="1" applyBorder="1" applyAlignment="1">
      <alignment vertical="center"/>
    </xf>
    <xf numFmtId="179" fontId="4" fillId="4" borderId="1" xfId="0" applyNumberFormat="1" applyFont="1" applyFill="1" applyBorder="1" applyAlignment="1">
      <alignment vertical="center"/>
    </xf>
    <xf numFmtId="179" fontId="7" fillId="2" borderId="26" xfId="0" applyNumberFormat="1" applyFont="1" applyFill="1" applyBorder="1" applyAlignment="1">
      <alignment horizontal="center" vertical="center"/>
    </xf>
    <xf numFmtId="9" fontId="7" fillId="2" borderId="26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179" fontId="5" fillId="2" borderId="36" xfId="0" applyNumberFormat="1" applyFont="1" applyFill="1" applyBorder="1" applyAlignment="1">
      <alignment horizontal="center" vertical="center"/>
    </xf>
    <xf numFmtId="178" fontId="5" fillId="2" borderId="36" xfId="0" applyNumberFormat="1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11" fillId="3" borderId="41" xfId="0" quotePrefix="1" applyFont="1" applyFill="1" applyBorder="1" applyAlignment="1">
      <alignment horizontal="center" vertical="center"/>
    </xf>
    <xf numFmtId="0" fontId="11" fillId="3" borderId="50" xfId="0" quotePrefix="1" applyFont="1" applyFill="1" applyBorder="1" applyAlignment="1">
      <alignment horizontal="center" vertical="center"/>
    </xf>
    <xf numFmtId="0" fontId="11" fillId="3" borderId="51" xfId="0" quotePrefix="1" applyFont="1" applyFill="1" applyBorder="1" applyAlignment="1">
      <alignment horizontal="center" vertical="center"/>
    </xf>
    <xf numFmtId="0" fontId="11" fillId="3" borderId="52" xfId="0" quotePrefix="1" applyFont="1" applyFill="1" applyBorder="1" applyAlignment="1">
      <alignment horizontal="center" vertical="center"/>
    </xf>
    <xf numFmtId="0" fontId="11" fillId="8" borderId="51" xfId="0" quotePrefix="1" applyFont="1" applyFill="1" applyBorder="1" applyAlignment="1">
      <alignment horizontal="center" vertical="center"/>
    </xf>
    <xf numFmtId="0" fontId="11" fillId="8" borderId="78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1" fillId="3" borderId="4" xfId="0" quotePrefix="1" applyFont="1" applyFill="1" applyBorder="1" applyAlignment="1">
      <alignment horizontal="center" vertical="center"/>
    </xf>
    <xf numFmtId="0" fontId="11" fillId="3" borderId="27" xfId="0" quotePrefix="1" applyFont="1" applyFill="1" applyBorder="1" applyAlignment="1">
      <alignment horizontal="center" vertical="center"/>
    </xf>
    <xf numFmtId="0" fontId="11" fillId="3" borderId="17" xfId="0" quotePrefix="1" applyFont="1" applyFill="1" applyBorder="1" applyAlignment="1">
      <alignment horizontal="center" vertical="center"/>
    </xf>
    <xf numFmtId="0" fontId="11" fillId="3" borderId="3" xfId="0" quotePrefix="1" applyFont="1" applyFill="1" applyBorder="1" applyAlignment="1">
      <alignment horizontal="center" vertical="center"/>
    </xf>
    <xf numFmtId="0" fontId="11" fillId="3" borderId="42" xfId="0" quotePrefix="1" applyFont="1" applyFill="1" applyBorder="1" applyAlignment="1">
      <alignment horizontal="center" vertical="center"/>
    </xf>
    <xf numFmtId="0" fontId="11" fillId="3" borderId="53" xfId="0" quotePrefix="1" applyFont="1" applyFill="1" applyBorder="1" applyAlignment="1">
      <alignment horizontal="center" vertical="center"/>
    </xf>
    <xf numFmtId="0" fontId="11" fillId="3" borderId="54" xfId="0" quotePrefix="1" applyFont="1" applyFill="1" applyBorder="1" applyAlignment="1">
      <alignment horizontal="center" vertical="center"/>
    </xf>
    <xf numFmtId="0" fontId="11" fillId="8" borderId="3" xfId="0" quotePrefix="1" applyFont="1" applyFill="1" applyBorder="1" applyAlignment="1">
      <alignment horizontal="center" vertical="center"/>
    </xf>
    <xf numFmtId="0" fontId="11" fillId="8" borderId="64" xfId="0" quotePrefix="1" applyFont="1" applyFill="1" applyBorder="1" applyAlignment="1">
      <alignment horizontal="center" vertical="center"/>
    </xf>
    <xf numFmtId="0" fontId="11" fillId="3" borderId="28" xfId="0" quotePrefix="1" applyFont="1" applyFill="1" applyBorder="1" applyAlignment="1">
      <alignment horizontal="center" vertical="center"/>
    </xf>
    <xf numFmtId="0" fontId="11" fillId="8" borderId="68" xfId="0" quotePrefix="1" applyFont="1" applyFill="1" applyBorder="1" applyAlignment="1">
      <alignment horizontal="center" vertical="center"/>
    </xf>
    <xf numFmtId="0" fontId="11" fillId="9" borderId="18" xfId="0" quotePrefix="1" applyFont="1" applyFill="1" applyBorder="1" applyAlignment="1">
      <alignment horizontal="center" vertical="center"/>
    </xf>
    <xf numFmtId="0" fontId="11" fillId="9" borderId="9" xfId="0" quotePrefix="1" applyFont="1" applyFill="1" applyBorder="1" applyAlignment="1">
      <alignment horizontal="center" vertical="center"/>
    </xf>
    <xf numFmtId="0" fontId="11" fillId="9" borderId="43" xfId="0" quotePrefix="1" applyFont="1" applyFill="1" applyBorder="1" applyAlignment="1">
      <alignment horizontal="center" vertical="center"/>
    </xf>
    <xf numFmtId="0" fontId="11" fillId="9" borderId="55" xfId="0" quotePrefix="1" applyFont="1" applyFill="1" applyBorder="1" applyAlignment="1">
      <alignment horizontal="center" vertical="center"/>
    </xf>
    <xf numFmtId="0" fontId="11" fillId="9" borderId="56" xfId="0" quotePrefix="1" applyFont="1" applyFill="1" applyBorder="1" applyAlignment="1">
      <alignment horizontal="center" vertical="center"/>
    </xf>
    <xf numFmtId="0" fontId="11" fillId="9" borderId="29" xfId="0" quotePrefix="1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5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8" xfId="0" applyFont="1" applyFill="1" applyBorder="1" applyAlignment="1">
      <alignment horizontal="center" vertical="center"/>
    </xf>
    <xf numFmtId="0" fontId="11" fillId="8" borderId="79" xfId="0" quotePrefix="1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9" fontId="12" fillId="2" borderId="42" xfId="0" applyNumberFormat="1" applyFont="1" applyFill="1" applyBorder="1" applyAlignment="1">
      <alignment horizontal="center" vertical="center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3" borderId="60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67" xfId="0" applyFont="1" applyFill="1" applyBorder="1" applyAlignment="1">
      <alignment horizontal="center" vertical="center"/>
    </xf>
    <xf numFmtId="0" fontId="11" fillId="3" borderId="66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11" fillId="2" borderId="10" xfId="0" applyNumberFormat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61" xfId="0" applyFont="1" applyFill="1" applyBorder="1" applyAlignment="1">
      <alignment horizontal="center" vertical="center"/>
    </xf>
    <xf numFmtId="0" fontId="11" fillId="3" borderId="62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11" fillId="3" borderId="63" xfId="0" applyFont="1" applyFill="1" applyBorder="1" applyAlignment="1">
      <alignment horizontal="center" vertical="center"/>
    </xf>
    <xf numFmtId="0" fontId="11" fillId="3" borderId="64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0" fontId="11" fillId="3" borderId="65" xfId="0" applyFont="1" applyFill="1" applyBorder="1" applyAlignment="1">
      <alignment horizontal="center" vertical="center"/>
    </xf>
    <xf numFmtId="0" fontId="11" fillId="3" borderId="68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11" fillId="5" borderId="18" xfId="0" quotePrefix="1" applyFont="1" applyFill="1" applyBorder="1" applyAlignment="1">
      <alignment horizontal="center" vertical="center"/>
    </xf>
    <xf numFmtId="0" fontId="11" fillId="5" borderId="9" xfId="0" quotePrefix="1" applyFont="1" applyFill="1" applyBorder="1" applyAlignment="1">
      <alignment horizontal="center" vertical="center"/>
    </xf>
    <xf numFmtId="0" fontId="11" fillId="5" borderId="43" xfId="0" quotePrefix="1" applyFont="1" applyFill="1" applyBorder="1" applyAlignment="1">
      <alignment horizontal="center" vertical="center"/>
    </xf>
    <xf numFmtId="0" fontId="11" fillId="5" borderId="55" xfId="0" quotePrefix="1" applyFont="1" applyFill="1" applyBorder="1" applyAlignment="1">
      <alignment horizontal="center" vertical="center"/>
    </xf>
    <xf numFmtId="0" fontId="11" fillId="5" borderId="56" xfId="0" quotePrefix="1" applyFont="1" applyFill="1" applyBorder="1" applyAlignment="1">
      <alignment horizontal="center" vertical="center"/>
    </xf>
    <xf numFmtId="0" fontId="11" fillId="5" borderId="29" xfId="0" quotePrefix="1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1" fillId="7" borderId="18" xfId="0" quotePrefix="1" applyFont="1" applyFill="1" applyBorder="1" applyAlignment="1">
      <alignment horizontal="center" vertical="center"/>
    </xf>
    <xf numFmtId="0" fontId="11" fillId="7" borderId="9" xfId="0" quotePrefix="1" applyFont="1" applyFill="1" applyBorder="1" applyAlignment="1">
      <alignment horizontal="center" vertical="center"/>
    </xf>
    <xf numFmtId="0" fontId="11" fillId="7" borderId="43" xfId="0" quotePrefix="1" applyFont="1" applyFill="1" applyBorder="1" applyAlignment="1">
      <alignment horizontal="center" vertical="center"/>
    </xf>
    <xf numFmtId="0" fontId="11" fillId="7" borderId="55" xfId="0" quotePrefix="1" applyFont="1" applyFill="1" applyBorder="1" applyAlignment="1">
      <alignment horizontal="center" vertical="center"/>
    </xf>
    <xf numFmtId="0" fontId="11" fillId="7" borderId="56" xfId="0" quotePrefix="1" applyFont="1" applyFill="1" applyBorder="1" applyAlignment="1">
      <alignment horizontal="center" vertical="center"/>
    </xf>
    <xf numFmtId="0" fontId="11" fillId="7" borderId="29" xfId="0" quotePrefix="1" applyFont="1" applyFill="1" applyBorder="1" applyAlignment="1">
      <alignment horizontal="center" vertical="center"/>
    </xf>
    <xf numFmtId="0" fontId="11" fillId="6" borderId="18" xfId="0" quotePrefix="1" applyFont="1" applyFill="1" applyBorder="1" applyAlignment="1">
      <alignment horizontal="center" vertical="center"/>
    </xf>
    <xf numFmtId="0" fontId="11" fillId="6" borderId="9" xfId="0" quotePrefix="1" applyFont="1" applyFill="1" applyBorder="1" applyAlignment="1">
      <alignment horizontal="center" vertical="center"/>
    </xf>
    <xf numFmtId="0" fontId="11" fillId="6" borderId="43" xfId="0" quotePrefix="1" applyFont="1" applyFill="1" applyBorder="1" applyAlignment="1">
      <alignment horizontal="center" vertical="center"/>
    </xf>
    <xf numFmtId="0" fontId="11" fillId="6" borderId="55" xfId="0" quotePrefix="1" applyFont="1" applyFill="1" applyBorder="1" applyAlignment="1">
      <alignment horizontal="center" vertical="center"/>
    </xf>
    <xf numFmtId="0" fontId="11" fillId="6" borderId="56" xfId="0" quotePrefix="1" applyFont="1" applyFill="1" applyBorder="1" applyAlignment="1">
      <alignment horizontal="center" vertical="center"/>
    </xf>
    <xf numFmtId="0" fontId="11" fillId="6" borderId="29" xfId="0" quotePrefix="1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1" fillId="3" borderId="69" xfId="0" applyFont="1" applyFill="1" applyBorder="1" applyAlignment="1">
      <alignment horizontal="center" vertical="center"/>
    </xf>
    <xf numFmtId="0" fontId="11" fillId="3" borderId="70" xfId="0" applyFont="1" applyFill="1" applyBorder="1" applyAlignment="1">
      <alignment horizontal="center" vertical="center"/>
    </xf>
    <xf numFmtId="9" fontId="11" fillId="2" borderId="14" xfId="0" applyNumberFormat="1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9" fontId="11" fillId="2" borderId="54" xfId="0" applyNumberFormat="1" applyFont="1" applyFill="1" applyBorder="1" applyAlignment="1">
      <alignment horizontal="center" vertical="center"/>
    </xf>
    <xf numFmtId="0" fontId="11" fillId="3" borderId="71" xfId="0" applyFont="1" applyFill="1" applyBorder="1" applyAlignment="1">
      <alignment horizontal="center" vertical="center"/>
    </xf>
    <xf numFmtId="0" fontId="11" fillId="3" borderId="72" xfId="0" applyFont="1" applyFill="1" applyBorder="1" applyAlignment="1">
      <alignment horizontal="center" vertical="center"/>
    </xf>
    <xf numFmtId="0" fontId="11" fillId="3" borderId="73" xfId="0" applyFont="1" applyFill="1" applyBorder="1" applyAlignment="1">
      <alignment horizontal="center" vertical="center"/>
    </xf>
    <xf numFmtId="0" fontId="5" fillId="3" borderId="89" xfId="0" applyFont="1" applyFill="1" applyBorder="1">
      <alignment vertical="center"/>
    </xf>
    <xf numFmtId="179" fontId="5" fillId="3" borderId="90" xfId="0" applyNumberFormat="1" applyFont="1" applyFill="1" applyBorder="1" applyAlignment="1">
      <alignment horizontal="center" vertical="center"/>
    </xf>
    <xf numFmtId="0" fontId="11" fillId="3" borderId="19" xfId="0" quotePrefix="1" applyFont="1" applyFill="1" applyBorder="1" applyAlignment="1">
      <alignment horizontal="center" vertical="center"/>
    </xf>
    <xf numFmtId="0" fontId="11" fillId="3" borderId="10" xfId="0" quotePrefix="1" applyFont="1" applyFill="1" applyBorder="1" applyAlignment="1">
      <alignment horizontal="center" vertical="center"/>
    </xf>
    <xf numFmtId="0" fontId="11" fillId="3" borderId="44" xfId="0" quotePrefix="1" applyFont="1" applyFill="1" applyBorder="1" applyAlignment="1">
      <alignment horizontal="center" vertical="center"/>
    </xf>
    <xf numFmtId="0" fontId="11" fillId="3" borderId="59" xfId="0" quotePrefix="1" applyFont="1" applyFill="1" applyBorder="1" applyAlignment="1">
      <alignment horizontal="center" vertical="center"/>
    </xf>
    <xf numFmtId="0" fontId="11" fillId="3" borderId="60" xfId="0" quotePrefix="1" applyFont="1" applyFill="1" applyBorder="1" applyAlignment="1">
      <alignment horizontal="center" vertical="center"/>
    </xf>
    <xf numFmtId="0" fontId="11" fillId="8" borderId="10" xfId="0" quotePrefix="1" applyFont="1" applyFill="1" applyBorder="1" applyAlignment="1">
      <alignment horizontal="center" vertical="center"/>
    </xf>
    <xf numFmtId="0" fontId="11" fillId="8" borderId="115" xfId="0" quotePrefix="1" applyFont="1" applyFill="1" applyBorder="1" applyAlignment="1">
      <alignment horizontal="center" vertical="center"/>
    </xf>
    <xf numFmtId="0" fontId="11" fillId="3" borderId="30" xfId="0" quotePrefix="1" applyFont="1" applyFill="1" applyBorder="1" applyAlignment="1">
      <alignment horizontal="center" vertical="center"/>
    </xf>
    <xf numFmtId="0" fontId="5" fillId="3" borderId="93" xfId="0" applyFont="1" applyFill="1" applyBorder="1">
      <alignment vertical="center"/>
    </xf>
    <xf numFmtId="179" fontId="5" fillId="3" borderId="94" xfId="0" applyNumberFormat="1" applyFont="1" applyFill="1" applyBorder="1" applyAlignment="1">
      <alignment horizontal="center" vertical="center"/>
    </xf>
    <xf numFmtId="0" fontId="11" fillId="8" borderId="4" xfId="0" quotePrefix="1" applyFont="1" applyFill="1" applyBorder="1" applyAlignment="1">
      <alignment horizontal="center" vertical="center"/>
    </xf>
    <xf numFmtId="0" fontId="11" fillId="8" borderId="118" xfId="0" quotePrefix="1" applyFont="1" applyFill="1" applyBorder="1" applyAlignment="1">
      <alignment horizontal="center" vertical="center"/>
    </xf>
    <xf numFmtId="0" fontId="11" fillId="9" borderId="119" xfId="0" quotePrefix="1" applyFont="1" applyFill="1" applyBorder="1" applyAlignment="1">
      <alignment horizontal="center" vertical="center"/>
    </xf>
    <xf numFmtId="0" fontId="11" fillId="9" borderId="120" xfId="0" quotePrefix="1" applyFont="1" applyFill="1" applyBorder="1" applyAlignment="1">
      <alignment horizontal="center" vertical="center"/>
    </xf>
    <xf numFmtId="0" fontId="11" fillId="9" borderId="121" xfId="0" quotePrefix="1" applyFont="1" applyFill="1" applyBorder="1" applyAlignment="1">
      <alignment horizontal="center" vertical="center"/>
    </xf>
    <xf numFmtId="0" fontId="11" fillId="9" borderId="122" xfId="0" quotePrefix="1" applyFont="1" applyFill="1" applyBorder="1" applyAlignment="1">
      <alignment horizontal="center" vertical="center"/>
    </xf>
    <xf numFmtId="0" fontId="11" fillId="9" borderId="123" xfId="0" quotePrefix="1" applyFont="1" applyFill="1" applyBorder="1" applyAlignment="1">
      <alignment horizontal="center" vertical="center"/>
    </xf>
    <xf numFmtId="0" fontId="11" fillId="9" borderId="124" xfId="0" quotePrefix="1" applyFont="1" applyFill="1" applyBorder="1" applyAlignment="1">
      <alignment horizontal="center" vertical="center"/>
    </xf>
    <xf numFmtId="0" fontId="2" fillId="9" borderId="7" xfId="0" applyFont="1" applyFill="1" applyBorder="1">
      <alignment vertical="center"/>
    </xf>
    <xf numFmtId="49" fontId="3" fillId="15" borderId="1" xfId="0" applyNumberFormat="1" applyFont="1" applyFill="1" applyBorder="1">
      <alignment vertical="center"/>
    </xf>
    <xf numFmtId="0" fontId="3" fillId="15" borderId="1" xfId="0" applyFont="1" applyFill="1" applyBorder="1" applyAlignment="1">
      <alignment horizontal="left" vertical="center" indent="1"/>
    </xf>
    <xf numFmtId="0" fontId="3" fillId="15" borderId="1" xfId="0" applyFont="1" applyFill="1" applyBorder="1">
      <alignment vertical="center"/>
    </xf>
    <xf numFmtId="0" fontId="3" fillId="15" borderId="8" xfId="0" applyFont="1" applyFill="1" applyBorder="1">
      <alignment vertical="center"/>
    </xf>
    <xf numFmtId="179" fontId="3" fillId="15" borderId="1" xfId="0" applyNumberFormat="1" applyFont="1" applyFill="1" applyBorder="1">
      <alignment vertical="center"/>
    </xf>
    <xf numFmtId="178" fontId="3" fillId="15" borderId="1" xfId="0" applyNumberFormat="1" applyFont="1" applyFill="1" applyBorder="1">
      <alignment vertical="center"/>
    </xf>
    <xf numFmtId="176" fontId="3" fillId="15" borderId="1" xfId="0" applyNumberFormat="1" applyFont="1" applyFill="1" applyBorder="1">
      <alignment vertical="center"/>
    </xf>
    <xf numFmtId="0" fontId="3" fillId="15" borderId="1" xfId="0" applyFont="1" applyFill="1" applyBorder="1" applyAlignment="1">
      <alignment horizontal="left" vertical="center" indent="2"/>
    </xf>
    <xf numFmtId="179" fontId="11" fillId="2" borderId="99" xfId="0" applyNumberFormat="1" applyFont="1" applyFill="1" applyBorder="1" applyAlignment="1">
      <alignment vertical="center"/>
    </xf>
    <xf numFmtId="179" fontId="11" fillId="2" borderId="17" xfId="0" applyNumberFormat="1" applyFont="1" applyFill="1" applyBorder="1" applyAlignment="1">
      <alignment vertical="center"/>
    </xf>
    <xf numFmtId="0" fontId="5" fillId="15" borderId="86" xfId="0" applyFont="1" applyFill="1" applyBorder="1">
      <alignment vertical="center"/>
    </xf>
    <xf numFmtId="9" fontId="13" fillId="2" borderId="54" xfId="0" quotePrefix="1" applyNumberFormat="1" applyFont="1" applyFill="1" applyBorder="1" applyAlignment="1">
      <alignment horizontal="center" vertical="center"/>
    </xf>
    <xf numFmtId="9" fontId="13" fillId="2" borderId="12" xfId="0" applyNumberFormat="1" applyFont="1" applyFill="1" applyBorder="1" applyAlignment="1">
      <alignment horizontal="center" vertical="center"/>
    </xf>
    <xf numFmtId="176" fontId="7" fillId="2" borderId="26" xfId="0" applyNumberFormat="1" applyFont="1" applyFill="1" applyBorder="1" applyAlignment="1">
      <alignment horizontal="center" vertical="center"/>
    </xf>
    <xf numFmtId="176" fontId="7" fillId="2" borderId="36" xfId="0" applyNumberFormat="1" applyFont="1" applyFill="1" applyBorder="1" applyAlignment="1">
      <alignment horizontal="center" vertical="center"/>
    </xf>
    <xf numFmtId="49" fontId="7" fillId="2" borderId="26" xfId="0" applyNumberFormat="1" applyFont="1" applyFill="1" applyBorder="1" applyAlignment="1">
      <alignment horizontal="center" vertical="center"/>
    </xf>
    <xf numFmtId="49" fontId="7" fillId="2" borderId="36" xfId="0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10" fillId="3" borderId="89" xfId="0" applyFont="1" applyFill="1" applyBorder="1" applyAlignment="1">
      <alignment horizontal="left" vertical="center"/>
    </xf>
    <xf numFmtId="0" fontId="10" fillId="3" borderId="91" xfId="0" applyFont="1" applyFill="1" applyBorder="1" applyAlignment="1">
      <alignment horizontal="left" vertical="center"/>
    </xf>
    <xf numFmtId="0" fontId="10" fillId="3" borderId="93" xfId="0" applyFont="1" applyFill="1" applyBorder="1" applyAlignment="1">
      <alignment horizontal="left" vertical="center"/>
    </xf>
    <xf numFmtId="179" fontId="10" fillId="9" borderId="90" xfId="0" applyNumberFormat="1" applyFont="1" applyFill="1" applyBorder="1" applyAlignment="1">
      <alignment horizontal="center" vertical="center"/>
    </xf>
    <xf numFmtId="179" fontId="10" fillId="9" borderId="92" xfId="0" applyNumberFormat="1" applyFont="1" applyFill="1" applyBorder="1" applyAlignment="1">
      <alignment horizontal="center" vertical="center"/>
    </xf>
    <xf numFmtId="179" fontId="10" fillId="9" borderId="94" xfId="0" applyNumberFormat="1" applyFont="1" applyFill="1" applyBorder="1" applyAlignment="1">
      <alignment horizontal="center" vertical="center"/>
    </xf>
    <xf numFmtId="179" fontId="5" fillId="9" borderId="87" xfId="0" applyNumberFormat="1" applyFont="1" applyFill="1" applyBorder="1" applyAlignment="1">
      <alignment horizontal="center" vertical="center"/>
    </xf>
    <xf numFmtId="179" fontId="5" fillId="9" borderId="90" xfId="0" applyNumberFormat="1" applyFont="1" applyFill="1" applyBorder="1" applyAlignment="1">
      <alignment horizontal="center" vertical="center"/>
    </xf>
    <xf numFmtId="179" fontId="5" fillId="9" borderId="92" xfId="0" applyNumberFormat="1" applyFont="1" applyFill="1" applyBorder="1" applyAlignment="1">
      <alignment horizontal="center" vertical="center"/>
    </xf>
    <xf numFmtId="179" fontId="5" fillId="9" borderId="94" xfId="0" applyNumberFormat="1" applyFont="1" applyFill="1" applyBorder="1" applyAlignment="1">
      <alignment horizontal="center" vertical="center"/>
    </xf>
    <xf numFmtId="179" fontId="5" fillId="9" borderId="87" xfId="0" applyNumberFormat="1" applyFont="1" applyFill="1" applyBorder="1" applyAlignment="1">
      <alignment horizontal="center" vertical="center" wrapText="1"/>
    </xf>
    <xf numFmtId="179" fontId="5" fillId="9" borderId="90" xfId="0" applyNumberFormat="1" applyFont="1" applyFill="1" applyBorder="1" applyAlignment="1">
      <alignment horizontal="center" vertical="center" wrapText="1"/>
    </xf>
    <xf numFmtId="0" fontId="5" fillId="3" borderId="86" xfId="0" applyFont="1" applyFill="1" applyBorder="1" applyAlignment="1">
      <alignment horizontal="left" vertical="center" wrapText="1"/>
    </xf>
    <xf numFmtId="0" fontId="5" fillId="3" borderId="86" xfId="0" applyFont="1" applyFill="1" applyBorder="1" applyAlignment="1">
      <alignment horizontal="left" vertical="center"/>
    </xf>
    <xf numFmtId="0" fontId="5" fillId="3" borderId="89" xfId="0" applyFont="1" applyFill="1" applyBorder="1" applyAlignment="1">
      <alignment horizontal="left" vertical="center"/>
    </xf>
    <xf numFmtId="0" fontId="5" fillId="3" borderId="91" xfId="0" applyFont="1" applyFill="1" applyBorder="1" applyAlignment="1">
      <alignment horizontal="left" vertical="center"/>
    </xf>
    <xf numFmtId="0" fontId="5" fillId="3" borderId="89" xfId="0" applyFont="1" applyFill="1" applyBorder="1" applyAlignment="1">
      <alignment horizontal="left" vertical="center" wrapText="1"/>
    </xf>
    <xf numFmtId="0" fontId="5" fillId="3" borderId="93" xfId="0" applyFont="1" applyFill="1" applyBorder="1" applyAlignment="1">
      <alignment horizontal="left" vertical="center"/>
    </xf>
    <xf numFmtId="0" fontId="5" fillId="4" borderId="82" xfId="0" applyFont="1" applyFill="1" applyBorder="1" applyAlignment="1">
      <alignment horizontal="center" vertical="center"/>
    </xf>
    <xf numFmtId="0" fontId="5" fillId="4" borderId="76" xfId="0" applyFont="1" applyFill="1" applyBorder="1" applyAlignment="1">
      <alignment horizontal="center" vertical="center"/>
    </xf>
    <xf numFmtId="0" fontId="5" fillId="4" borderId="83" xfId="0" applyFont="1" applyFill="1" applyBorder="1" applyAlignment="1">
      <alignment horizontal="center" vertical="center"/>
    </xf>
    <xf numFmtId="0" fontId="5" fillId="4" borderId="84" xfId="0" applyFont="1" applyFill="1" applyBorder="1" applyAlignment="1">
      <alignment horizontal="center" vertical="center"/>
    </xf>
    <xf numFmtId="179" fontId="5" fillId="9" borderId="87" xfId="1" applyNumberFormat="1" applyFont="1" applyFill="1" applyBorder="1" applyAlignment="1">
      <alignment horizontal="center" vertical="center" wrapText="1"/>
    </xf>
    <xf numFmtId="179" fontId="5" fillId="9" borderId="87" xfId="1" applyNumberFormat="1" applyFont="1" applyFill="1" applyBorder="1" applyAlignment="1">
      <alignment horizontal="center" vertical="center"/>
    </xf>
    <xf numFmtId="9" fontId="5" fillId="3" borderId="86" xfId="1" applyFont="1" applyFill="1" applyBorder="1" applyAlignment="1">
      <alignment horizontal="left" vertical="center" wrapText="1"/>
    </xf>
    <xf numFmtId="9" fontId="5" fillId="3" borderId="86" xfId="1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11" fillId="2" borderId="97" xfId="0" quotePrefix="1" applyNumberFormat="1" applyFont="1" applyFill="1" applyBorder="1" applyAlignment="1">
      <alignment horizontal="center" vertical="center"/>
    </xf>
    <xf numFmtId="0" fontId="11" fillId="2" borderId="98" xfId="0" quotePrefix="1" applyFont="1" applyFill="1" applyBorder="1" applyAlignment="1">
      <alignment horizontal="center" vertical="center"/>
    </xf>
    <xf numFmtId="0" fontId="11" fillId="2" borderId="24" xfId="0" quotePrefix="1" applyFont="1" applyFill="1" applyBorder="1" applyAlignment="1">
      <alignment horizontal="center" vertical="center"/>
    </xf>
    <xf numFmtId="179" fontId="11" fillId="2" borderId="42" xfId="0" quotePrefix="1" applyNumberFormat="1" applyFont="1" applyFill="1" applyBorder="1" applyAlignment="1">
      <alignment horizontal="center" vertical="center"/>
    </xf>
    <xf numFmtId="0" fontId="11" fillId="2" borderId="17" xfId="0" quotePrefix="1" applyFont="1" applyFill="1" applyBorder="1" applyAlignment="1">
      <alignment horizontal="center" vertical="center"/>
    </xf>
    <xf numFmtId="179" fontId="11" fillId="2" borderId="49" xfId="0" applyNumberFormat="1" applyFont="1" applyFill="1" applyBorder="1" applyAlignment="1">
      <alignment horizontal="center" vertical="center"/>
    </xf>
    <xf numFmtId="179" fontId="11" fillId="2" borderId="98" xfId="0" applyNumberFormat="1" applyFont="1" applyFill="1" applyBorder="1" applyAlignment="1">
      <alignment horizontal="center" vertical="center"/>
    </xf>
    <xf numFmtId="179" fontId="11" fillId="2" borderId="24" xfId="0" applyNumberFormat="1" applyFont="1" applyFill="1" applyBorder="1" applyAlignment="1">
      <alignment horizontal="center" vertical="center"/>
    </xf>
    <xf numFmtId="0" fontId="11" fillId="2" borderId="99" xfId="0" quotePrefix="1" applyFont="1" applyFill="1" applyBorder="1" applyAlignment="1">
      <alignment horizontal="center" vertical="center"/>
    </xf>
    <xf numFmtId="179" fontId="11" fillId="2" borderId="116" xfId="0" quotePrefix="1" applyNumberFormat="1" applyFont="1" applyFill="1" applyBorder="1" applyAlignment="1">
      <alignment horizontal="center" vertical="center"/>
    </xf>
    <xf numFmtId="0" fontId="11" fillId="2" borderId="113" xfId="0" quotePrefix="1" applyFont="1" applyFill="1" applyBorder="1" applyAlignment="1">
      <alignment horizontal="center" vertical="center"/>
    </xf>
    <xf numFmtId="0" fontId="11" fillId="2" borderId="114" xfId="0" quotePrefix="1" applyFont="1" applyFill="1" applyBorder="1" applyAlignment="1">
      <alignment horizontal="center" vertical="center"/>
    </xf>
    <xf numFmtId="179" fontId="11" fillId="2" borderId="17" xfId="0" quotePrefix="1" applyNumberFormat="1" applyFont="1" applyFill="1" applyBorder="1" applyAlignment="1">
      <alignment horizontal="center" vertical="center"/>
    </xf>
    <xf numFmtId="179" fontId="11" fillId="2" borderId="117" xfId="0" applyNumberFormat="1" applyFont="1" applyFill="1" applyBorder="1" applyAlignment="1">
      <alignment horizontal="center" vertical="center"/>
    </xf>
    <xf numFmtId="0" fontId="11" fillId="2" borderId="10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179" fontId="11" fillId="2" borderId="101" xfId="0" applyNumberFormat="1" applyFont="1" applyFill="1" applyBorder="1" applyAlignment="1">
      <alignment horizontal="center" vertical="center"/>
    </xf>
    <xf numFmtId="0" fontId="11" fillId="2" borderId="99" xfId="0" applyFont="1" applyFill="1" applyBorder="1" applyAlignment="1">
      <alignment horizontal="center" vertical="center"/>
    </xf>
    <xf numFmtId="0" fontId="11" fillId="2" borderId="100" xfId="0" applyFont="1" applyFill="1" applyBorder="1" applyAlignment="1">
      <alignment horizontal="center" vertical="center"/>
    </xf>
    <xf numFmtId="179" fontId="11" fillId="2" borderId="10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85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179" fontId="11" fillId="2" borderId="42" xfId="0" applyNumberFormat="1" applyFont="1" applyFill="1" applyBorder="1" applyAlignment="1">
      <alignment horizontal="center" vertical="center"/>
    </xf>
    <xf numFmtId="179" fontId="11" fillId="2" borderId="116" xfId="0" applyNumberFormat="1" applyFont="1" applyFill="1" applyBorder="1" applyAlignment="1">
      <alignment horizontal="center" vertical="center"/>
    </xf>
    <xf numFmtId="0" fontId="11" fillId="2" borderId="113" xfId="0" applyFont="1" applyFill="1" applyBorder="1" applyAlignment="1">
      <alignment horizontal="center" vertical="center"/>
    </xf>
    <xf numFmtId="0" fontId="11" fillId="2" borderId="114" xfId="0" applyFont="1" applyFill="1" applyBorder="1" applyAlignment="1">
      <alignment horizontal="center" vertical="center"/>
    </xf>
    <xf numFmtId="179" fontId="11" fillId="2" borderId="44" xfId="0" applyNumberFormat="1" applyFont="1" applyFill="1" applyBorder="1" applyAlignment="1">
      <alignment horizontal="center" vertical="center"/>
    </xf>
    <xf numFmtId="179" fontId="11" fillId="2" borderId="113" xfId="0" applyNumberFormat="1" applyFont="1" applyFill="1" applyBorder="1" applyAlignment="1">
      <alignment horizontal="center" vertical="center"/>
    </xf>
    <xf numFmtId="179" fontId="11" fillId="2" borderId="114" xfId="0" applyNumberFormat="1" applyFont="1" applyFill="1" applyBorder="1" applyAlignment="1">
      <alignment horizontal="center" vertical="center"/>
    </xf>
    <xf numFmtId="179" fontId="11" fillId="2" borderId="41" xfId="0" applyNumberFormat="1" applyFont="1" applyFill="1" applyBorder="1" applyAlignment="1">
      <alignment horizontal="center" vertical="center"/>
    </xf>
    <xf numFmtId="0" fontId="11" fillId="2" borderId="125" xfId="0" applyFont="1" applyFill="1" applyBorder="1" applyAlignment="1">
      <alignment horizontal="center" vertical="center"/>
    </xf>
    <xf numFmtId="0" fontId="11" fillId="2" borderId="106" xfId="0" applyFont="1" applyFill="1" applyBorder="1" applyAlignment="1">
      <alignment horizontal="center" vertical="center"/>
    </xf>
    <xf numFmtId="179" fontId="11" fillId="2" borderId="107" xfId="0" quotePrefix="1" applyNumberFormat="1" applyFont="1" applyFill="1" applyBorder="1" applyAlignment="1">
      <alignment horizontal="center" vertical="center"/>
    </xf>
    <xf numFmtId="0" fontId="11" fillId="2" borderId="108" xfId="0" quotePrefix="1" applyFont="1" applyFill="1" applyBorder="1" applyAlignment="1">
      <alignment horizontal="center" vertical="center"/>
    </xf>
    <xf numFmtId="179" fontId="11" fillId="2" borderId="101" xfId="0" quotePrefix="1" applyNumberFormat="1" applyFont="1" applyFill="1" applyBorder="1" applyAlignment="1">
      <alignment horizontal="center" vertical="center"/>
    </xf>
    <xf numFmtId="0" fontId="11" fillId="2" borderId="100" xfId="0" quotePrefix="1" applyFont="1" applyFill="1" applyBorder="1" applyAlignment="1">
      <alignment horizontal="center" vertical="center"/>
    </xf>
    <xf numFmtId="0" fontId="11" fillId="2" borderId="105" xfId="0" applyFont="1" applyFill="1" applyBorder="1" applyAlignment="1">
      <alignment horizontal="center" vertical="center"/>
    </xf>
    <xf numFmtId="179" fontId="11" fillId="2" borderId="41" xfId="0" quotePrefix="1" applyNumberFormat="1" applyFont="1" applyFill="1" applyBorder="1" applyAlignment="1">
      <alignment horizontal="center" vertical="center"/>
    </xf>
    <xf numFmtId="179" fontId="11" fillId="2" borderId="104" xfId="0" quotePrefix="1" applyNumberFormat="1" applyFont="1" applyFill="1" applyBorder="1" applyAlignment="1">
      <alignment horizontal="center" vertical="center"/>
    </xf>
    <xf numFmtId="179" fontId="11" fillId="2" borderId="125" xfId="0" quotePrefix="1" applyNumberFormat="1" applyFont="1" applyFill="1" applyBorder="1" applyAlignment="1">
      <alignment horizontal="center" vertical="center"/>
    </xf>
    <xf numFmtId="179" fontId="11" fillId="2" borderId="17" xfId="0" applyNumberFormat="1" applyFont="1" applyFill="1" applyBorder="1" applyAlignment="1">
      <alignment horizontal="center" vertical="center"/>
    </xf>
    <xf numFmtId="179" fontId="11" fillId="2" borderId="104" xfId="0" applyNumberFormat="1" applyFont="1" applyFill="1" applyBorder="1" applyAlignment="1">
      <alignment horizontal="center" vertical="center"/>
    </xf>
    <xf numFmtId="179" fontId="11" fillId="2" borderId="125" xfId="0" applyNumberFormat="1" applyFont="1" applyFill="1" applyBorder="1" applyAlignment="1">
      <alignment horizontal="center" vertical="center"/>
    </xf>
    <xf numFmtId="179" fontId="11" fillId="2" borderId="111" xfId="0" quotePrefix="1" applyNumberFormat="1" applyFont="1" applyFill="1" applyBorder="1" applyAlignment="1">
      <alignment horizontal="center" vertical="center"/>
    </xf>
    <xf numFmtId="0" fontId="11" fillId="2" borderId="109" xfId="0" quotePrefix="1" applyFont="1" applyFill="1" applyBorder="1" applyAlignment="1">
      <alignment horizontal="center" vertical="center"/>
    </xf>
    <xf numFmtId="0" fontId="11" fillId="2" borderId="112" xfId="0" quotePrefix="1" applyFont="1" applyFill="1" applyBorder="1" applyAlignment="1">
      <alignment horizontal="center" vertical="center"/>
    </xf>
    <xf numFmtId="179" fontId="11" fillId="2" borderId="110" xfId="0" applyNumberFormat="1" applyFont="1" applyFill="1" applyBorder="1" applyAlignment="1">
      <alignment horizontal="center" vertical="center"/>
    </xf>
    <xf numFmtId="0" fontId="11" fillId="2" borderId="98" xfId="0" applyFont="1" applyFill="1" applyBorder="1" applyAlignment="1">
      <alignment horizontal="center" vertical="center"/>
    </xf>
    <xf numFmtId="179" fontId="11" fillId="2" borderId="103" xfId="0" applyNumberFormat="1" applyFont="1" applyFill="1" applyBorder="1" applyAlignment="1">
      <alignment horizontal="center" vertical="center"/>
    </xf>
    <xf numFmtId="179" fontId="11" fillId="2" borderId="1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9C9"/>
      <color rgb="FFEADCF4"/>
      <color rgb="FFF19A65"/>
      <color rgb="FFF2A372"/>
      <color rgb="FFF19861"/>
      <color rgb="FF7332A4"/>
      <color rgb="FFAC7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Normal="100" workbookViewId="0">
      <pane ySplit="2" topLeftCell="A57" activePane="bottomLeft" state="frozen"/>
      <selection pane="bottomLeft" activeCell="A84" sqref="A84:XFD86"/>
    </sheetView>
  </sheetViews>
  <sheetFormatPr defaultRowHeight="13.5" outlineLevelRow="3"/>
  <cols>
    <col min="1" max="1" width="8.375" style="6" bestFit="1" customWidth="1"/>
    <col min="2" max="2" width="54.375" style="2" bestFit="1" customWidth="1"/>
    <col min="3" max="3" width="22.25" style="2" customWidth="1"/>
    <col min="4" max="4" width="17.625" style="2" customWidth="1"/>
    <col min="5" max="5" width="10" style="129" customWidth="1"/>
    <col min="6" max="6" width="7.625" style="4" customWidth="1"/>
    <col min="7" max="7" width="9" style="2"/>
    <col min="8" max="8" width="10.75" style="10" customWidth="1"/>
    <col min="9" max="9" width="11" style="10" customWidth="1"/>
    <col min="10" max="10" width="9" style="2" customWidth="1"/>
    <col min="11" max="16384" width="9" style="2"/>
  </cols>
  <sheetData>
    <row r="1" spans="1:14" ht="15.75" customHeight="1">
      <c r="A1" s="315" t="s">
        <v>1</v>
      </c>
      <c r="B1" s="317" t="s">
        <v>0</v>
      </c>
      <c r="C1" s="317" t="s">
        <v>7</v>
      </c>
      <c r="D1" s="317" t="s">
        <v>6</v>
      </c>
      <c r="E1" s="175" t="s">
        <v>395</v>
      </c>
      <c r="F1" s="176" t="s">
        <v>418</v>
      </c>
      <c r="G1" s="177" t="s">
        <v>2</v>
      </c>
      <c r="H1" s="313" t="s">
        <v>3</v>
      </c>
      <c r="I1" s="313" t="s">
        <v>4</v>
      </c>
      <c r="J1" s="1"/>
      <c r="K1" s="1"/>
      <c r="L1" s="1"/>
      <c r="M1" s="1"/>
      <c r="N1" s="1"/>
    </row>
    <row r="2" spans="1:14" ht="15.75" customHeight="1">
      <c r="A2" s="316"/>
      <c r="B2" s="318"/>
      <c r="C2" s="318"/>
      <c r="D2" s="318"/>
      <c r="E2" s="178">
        <f>F2/G2</f>
        <v>0.26618625277161861</v>
      </c>
      <c r="F2" s="179">
        <f>SUM(F3,F32,F67,F93)</f>
        <v>240.1</v>
      </c>
      <c r="G2" s="180">
        <f>SUM(G3,G32,G67,G93)</f>
        <v>902</v>
      </c>
      <c r="H2" s="314"/>
      <c r="I2" s="314"/>
      <c r="J2" s="1"/>
      <c r="K2" s="1"/>
      <c r="L2" s="1"/>
      <c r="M2" s="1"/>
      <c r="N2" s="1"/>
    </row>
    <row r="3" spans="1:14">
      <c r="A3" s="52" t="s">
        <v>114</v>
      </c>
      <c r="B3" s="53" t="s">
        <v>80</v>
      </c>
      <c r="C3" s="54"/>
      <c r="D3" s="54" t="s">
        <v>360</v>
      </c>
      <c r="E3" s="55">
        <f>F3/G3</f>
        <v>0.45491803278688525</v>
      </c>
      <c r="F3" s="56">
        <f>SUM(F4:F8,F22,F23,F27)</f>
        <v>55.5</v>
      </c>
      <c r="G3" s="54">
        <f>G4+G5+G6+G7+G8+G22+G23+G27</f>
        <v>122</v>
      </c>
      <c r="H3" s="57">
        <f>MIN(H4:H31)</f>
        <v>45474</v>
      </c>
      <c r="I3" s="57">
        <f>MAX(I4:I31)</f>
        <v>45744</v>
      </c>
    </row>
    <row r="4" spans="1:14" outlineLevel="1">
      <c r="A4" s="69" t="s">
        <v>185</v>
      </c>
      <c r="B4" s="70" t="s">
        <v>133</v>
      </c>
      <c r="C4" s="71" t="s">
        <v>134</v>
      </c>
      <c r="D4" s="72" t="s">
        <v>59</v>
      </c>
      <c r="E4" s="123">
        <v>1</v>
      </c>
      <c r="F4" s="73">
        <f>G4*E4</f>
        <v>5</v>
      </c>
      <c r="G4" s="71">
        <v>5</v>
      </c>
      <c r="H4" s="74">
        <v>45474</v>
      </c>
      <c r="I4" s="74">
        <v>45478</v>
      </c>
    </row>
    <row r="5" spans="1:14" outlineLevel="1">
      <c r="A5" s="69" t="s">
        <v>187</v>
      </c>
      <c r="B5" s="70" t="s">
        <v>25</v>
      </c>
      <c r="C5" s="71"/>
      <c r="D5" s="72" t="s">
        <v>59</v>
      </c>
      <c r="E5" s="123">
        <v>1</v>
      </c>
      <c r="F5" s="73">
        <f t="shared" ref="F5:F31" si="0">G5*E5</f>
        <v>10</v>
      </c>
      <c r="G5" s="71">
        <v>10</v>
      </c>
      <c r="H5" s="75">
        <v>45481</v>
      </c>
      <c r="I5" s="75">
        <v>45492</v>
      </c>
    </row>
    <row r="6" spans="1:14" outlineLevel="1">
      <c r="A6" s="69" t="s">
        <v>188</v>
      </c>
      <c r="B6" s="70" t="s">
        <v>26</v>
      </c>
      <c r="C6" s="71" t="s">
        <v>5</v>
      </c>
      <c r="D6" s="72" t="s">
        <v>54</v>
      </c>
      <c r="E6" s="123">
        <v>1</v>
      </c>
      <c r="F6" s="73">
        <f t="shared" si="0"/>
        <v>10</v>
      </c>
      <c r="G6" s="71">
        <v>10</v>
      </c>
      <c r="H6" s="75">
        <v>45488</v>
      </c>
      <c r="I6" s="75">
        <v>45499</v>
      </c>
    </row>
    <row r="7" spans="1:14" outlineLevel="1">
      <c r="A7" s="69" t="s">
        <v>189</v>
      </c>
      <c r="B7" s="70" t="s">
        <v>31</v>
      </c>
      <c r="C7" s="71" t="s">
        <v>27</v>
      </c>
      <c r="D7" s="76" t="s">
        <v>59</v>
      </c>
      <c r="E7" s="123">
        <v>1</v>
      </c>
      <c r="F7" s="73">
        <f t="shared" si="0"/>
        <v>5</v>
      </c>
      <c r="G7" s="71">
        <v>5</v>
      </c>
      <c r="H7" s="75">
        <v>45492</v>
      </c>
      <c r="I7" s="75">
        <v>45499</v>
      </c>
    </row>
    <row r="8" spans="1:14" outlineLevel="1">
      <c r="A8" s="69" t="s">
        <v>186</v>
      </c>
      <c r="B8" s="77" t="s">
        <v>8</v>
      </c>
      <c r="C8" s="78" t="s">
        <v>28</v>
      </c>
      <c r="D8" s="79" t="s">
        <v>59</v>
      </c>
      <c r="E8" s="124">
        <f>F8/G8</f>
        <v>1</v>
      </c>
      <c r="F8" s="50">
        <f>SUM(F9,F15:F17,F21)</f>
        <v>18</v>
      </c>
      <c r="G8" s="49">
        <f>SUM(G9,G15:G17,G21)</f>
        <v>18</v>
      </c>
      <c r="H8" s="51">
        <f>MIN(H9:H21)</f>
        <v>45497</v>
      </c>
      <c r="I8" s="51">
        <f>MAX(I9:I21)</f>
        <v>45523</v>
      </c>
    </row>
    <row r="9" spans="1:14" outlineLevel="2">
      <c r="A9" s="39" t="s">
        <v>422</v>
      </c>
      <c r="B9" s="89" t="s">
        <v>9</v>
      </c>
      <c r="C9" s="67"/>
      <c r="D9" s="68" t="s">
        <v>59</v>
      </c>
      <c r="E9" s="125">
        <f>F9/G9</f>
        <v>1</v>
      </c>
      <c r="F9" s="42">
        <f>SUM(F10:F14)</f>
        <v>5</v>
      </c>
      <c r="G9" s="90">
        <f>SUM(G10:G14)</f>
        <v>5</v>
      </c>
      <c r="H9" s="41">
        <f>MIN(H10:H14)</f>
        <v>45497</v>
      </c>
      <c r="I9" s="41">
        <f>MAX(I10:I14)</f>
        <v>45503</v>
      </c>
    </row>
    <row r="10" spans="1:14" outlineLevel="3">
      <c r="A10" s="5" t="s">
        <v>423</v>
      </c>
      <c r="B10" s="120" t="s">
        <v>10</v>
      </c>
      <c r="C10" s="121"/>
      <c r="D10" s="43" t="s">
        <v>59</v>
      </c>
      <c r="E10" s="123">
        <v>1</v>
      </c>
      <c r="F10" s="122">
        <f t="shared" si="0"/>
        <v>1</v>
      </c>
      <c r="G10" s="7">
        <v>1</v>
      </c>
      <c r="H10" s="11">
        <v>45497</v>
      </c>
      <c r="I10" s="11">
        <v>45497</v>
      </c>
    </row>
    <row r="11" spans="1:14" outlineLevel="3">
      <c r="A11" s="5" t="s">
        <v>424</v>
      </c>
      <c r="B11" s="120" t="s">
        <v>425</v>
      </c>
      <c r="C11" s="121"/>
      <c r="D11" s="43" t="s">
        <v>59</v>
      </c>
      <c r="E11" s="123">
        <v>1</v>
      </c>
      <c r="F11" s="122">
        <f t="shared" si="0"/>
        <v>1</v>
      </c>
      <c r="G11" s="7">
        <v>1</v>
      </c>
      <c r="H11" s="11">
        <v>45498</v>
      </c>
      <c r="I11" s="11">
        <v>45498</v>
      </c>
    </row>
    <row r="12" spans="1:14" outlineLevel="3">
      <c r="A12" s="5" t="s">
        <v>426</v>
      </c>
      <c r="B12" s="120" t="s">
        <v>427</v>
      </c>
      <c r="C12" s="121"/>
      <c r="D12" s="43" t="s">
        <v>59</v>
      </c>
      <c r="E12" s="123">
        <v>1</v>
      </c>
      <c r="F12" s="122">
        <f t="shared" si="0"/>
        <v>1</v>
      </c>
      <c r="G12" s="7">
        <v>1</v>
      </c>
      <c r="H12" s="11">
        <v>45499</v>
      </c>
      <c r="I12" s="11">
        <v>45499</v>
      </c>
    </row>
    <row r="13" spans="1:14" outlineLevel="3">
      <c r="A13" s="5" t="s">
        <v>428</v>
      </c>
      <c r="B13" s="120" t="s">
        <v>429</v>
      </c>
      <c r="C13" s="121"/>
      <c r="D13" s="43" t="s">
        <v>59</v>
      </c>
      <c r="E13" s="123">
        <v>1</v>
      </c>
      <c r="F13" s="122">
        <f t="shared" si="0"/>
        <v>1</v>
      </c>
      <c r="G13" s="7">
        <v>1</v>
      </c>
      <c r="H13" s="11">
        <v>45502</v>
      </c>
      <c r="I13" s="11">
        <v>45502</v>
      </c>
    </row>
    <row r="14" spans="1:14" outlineLevel="3">
      <c r="A14" s="5" t="s">
        <v>430</v>
      </c>
      <c r="B14" s="120" t="s">
        <v>37</v>
      </c>
      <c r="C14" s="121"/>
      <c r="D14" s="43" t="s">
        <v>59</v>
      </c>
      <c r="E14" s="123">
        <v>1</v>
      </c>
      <c r="F14" s="122">
        <f t="shared" si="0"/>
        <v>1</v>
      </c>
      <c r="G14" s="7">
        <v>1</v>
      </c>
      <c r="H14" s="11">
        <v>45503</v>
      </c>
      <c r="I14" s="11">
        <v>45503</v>
      </c>
    </row>
    <row r="15" spans="1:14" outlineLevel="2">
      <c r="A15" s="60" t="s">
        <v>431</v>
      </c>
      <c r="B15" s="88" t="s">
        <v>432</v>
      </c>
      <c r="C15" s="67"/>
      <c r="D15" s="66" t="s">
        <v>59</v>
      </c>
      <c r="E15" s="123">
        <v>1</v>
      </c>
      <c r="F15" s="63">
        <f t="shared" si="0"/>
        <v>3</v>
      </c>
      <c r="G15" s="62">
        <v>3</v>
      </c>
      <c r="H15" s="65">
        <v>45504</v>
      </c>
      <c r="I15" s="65">
        <v>45506</v>
      </c>
    </row>
    <row r="16" spans="1:14" outlineLevel="2">
      <c r="A16" s="60" t="s">
        <v>433</v>
      </c>
      <c r="B16" s="88" t="s">
        <v>13</v>
      </c>
      <c r="C16" s="67"/>
      <c r="D16" s="66" t="s">
        <v>59</v>
      </c>
      <c r="E16" s="123">
        <v>1</v>
      </c>
      <c r="F16" s="63">
        <f t="shared" si="0"/>
        <v>3</v>
      </c>
      <c r="G16" s="62">
        <v>3</v>
      </c>
      <c r="H16" s="64">
        <v>45509</v>
      </c>
      <c r="I16" s="64">
        <v>45511</v>
      </c>
    </row>
    <row r="17" spans="1:9" outlineLevel="2">
      <c r="A17" s="39" t="s">
        <v>190</v>
      </c>
      <c r="B17" s="89" t="s">
        <v>434</v>
      </c>
      <c r="C17" s="67"/>
      <c r="D17" s="68" t="s">
        <v>59</v>
      </c>
      <c r="E17" s="125">
        <f>F17/G17</f>
        <v>1</v>
      </c>
      <c r="F17" s="42">
        <f>SUM(F18:F20)</f>
        <v>5</v>
      </c>
      <c r="G17" s="90">
        <f>SUM(G18:G20)</f>
        <v>5</v>
      </c>
      <c r="H17" s="41">
        <f>MIN(H18:H20)</f>
        <v>45512</v>
      </c>
      <c r="I17" s="41">
        <f>MAX(I18:I20)</f>
        <v>45518</v>
      </c>
    </row>
    <row r="18" spans="1:9" outlineLevel="3">
      <c r="A18" s="5" t="s">
        <v>435</v>
      </c>
      <c r="B18" s="120" t="s">
        <v>436</v>
      </c>
      <c r="C18" s="103"/>
      <c r="D18" s="43" t="s">
        <v>59</v>
      </c>
      <c r="E18" s="123">
        <v>1</v>
      </c>
      <c r="F18" s="122">
        <f t="shared" si="0"/>
        <v>2</v>
      </c>
      <c r="G18" s="7">
        <v>2</v>
      </c>
      <c r="H18" s="11">
        <v>45512</v>
      </c>
      <c r="I18" s="11">
        <v>45513</v>
      </c>
    </row>
    <row r="19" spans="1:9" outlineLevel="3">
      <c r="A19" s="5" t="s">
        <v>437</v>
      </c>
      <c r="B19" s="120" t="s">
        <v>11</v>
      </c>
      <c r="C19" s="8"/>
      <c r="D19" s="43" t="s">
        <v>59</v>
      </c>
      <c r="E19" s="123">
        <v>1</v>
      </c>
      <c r="F19" s="122">
        <f t="shared" si="0"/>
        <v>2</v>
      </c>
      <c r="G19" s="7">
        <v>2</v>
      </c>
      <c r="H19" s="11">
        <v>45516</v>
      </c>
      <c r="I19" s="11">
        <v>45517</v>
      </c>
    </row>
    <row r="20" spans="1:9" outlineLevel="3">
      <c r="A20" s="5" t="s">
        <v>438</v>
      </c>
      <c r="B20" s="120" t="s">
        <v>427</v>
      </c>
      <c r="C20" s="8"/>
      <c r="D20" s="43" t="s">
        <v>59</v>
      </c>
      <c r="E20" s="123">
        <v>1</v>
      </c>
      <c r="F20" s="122">
        <f t="shared" si="0"/>
        <v>1</v>
      </c>
      <c r="G20" s="23">
        <v>1</v>
      </c>
      <c r="H20" s="119">
        <v>45518</v>
      </c>
      <c r="I20" s="119">
        <v>45518</v>
      </c>
    </row>
    <row r="21" spans="1:9" outlineLevel="2">
      <c r="A21" s="60" t="s">
        <v>439</v>
      </c>
      <c r="B21" s="88" t="s">
        <v>440</v>
      </c>
      <c r="C21" s="61"/>
      <c r="D21" s="66" t="s">
        <v>59</v>
      </c>
      <c r="E21" s="123">
        <v>1</v>
      </c>
      <c r="F21" s="63">
        <f t="shared" si="0"/>
        <v>2</v>
      </c>
      <c r="G21" s="94">
        <v>2</v>
      </c>
      <c r="H21" s="65">
        <v>45520</v>
      </c>
      <c r="I21" s="65">
        <v>45523</v>
      </c>
    </row>
    <row r="22" spans="1:9" outlineLevel="1">
      <c r="A22" s="69" t="s">
        <v>191</v>
      </c>
      <c r="B22" s="70" t="s">
        <v>32</v>
      </c>
      <c r="C22" s="71" t="s">
        <v>29</v>
      </c>
      <c r="D22" s="80" t="s">
        <v>59</v>
      </c>
      <c r="E22" s="123">
        <v>1</v>
      </c>
      <c r="F22" s="73">
        <f t="shared" si="0"/>
        <v>5</v>
      </c>
      <c r="G22" s="71">
        <v>5</v>
      </c>
      <c r="H22" s="81">
        <v>45561</v>
      </c>
      <c r="I22" s="81">
        <v>45567</v>
      </c>
    </row>
    <row r="23" spans="1:9" outlineLevel="1">
      <c r="A23" s="48" t="s">
        <v>192</v>
      </c>
      <c r="B23" s="77" t="s">
        <v>15</v>
      </c>
      <c r="C23" s="78" t="s">
        <v>30</v>
      </c>
      <c r="D23" s="82" t="s">
        <v>59</v>
      </c>
      <c r="E23" s="124">
        <f>F23/G23</f>
        <v>8.3333333333333329E-2</v>
      </c>
      <c r="F23" s="50">
        <f>SUM(F24:F26)</f>
        <v>2.5</v>
      </c>
      <c r="G23" s="49">
        <f>SUM(G24:G26)</f>
        <v>30</v>
      </c>
      <c r="H23" s="51">
        <f>MIN(H24:H26)</f>
        <v>45569</v>
      </c>
      <c r="I23" s="51">
        <f>MAX(I24:I26)</f>
        <v>45611</v>
      </c>
    </row>
    <row r="24" spans="1:9" outlineLevel="2">
      <c r="A24" s="60" t="s">
        <v>194</v>
      </c>
      <c r="B24" s="88" t="s">
        <v>33</v>
      </c>
      <c r="C24" s="67"/>
      <c r="D24" s="66" t="s">
        <v>59</v>
      </c>
      <c r="E24" s="123"/>
      <c r="F24" s="63">
        <f t="shared" si="0"/>
        <v>0</v>
      </c>
      <c r="G24" s="62">
        <v>20</v>
      </c>
      <c r="H24" s="64">
        <v>45569</v>
      </c>
      <c r="I24" s="64">
        <v>45597</v>
      </c>
    </row>
    <row r="25" spans="1:9" outlineLevel="2">
      <c r="A25" s="60" t="s">
        <v>195</v>
      </c>
      <c r="B25" s="88" t="s">
        <v>34</v>
      </c>
      <c r="C25" s="67"/>
      <c r="D25" s="66" t="s">
        <v>59</v>
      </c>
      <c r="E25" s="123"/>
      <c r="F25" s="63">
        <f t="shared" si="0"/>
        <v>0</v>
      </c>
      <c r="G25" s="62">
        <v>5</v>
      </c>
      <c r="H25" s="64">
        <v>45600</v>
      </c>
      <c r="I25" s="64">
        <v>45604</v>
      </c>
    </row>
    <row r="26" spans="1:9" outlineLevel="2">
      <c r="A26" s="60" t="s">
        <v>196</v>
      </c>
      <c r="B26" s="88" t="s">
        <v>35</v>
      </c>
      <c r="C26" s="67"/>
      <c r="D26" s="91" t="s">
        <v>59</v>
      </c>
      <c r="E26" s="126">
        <v>0.5</v>
      </c>
      <c r="F26" s="63">
        <f t="shared" si="0"/>
        <v>2.5</v>
      </c>
      <c r="G26" s="92">
        <v>5</v>
      </c>
      <c r="H26" s="93">
        <v>45607</v>
      </c>
      <c r="I26" s="93">
        <v>45611</v>
      </c>
    </row>
    <row r="27" spans="1:9" outlineLevel="1">
      <c r="A27" s="48" t="s">
        <v>193</v>
      </c>
      <c r="B27" s="77" t="s">
        <v>125</v>
      </c>
      <c r="C27" s="49" t="s">
        <v>184</v>
      </c>
      <c r="D27" s="83" t="s">
        <v>59</v>
      </c>
      <c r="E27" s="124">
        <f>F27/G27</f>
        <v>0</v>
      </c>
      <c r="F27" s="50">
        <f>SUM(F28:F31)</f>
        <v>0</v>
      </c>
      <c r="G27" s="49">
        <f>SUM(G28:G31)</f>
        <v>39</v>
      </c>
      <c r="H27" s="51">
        <f>MIN(H28:H31)</f>
        <v>45691</v>
      </c>
      <c r="I27" s="51">
        <f>MAX(I28:I31)</f>
        <v>45744</v>
      </c>
    </row>
    <row r="28" spans="1:9" outlineLevel="2">
      <c r="A28" s="60" t="s">
        <v>197</v>
      </c>
      <c r="B28" s="88" t="s">
        <v>127</v>
      </c>
      <c r="C28" s="61"/>
      <c r="D28" s="91" t="s">
        <v>59</v>
      </c>
      <c r="E28" s="123"/>
      <c r="F28" s="63">
        <f t="shared" si="0"/>
        <v>0</v>
      </c>
      <c r="G28" s="94">
        <v>10</v>
      </c>
      <c r="H28" s="95">
        <v>45691</v>
      </c>
      <c r="I28" s="95">
        <v>45702</v>
      </c>
    </row>
    <row r="29" spans="1:9" outlineLevel="2">
      <c r="A29" s="60" t="s">
        <v>198</v>
      </c>
      <c r="B29" s="88" t="s">
        <v>128</v>
      </c>
      <c r="C29" s="61"/>
      <c r="D29" s="91" t="s">
        <v>59</v>
      </c>
      <c r="E29" s="123"/>
      <c r="F29" s="63">
        <f t="shared" si="0"/>
        <v>0</v>
      </c>
      <c r="G29" s="94">
        <v>10</v>
      </c>
      <c r="H29" s="95">
        <v>45705</v>
      </c>
      <c r="I29" s="95">
        <v>45716</v>
      </c>
    </row>
    <row r="30" spans="1:9" outlineLevel="2">
      <c r="A30" s="60" t="s">
        <v>199</v>
      </c>
      <c r="B30" s="88" t="s">
        <v>129</v>
      </c>
      <c r="C30" s="61"/>
      <c r="D30" s="91" t="s">
        <v>59</v>
      </c>
      <c r="E30" s="123"/>
      <c r="F30" s="63">
        <f t="shared" si="0"/>
        <v>0</v>
      </c>
      <c r="G30" s="94">
        <v>9</v>
      </c>
      <c r="H30" s="95">
        <v>45720</v>
      </c>
      <c r="I30" s="95">
        <v>45730</v>
      </c>
    </row>
    <row r="31" spans="1:9" outlineLevel="2">
      <c r="A31" s="60" t="s">
        <v>200</v>
      </c>
      <c r="B31" s="88" t="s">
        <v>130</v>
      </c>
      <c r="C31" s="61"/>
      <c r="D31" s="91" t="s">
        <v>59</v>
      </c>
      <c r="E31" s="123"/>
      <c r="F31" s="63">
        <f t="shared" si="0"/>
        <v>0</v>
      </c>
      <c r="G31" s="94">
        <v>10</v>
      </c>
      <c r="H31" s="95">
        <v>45733</v>
      </c>
      <c r="I31" s="95">
        <v>45744</v>
      </c>
    </row>
    <row r="32" spans="1:9">
      <c r="A32" s="52" t="s">
        <v>115</v>
      </c>
      <c r="B32" s="53" t="s">
        <v>23</v>
      </c>
      <c r="C32" s="54"/>
      <c r="D32" s="58" t="s">
        <v>65</v>
      </c>
      <c r="E32" s="55">
        <f>F32/G32</f>
        <v>0.4201388888888889</v>
      </c>
      <c r="F32" s="56">
        <f>SUM(F33:F35,F49:F50,F51:F52,F66)</f>
        <v>60.5</v>
      </c>
      <c r="G32" s="54">
        <f>G33+G34+G35+G49+G50+G51+G52+G66</f>
        <v>144</v>
      </c>
      <c r="H32" s="57">
        <f>MIN(H33:H66)</f>
        <v>45474</v>
      </c>
      <c r="I32" s="57">
        <f>MAX(I33:I66)</f>
        <v>45653</v>
      </c>
    </row>
    <row r="33" spans="1:9" outlineLevel="1">
      <c r="A33" s="69" t="s">
        <v>201</v>
      </c>
      <c r="B33" s="70" t="s">
        <v>47</v>
      </c>
      <c r="C33" s="71" t="s">
        <v>135</v>
      </c>
      <c r="D33" s="84" t="s">
        <v>57</v>
      </c>
      <c r="E33" s="123">
        <v>1</v>
      </c>
      <c r="F33" s="73">
        <f t="shared" ref="F33:F96" si="1">G33*E33</f>
        <v>20</v>
      </c>
      <c r="G33" s="71">
        <v>20</v>
      </c>
      <c r="H33" s="75">
        <v>45474</v>
      </c>
      <c r="I33" s="75">
        <v>45499</v>
      </c>
    </row>
    <row r="34" spans="1:9" outlineLevel="1">
      <c r="A34" s="69" t="s">
        <v>202</v>
      </c>
      <c r="B34" s="70" t="s">
        <v>43</v>
      </c>
      <c r="C34" s="71" t="s">
        <v>136</v>
      </c>
      <c r="D34" s="84" t="s">
        <v>137</v>
      </c>
      <c r="E34" s="123">
        <v>1</v>
      </c>
      <c r="F34" s="73">
        <f t="shared" si="1"/>
        <v>5</v>
      </c>
      <c r="G34" s="71">
        <v>5</v>
      </c>
      <c r="H34" s="75">
        <v>45502</v>
      </c>
      <c r="I34" s="75">
        <v>45506</v>
      </c>
    </row>
    <row r="35" spans="1:9" outlineLevel="1">
      <c r="A35" s="48" t="s">
        <v>203</v>
      </c>
      <c r="B35" s="77" t="s">
        <v>44</v>
      </c>
      <c r="C35" s="78" t="s">
        <v>44</v>
      </c>
      <c r="D35" s="85" t="s">
        <v>65</v>
      </c>
      <c r="E35" s="124">
        <f>F35/G35</f>
        <v>1</v>
      </c>
      <c r="F35" s="73">
        <f>SUM(F36,F37,F43,F44,F45)</f>
        <v>19</v>
      </c>
      <c r="G35" s="49">
        <f>G36+G37+G43+G44+G45</f>
        <v>19</v>
      </c>
      <c r="H35" s="51">
        <f>MIN(H36:H48)</f>
        <v>45509</v>
      </c>
      <c r="I35" s="51">
        <f>MAX(I36:I48)</f>
        <v>45534</v>
      </c>
    </row>
    <row r="36" spans="1:9" outlineLevel="2">
      <c r="A36" s="60" t="s">
        <v>209</v>
      </c>
      <c r="B36" s="88" t="s">
        <v>138</v>
      </c>
      <c r="C36" s="67"/>
      <c r="D36" s="96" t="s">
        <v>65</v>
      </c>
      <c r="E36" s="123">
        <v>1</v>
      </c>
      <c r="F36" s="63">
        <f t="shared" si="1"/>
        <v>5</v>
      </c>
      <c r="G36" s="61">
        <v>5</v>
      </c>
      <c r="H36" s="65">
        <v>45509</v>
      </c>
      <c r="I36" s="65">
        <v>45513</v>
      </c>
    </row>
    <row r="37" spans="1:9" outlineLevel="2">
      <c r="A37" s="39" t="s">
        <v>210</v>
      </c>
      <c r="B37" s="89" t="s">
        <v>139</v>
      </c>
      <c r="C37" s="67"/>
      <c r="D37" s="44" t="s">
        <v>65</v>
      </c>
      <c r="E37" s="125">
        <f>F37/G37</f>
        <v>1</v>
      </c>
      <c r="F37" s="42">
        <f>SUM(F38:F42)</f>
        <v>6</v>
      </c>
      <c r="G37" s="40">
        <f>SUM(G38:G42)</f>
        <v>6</v>
      </c>
      <c r="H37" s="41">
        <f>MIN(H38:H42)</f>
        <v>45516</v>
      </c>
      <c r="I37" s="41">
        <f>MAX(I38:I42)</f>
        <v>45524</v>
      </c>
    </row>
    <row r="38" spans="1:9" outlineLevel="3">
      <c r="A38" s="5" t="s">
        <v>211</v>
      </c>
      <c r="B38" s="28" t="s">
        <v>140</v>
      </c>
      <c r="C38" s="46"/>
      <c r="D38" s="45" t="s">
        <v>65</v>
      </c>
      <c r="E38" s="123">
        <v>1</v>
      </c>
      <c r="F38" s="122">
        <f t="shared" ref="F38:F44" si="2">G38*E38</f>
        <v>2</v>
      </c>
      <c r="G38" s="3">
        <v>2</v>
      </c>
      <c r="H38" s="9">
        <v>45516</v>
      </c>
      <c r="I38" s="9">
        <v>45517</v>
      </c>
    </row>
    <row r="39" spans="1:9" outlineLevel="3">
      <c r="A39" s="5" t="s">
        <v>212</v>
      </c>
      <c r="B39" s="28" t="s">
        <v>141</v>
      </c>
      <c r="C39" s="46"/>
      <c r="D39" s="45" t="s">
        <v>65</v>
      </c>
      <c r="E39" s="123">
        <v>1</v>
      </c>
      <c r="F39" s="122">
        <f t="shared" si="2"/>
        <v>1</v>
      </c>
      <c r="G39" s="3">
        <v>1</v>
      </c>
      <c r="H39" s="9">
        <v>45518</v>
      </c>
      <c r="I39" s="9">
        <v>45518</v>
      </c>
    </row>
    <row r="40" spans="1:9" outlineLevel="3">
      <c r="A40" s="5" t="s">
        <v>213</v>
      </c>
      <c r="B40" s="28" t="s">
        <v>142</v>
      </c>
      <c r="C40" s="46"/>
      <c r="D40" s="45" t="s">
        <v>65</v>
      </c>
      <c r="E40" s="123">
        <v>1</v>
      </c>
      <c r="F40" s="122">
        <f t="shared" si="2"/>
        <v>1</v>
      </c>
      <c r="G40" s="3">
        <v>1</v>
      </c>
      <c r="H40" s="9">
        <v>45520</v>
      </c>
      <c r="I40" s="9">
        <v>45520</v>
      </c>
    </row>
    <row r="41" spans="1:9" outlineLevel="3">
      <c r="A41" s="5" t="s">
        <v>214</v>
      </c>
      <c r="B41" s="28" t="s">
        <v>143</v>
      </c>
      <c r="C41" s="46"/>
      <c r="D41" s="45" t="s">
        <v>65</v>
      </c>
      <c r="E41" s="123">
        <v>1</v>
      </c>
      <c r="F41" s="122">
        <f t="shared" si="2"/>
        <v>1</v>
      </c>
      <c r="G41" s="3">
        <v>1</v>
      </c>
      <c r="H41" s="9">
        <v>45523</v>
      </c>
      <c r="I41" s="9">
        <v>45523</v>
      </c>
    </row>
    <row r="42" spans="1:9" outlineLevel="3">
      <c r="A42" s="5" t="s">
        <v>215</v>
      </c>
      <c r="B42" s="28" t="s">
        <v>145</v>
      </c>
      <c r="C42" s="46"/>
      <c r="D42" s="45" t="s">
        <v>65</v>
      </c>
      <c r="E42" s="123">
        <v>1</v>
      </c>
      <c r="F42" s="122">
        <f t="shared" si="2"/>
        <v>1</v>
      </c>
      <c r="G42" s="3">
        <v>1</v>
      </c>
      <c r="H42" s="9">
        <v>45524</v>
      </c>
      <c r="I42" s="9">
        <v>45524</v>
      </c>
    </row>
    <row r="43" spans="1:9" outlineLevel="2">
      <c r="A43" s="60" t="s">
        <v>216</v>
      </c>
      <c r="B43" s="88" t="s">
        <v>147</v>
      </c>
      <c r="C43" s="67"/>
      <c r="D43" s="96" t="s">
        <v>65</v>
      </c>
      <c r="E43" s="123">
        <v>1</v>
      </c>
      <c r="F43" s="63">
        <f t="shared" si="2"/>
        <v>3</v>
      </c>
      <c r="G43" s="61">
        <v>3</v>
      </c>
      <c r="H43" s="65">
        <v>45525</v>
      </c>
      <c r="I43" s="65">
        <v>45527</v>
      </c>
    </row>
    <row r="44" spans="1:9" outlineLevel="2">
      <c r="A44" s="60" t="s">
        <v>217</v>
      </c>
      <c r="B44" s="88" t="s">
        <v>148</v>
      </c>
      <c r="C44" s="67"/>
      <c r="D44" s="96" t="s">
        <v>65</v>
      </c>
      <c r="E44" s="123">
        <v>1</v>
      </c>
      <c r="F44" s="63">
        <f t="shared" si="2"/>
        <v>3</v>
      </c>
      <c r="G44" s="61">
        <v>3</v>
      </c>
      <c r="H44" s="65">
        <v>45530</v>
      </c>
      <c r="I44" s="65">
        <v>45532</v>
      </c>
    </row>
    <row r="45" spans="1:9" outlineLevel="2">
      <c r="A45" s="39" t="s">
        <v>218</v>
      </c>
      <c r="B45" s="89" t="s">
        <v>149</v>
      </c>
      <c r="C45" s="67"/>
      <c r="D45" s="44" t="s">
        <v>65</v>
      </c>
      <c r="E45" s="125">
        <f>F45/G45</f>
        <v>1</v>
      </c>
      <c r="F45" s="63">
        <f>SUM(F46:F48)</f>
        <v>2</v>
      </c>
      <c r="G45" s="40">
        <f>SUM(G46:G48)</f>
        <v>2</v>
      </c>
      <c r="H45" s="41">
        <f>MIN(H46:H48)</f>
        <v>45533</v>
      </c>
      <c r="I45" s="41">
        <f>MAX(I46:I48)</f>
        <v>45534</v>
      </c>
    </row>
    <row r="46" spans="1:9" outlineLevel="3">
      <c r="A46" s="5" t="s">
        <v>419</v>
      </c>
      <c r="B46" s="28" t="s">
        <v>150</v>
      </c>
      <c r="C46" s="46"/>
      <c r="D46" s="45" t="s">
        <v>65</v>
      </c>
      <c r="E46" s="123">
        <v>1</v>
      </c>
      <c r="F46" s="122">
        <f>G46*E46</f>
        <v>1</v>
      </c>
      <c r="G46" s="3">
        <v>1</v>
      </c>
      <c r="H46" s="9">
        <v>45533</v>
      </c>
      <c r="I46" s="9">
        <v>45533</v>
      </c>
    </row>
    <row r="47" spans="1:9" outlineLevel="3">
      <c r="A47" s="5" t="s">
        <v>420</v>
      </c>
      <c r="B47" s="28" t="s">
        <v>151</v>
      </c>
      <c r="C47" s="46"/>
      <c r="D47" s="45" t="s">
        <v>65</v>
      </c>
      <c r="E47" s="123">
        <v>1</v>
      </c>
      <c r="F47" s="122">
        <f t="shared" ref="F47:F48" si="3">G47*E47</f>
        <v>0.5</v>
      </c>
      <c r="G47" s="3">
        <v>0.5</v>
      </c>
      <c r="H47" s="9">
        <v>45533</v>
      </c>
      <c r="I47" s="9">
        <v>45534</v>
      </c>
    </row>
    <row r="48" spans="1:9" outlineLevel="3">
      <c r="A48" s="5" t="s">
        <v>421</v>
      </c>
      <c r="B48" s="28" t="s">
        <v>142</v>
      </c>
      <c r="C48" s="46"/>
      <c r="D48" s="45" t="s">
        <v>65</v>
      </c>
      <c r="E48" s="123">
        <v>1</v>
      </c>
      <c r="F48" s="122">
        <f t="shared" si="3"/>
        <v>0.5</v>
      </c>
      <c r="G48" s="3">
        <v>0.5</v>
      </c>
      <c r="H48" s="9">
        <v>45534</v>
      </c>
      <c r="I48" s="9">
        <v>45534</v>
      </c>
    </row>
    <row r="49" spans="1:9" outlineLevel="1">
      <c r="A49" s="69" t="s">
        <v>204</v>
      </c>
      <c r="B49" s="70" t="s">
        <v>45</v>
      </c>
      <c r="C49" s="71"/>
      <c r="D49" s="84" t="s">
        <v>152</v>
      </c>
      <c r="E49" s="123">
        <v>0.8</v>
      </c>
      <c r="F49" s="73">
        <f t="shared" si="1"/>
        <v>16</v>
      </c>
      <c r="G49" s="71">
        <v>20</v>
      </c>
      <c r="H49" s="75">
        <v>45537</v>
      </c>
      <c r="I49" s="75">
        <v>45569</v>
      </c>
    </row>
    <row r="50" spans="1:9" outlineLevel="1">
      <c r="A50" s="69" t="s">
        <v>205</v>
      </c>
      <c r="B50" s="70" t="s">
        <v>48</v>
      </c>
      <c r="C50" s="71" t="s">
        <v>153</v>
      </c>
      <c r="D50" s="84" t="s">
        <v>154</v>
      </c>
      <c r="E50" s="123"/>
      <c r="F50" s="73">
        <f t="shared" si="1"/>
        <v>0</v>
      </c>
      <c r="G50" s="71">
        <v>30</v>
      </c>
      <c r="H50" s="75">
        <v>45572</v>
      </c>
      <c r="I50" s="75">
        <v>45611</v>
      </c>
    </row>
    <row r="51" spans="1:9" outlineLevel="1">
      <c r="A51" s="69" t="s">
        <v>206</v>
      </c>
      <c r="B51" s="70" t="s">
        <v>155</v>
      </c>
      <c r="C51" s="71"/>
      <c r="D51" s="84" t="s">
        <v>156</v>
      </c>
      <c r="E51" s="123"/>
      <c r="F51" s="73">
        <f t="shared" si="1"/>
        <v>0</v>
      </c>
      <c r="G51" s="71">
        <v>10</v>
      </c>
      <c r="H51" s="75">
        <v>45586</v>
      </c>
      <c r="I51" s="75">
        <v>45597</v>
      </c>
    </row>
    <row r="52" spans="1:9" outlineLevel="1">
      <c r="A52" s="48" t="s">
        <v>207</v>
      </c>
      <c r="B52" s="77" t="s">
        <v>46</v>
      </c>
      <c r="C52" s="49"/>
      <c r="D52" s="85" t="s">
        <v>156</v>
      </c>
      <c r="E52" s="124">
        <f>F52/G52</f>
        <v>2.5000000000000001E-2</v>
      </c>
      <c r="F52" s="50">
        <f>SUM(F53:F54,F60:F62)</f>
        <v>0.5</v>
      </c>
      <c r="G52" s="49">
        <f>G53+G54+G60+G61+G62</f>
        <v>20</v>
      </c>
      <c r="H52" s="51">
        <f>MIN(H53:H62)</f>
        <v>45600</v>
      </c>
      <c r="I52" s="51">
        <f>MAX(I53:I62)</f>
        <v>45625</v>
      </c>
    </row>
    <row r="53" spans="1:9" outlineLevel="2">
      <c r="A53" s="60" t="s">
        <v>219</v>
      </c>
      <c r="B53" s="88" t="s">
        <v>157</v>
      </c>
      <c r="C53" s="61"/>
      <c r="D53" s="96" t="s">
        <v>156</v>
      </c>
      <c r="E53" s="123"/>
      <c r="F53" s="63">
        <f t="shared" si="1"/>
        <v>0</v>
      </c>
      <c r="G53" s="61">
        <v>5</v>
      </c>
      <c r="H53" s="65">
        <v>45600</v>
      </c>
      <c r="I53" s="65">
        <v>45604</v>
      </c>
    </row>
    <row r="54" spans="1:9" outlineLevel="2">
      <c r="A54" s="39" t="s">
        <v>220</v>
      </c>
      <c r="B54" s="89" t="s">
        <v>139</v>
      </c>
      <c r="C54" s="40"/>
      <c r="D54" s="44" t="s">
        <v>156</v>
      </c>
      <c r="E54" s="125">
        <f>F54/G54</f>
        <v>0.1</v>
      </c>
      <c r="F54" s="42">
        <f>SUM(F55:F59)</f>
        <v>0.5</v>
      </c>
      <c r="G54" s="40">
        <f>SUM(G55:G59)</f>
        <v>5</v>
      </c>
      <c r="H54" s="41">
        <f>MIN(H55:H59)</f>
        <v>45607</v>
      </c>
      <c r="I54" s="41">
        <f>MAX(I55:I59)</f>
        <v>45611</v>
      </c>
    </row>
    <row r="55" spans="1:9" outlineLevel="3">
      <c r="A55" s="5" t="s">
        <v>224</v>
      </c>
      <c r="B55" s="28" t="s">
        <v>140</v>
      </c>
      <c r="C55" s="3"/>
      <c r="D55" s="45" t="s">
        <v>156</v>
      </c>
      <c r="E55" s="123"/>
      <c r="F55" s="122">
        <f>G55*E55</f>
        <v>0</v>
      </c>
      <c r="G55" s="3">
        <v>1</v>
      </c>
      <c r="H55" s="9">
        <v>45607</v>
      </c>
      <c r="I55" s="9">
        <v>45607</v>
      </c>
    </row>
    <row r="56" spans="1:9" outlineLevel="3">
      <c r="A56" s="5" t="s">
        <v>225</v>
      </c>
      <c r="B56" s="28" t="s">
        <v>141</v>
      </c>
      <c r="C56" s="3"/>
      <c r="D56" s="45" t="s">
        <v>158</v>
      </c>
      <c r="E56" s="123"/>
      <c r="F56" s="122">
        <f t="shared" ref="F56:F59" si="4">G56*E56</f>
        <v>0</v>
      </c>
      <c r="G56" s="3">
        <v>1</v>
      </c>
      <c r="H56" s="9">
        <v>45608</v>
      </c>
      <c r="I56" s="9">
        <v>45608</v>
      </c>
    </row>
    <row r="57" spans="1:9" outlineLevel="3">
      <c r="A57" s="5" t="s">
        <v>226</v>
      </c>
      <c r="B57" s="28" t="s">
        <v>142</v>
      </c>
      <c r="C57" s="3"/>
      <c r="D57" s="45" t="s">
        <v>158</v>
      </c>
      <c r="E57" s="123"/>
      <c r="F57" s="122">
        <f t="shared" si="4"/>
        <v>0</v>
      </c>
      <c r="G57" s="3">
        <v>1</v>
      </c>
      <c r="H57" s="9">
        <v>45609</v>
      </c>
      <c r="I57" s="9">
        <v>45609</v>
      </c>
    </row>
    <row r="58" spans="1:9" outlineLevel="3">
      <c r="A58" s="5" t="s">
        <v>227</v>
      </c>
      <c r="B58" s="28" t="s">
        <v>159</v>
      </c>
      <c r="C58" s="3"/>
      <c r="D58" s="45" t="s">
        <v>160</v>
      </c>
      <c r="E58" s="123"/>
      <c r="F58" s="122">
        <f t="shared" si="4"/>
        <v>0</v>
      </c>
      <c r="G58" s="3">
        <v>1</v>
      </c>
      <c r="H58" s="9">
        <v>45610</v>
      </c>
      <c r="I58" s="9">
        <v>45610</v>
      </c>
    </row>
    <row r="59" spans="1:9" outlineLevel="3">
      <c r="A59" s="5" t="s">
        <v>228</v>
      </c>
      <c r="B59" s="28" t="s">
        <v>144</v>
      </c>
      <c r="C59" s="3"/>
      <c r="D59" s="45" t="s">
        <v>156</v>
      </c>
      <c r="E59" s="123">
        <v>0.5</v>
      </c>
      <c r="F59" s="122">
        <f t="shared" si="4"/>
        <v>0.5</v>
      </c>
      <c r="G59" s="3">
        <v>1</v>
      </c>
      <c r="H59" s="9">
        <v>45611</v>
      </c>
      <c r="I59" s="9">
        <v>45611</v>
      </c>
    </row>
    <row r="60" spans="1:9" outlineLevel="2">
      <c r="A60" s="60" t="s">
        <v>221</v>
      </c>
      <c r="B60" s="88" t="s">
        <v>146</v>
      </c>
      <c r="C60" s="61"/>
      <c r="D60" s="96" t="s">
        <v>156</v>
      </c>
      <c r="E60" s="123"/>
      <c r="F60" s="63">
        <f t="shared" si="1"/>
        <v>0</v>
      </c>
      <c r="G60" s="61">
        <v>2</v>
      </c>
      <c r="H60" s="65">
        <v>45614</v>
      </c>
      <c r="I60" s="65">
        <v>45615</v>
      </c>
    </row>
    <row r="61" spans="1:9" outlineLevel="2">
      <c r="A61" s="60" t="s">
        <v>222</v>
      </c>
      <c r="B61" s="88" t="s">
        <v>161</v>
      </c>
      <c r="C61" s="61"/>
      <c r="D61" s="96" t="s">
        <v>156</v>
      </c>
      <c r="E61" s="123"/>
      <c r="F61" s="63">
        <f t="shared" si="1"/>
        <v>0</v>
      </c>
      <c r="G61" s="61">
        <v>3</v>
      </c>
      <c r="H61" s="65">
        <v>45616</v>
      </c>
      <c r="I61" s="65">
        <v>45618</v>
      </c>
    </row>
    <row r="62" spans="1:9" outlineLevel="2">
      <c r="A62" s="39" t="s">
        <v>223</v>
      </c>
      <c r="B62" s="89" t="s">
        <v>149</v>
      </c>
      <c r="C62" s="40"/>
      <c r="D62" s="44" t="s">
        <v>156</v>
      </c>
      <c r="E62" s="125">
        <f>F62/G62</f>
        <v>0</v>
      </c>
      <c r="F62" s="63">
        <f>SUM(F63:F65)</f>
        <v>0</v>
      </c>
      <c r="G62" s="40">
        <f>SUM(G63:G65)</f>
        <v>5</v>
      </c>
      <c r="H62" s="41">
        <f>MIN(H63:H65)</f>
        <v>45621</v>
      </c>
      <c r="I62" s="41">
        <f>MAX(I63:I65)</f>
        <v>45625</v>
      </c>
    </row>
    <row r="63" spans="1:9" outlineLevel="3">
      <c r="A63" s="5" t="s">
        <v>229</v>
      </c>
      <c r="B63" s="28" t="s">
        <v>140</v>
      </c>
      <c r="C63" s="3"/>
      <c r="D63" s="45" t="s">
        <v>156</v>
      </c>
      <c r="E63" s="123"/>
      <c r="F63" s="122">
        <f t="shared" ref="F63:F65" si="5">G63*E63</f>
        <v>0</v>
      </c>
      <c r="G63" s="3">
        <v>3</v>
      </c>
      <c r="H63" s="9">
        <v>45621</v>
      </c>
      <c r="I63" s="9">
        <v>45623</v>
      </c>
    </row>
    <row r="64" spans="1:9" outlineLevel="3">
      <c r="A64" s="5" t="s">
        <v>230</v>
      </c>
      <c r="B64" s="28" t="s">
        <v>141</v>
      </c>
      <c r="C64" s="3"/>
      <c r="D64" s="45" t="s">
        <v>156</v>
      </c>
      <c r="E64" s="123"/>
      <c r="F64" s="122">
        <f t="shared" si="5"/>
        <v>0</v>
      </c>
      <c r="G64" s="3">
        <v>1</v>
      </c>
      <c r="H64" s="9">
        <v>45624</v>
      </c>
      <c r="I64" s="9">
        <v>45624</v>
      </c>
    </row>
    <row r="65" spans="1:9" outlineLevel="3">
      <c r="A65" s="5" t="s">
        <v>231</v>
      </c>
      <c r="B65" s="28" t="s">
        <v>142</v>
      </c>
      <c r="C65" s="3"/>
      <c r="D65" s="45" t="s">
        <v>156</v>
      </c>
      <c r="E65" s="123"/>
      <c r="F65" s="122">
        <f t="shared" si="5"/>
        <v>0</v>
      </c>
      <c r="G65" s="3">
        <v>1</v>
      </c>
      <c r="H65" s="9">
        <v>45625</v>
      </c>
      <c r="I65" s="9">
        <v>45625</v>
      </c>
    </row>
    <row r="66" spans="1:9" outlineLevel="1">
      <c r="A66" s="69" t="s">
        <v>208</v>
      </c>
      <c r="B66" s="70" t="s">
        <v>232</v>
      </c>
      <c r="C66" s="71" t="s">
        <v>162</v>
      </c>
      <c r="D66" s="84" t="s">
        <v>156</v>
      </c>
      <c r="E66" s="123"/>
      <c r="F66" s="73">
        <f t="shared" si="1"/>
        <v>0</v>
      </c>
      <c r="G66" s="71">
        <v>20</v>
      </c>
      <c r="H66" s="75">
        <v>45628</v>
      </c>
      <c r="I66" s="75">
        <v>45653</v>
      </c>
    </row>
    <row r="67" spans="1:9">
      <c r="A67" s="52" t="s">
        <v>117</v>
      </c>
      <c r="B67" s="53" t="s">
        <v>24</v>
      </c>
      <c r="C67" s="54"/>
      <c r="D67" s="58" t="s">
        <v>326</v>
      </c>
      <c r="E67" s="55">
        <f>F67/G67</f>
        <v>0.21657940663176264</v>
      </c>
      <c r="F67" s="56">
        <f>SUM(F68,F83:F88)</f>
        <v>124.1</v>
      </c>
      <c r="G67" s="54">
        <f>SUM(G88,G87,G86,G85,G84,G83,G68)</f>
        <v>573</v>
      </c>
      <c r="H67" s="57">
        <f>MIN(H68:H92)</f>
        <v>45481</v>
      </c>
      <c r="I67" s="57">
        <f>MAX(I68:I92)</f>
        <v>45730</v>
      </c>
    </row>
    <row r="68" spans="1:9" s="30" customFormat="1" outlineLevel="1">
      <c r="A68" s="48" t="s">
        <v>255</v>
      </c>
      <c r="B68" s="77" t="s">
        <v>246</v>
      </c>
      <c r="C68" s="86" t="s">
        <v>235</v>
      </c>
      <c r="D68" s="85" t="s">
        <v>233</v>
      </c>
      <c r="E68" s="124">
        <f>F68/G68</f>
        <v>0.92982456140350878</v>
      </c>
      <c r="F68" s="50">
        <f>SUM(F69,F72:F82)</f>
        <v>53</v>
      </c>
      <c r="G68" s="49">
        <f>SUM(G72:G82,G69)</f>
        <v>57</v>
      </c>
      <c r="H68" s="51">
        <f>MIN(H69:H82)</f>
        <v>45481</v>
      </c>
      <c r="I68" s="51">
        <f>MAX(I69:I82)</f>
        <v>45565</v>
      </c>
    </row>
    <row r="69" spans="1:9" s="30" customFormat="1" outlineLevel="2">
      <c r="A69" s="39" t="s">
        <v>256</v>
      </c>
      <c r="B69" s="89" t="s">
        <v>241</v>
      </c>
      <c r="C69" s="97"/>
      <c r="D69" s="44" t="s">
        <v>233</v>
      </c>
      <c r="E69" s="125">
        <f>F69/G69</f>
        <v>1</v>
      </c>
      <c r="F69" s="63">
        <f>SUM(F70:F71)</f>
        <v>10</v>
      </c>
      <c r="G69" s="40">
        <f>SUM(G70:G71)</f>
        <v>10</v>
      </c>
      <c r="H69" s="41">
        <f>MIN(H70:H71)</f>
        <v>45481</v>
      </c>
      <c r="I69" s="41">
        <f>MAX(I70:I71)</f>
        <v>45492</v>
      </c>
    </row>
    <row r="70" spans="1:9" hidden="1" outlineLevel="3">
      <c r="A70" s="5" t="s">
        <v>257</v>
      </c>
      <c r="B70" s="31" t="s">
        <v>252</v>
      </c>
      <c r="C70" s="47"/>
      <c r="D70" s="45" t="s">
        <v>233</v>
      </c>
      <c r="E70" s="123">
        <v>1</v>
      </c>
      <c r="F70" s="122">
        <f t="shared" ref="F70:F71" si="6">G70*E70</f>
        <v>5</v>
      </c>
      <c r="G70" s="3">
        <v>5</v>
      </c>
      <c r="H70" s="29">
        <v>45481</v>
      </c>
      <c r="I70" s="29">
        <v>45485</v>
      </c>
    </row>
    <row r="71" spans="1:9" hidden="1" outlineLevel="3">
      <c r="A71" s="5" t="s">
        <v>258</v>
      </c>
      <c r="B71" s="31" t="s">
        <v>253</v>
      </c>
      <c r="C71" s="47"/>
      <c r="D71" s="45" t="s">
        <v>233</v>
      </c>
      <c r="E71" s="123">
        <v>1</v>
      </c>
      <c r="F71" s="122">
        <f t="shared" si="6"/>
        <v>5</v>
      </c>
      <c r="G71" s="3">
        <v>5</v>
      </c>
      <c r="H71" s="29">
        <v>45488</v>
      </c>
      <c r="I71" s="29">
        <v>45492</v>
      </c>
    </row>
    <row r="72" spans="1:9" outlineLevel="2" collapsed="1">
      <c r="A72" s="60" t="s">
        <v>259</v>
      </c>
      <c r="B72" s="88" t="s">
        <v>247</v>
      </c>
      <c r="C72" s="97"/>
      <c r="D72" s="96" t="s">
        <v>233</v>
      </c>
      <c r="E72" s="123">
        <v>1</v>
      </c>
      <c r="F72" s="63">
        <f t="shared" si="1"/>
        <v>2</v>
      </c>
      <c r="G72" s="61">
        <v>2</v>
      </c>
      <c r="H72" s="98">
        <v>45495</v>
      </c>
      <c r="I72" s="98">
        <v>45496</v>
      </c>
    </row>
    <row r="73" spans="1:9" outlineLevel="2">
      <c r="A73" s="60" t="s">
        <v>260</v>
      </c>
      <c r="B73" s="88" t="s">
        <v>254</v>
      </c>
      <c r="C73" s="97"/>
      <c r="D73" s="99" t="s">
        <v>233</v>
      </c>
      <c r="E73" s="127">
        <v>1</v>
      </c>
      <c r="F73" s="63">
        <f t="shared" si="1"/>
        <v>3</v>
      </c>
      <c r="G73" s="100">
        <v>3</v>
      </c>
      <c r="H73" s="101">
        <v>45497</v>
      </c>
      <c r="I73" s="102">
        <v>45499</v>
      </c>
    </row>
    <row r="74" spans="1:9" outlineLevel="2">
      <c r="A74" s="60" t="s">
        <v>261</v>
      </c>
      <c r="B74" s="88" t="s">
        <v>242</v>
      </c>
      <c r="C74" s="97"/>
      <c r="D74" s="96" t="s">
        <v>233</v>
      </c>
      <c r="E74" s="128">
        <v>1</v>
      </c>
      <c r="F74" s="63">
        <f t="shared" si="1"/>
        <v>3</v>
      </c>
      <c r="G74" s="61">
        <v>3</v>
      </c>
      <c r="H74" s="98">
        <v>45502</v>
      </c>
      <c r="I74" s="98">
        <v>45504</v>
      </c>
    </row>
    <row r="75" spans="1:9" outlineLevel="2">
      <c r="A75" s="60" t="s">
        <v>262</v>
      </c>
      <c r="B75" s="88" t="s">
        <v>240</v>
      </c>
      <c r="C75" s="97"/>
      <c r="D75" s="96" t="s">
        <v>233</v>
      </c>
      <c r="E75" s="128">
        <v>1</v>
      </c>
      <c r="F75" s="63">
        <f t="shared" si="1"/>
        <v>2</v>
      </c>
      <c r="G75" s="61">
        <v>2</v>
      </c>
      <c r="H75" s="98">
        <v>45505</v>
      </c>
      <c r="I75" s="98">
        <v>45506</v>
      </c>
    </row>
    <row r="76" spans="1:9" outlineLevel="2">
      <c r="A76" s="60" t="s">
        <v>263</v>
      </c>
      <c r="B76" s="88" t="s">
        <v>236</v>
      </c>
      <c r="C76" s="97"/>
      <c r="D76" s="96" t="s">
        <v>233</v>
      </c>
      <c r="E76" s="128">
        <v>1</v>
      </c>
      <c r="F76" s="63">
        <f t="shared" si="1"/>
        <v>3</v>
      </c>
      <c r="G76" s="61">
        <v>3</v>
      </c>
      <c r="H76" s="98">
        <v>45509</v>
      </c>
      <c r="I76" s="98">
        <v>45511</v>
      </c>
    </row>
    <row r="77" spans="1:9" outlineLevel="2">
      <c r="A77" s="60" t="s">
        <v>264</v>
      </c>
      <c r="B77" s="88" t="s">
        <v>237</v>
      </c>
      <c r="C77" s="97"/>
      <c r="D77" s="96" t="s">
        <v>233</v>
      </c>
      <c r="E77" s="128">
        <v>1</v>
      </c>
      <c r="F77" s="63">
        <f t="shared" si="1"/>
        <v>2</v>
      </c>
      <c r="G77" s="61">
        <v>2</v>
      </c>
      <c r="H77" s="98">
        <v>45512</v>
      </c>
      <c r="I77" s="98">
        <v>45513</v>
      </c>
    </row>
    <row r="78" spans="1:9" outlineLevel="2">
      <c r="A78" s="60" t="s">
        <v>265</v>
      </c>
      <c r="B78" s="88" t="s">
        <v>239</v>
      </c>
      <c r="C78" s="97"/>
      <c r="D78" s="96" t="s">
        <v>233</v>
      </c>
      <c r="E78" s="128">
        <v>1</v>
      </c>
      <c r="F78" s="63">
        <f t="shared" si="1"/>
        <v>9</v>
      </c>
      <c r="G78" s="61">
        <v>9</v>
      </c>
      <c r="H78" s="98">
        <v>45516</v>
      </c>
      <c r="I78" s="98">
        <v>45527</v>
      </c>
    </row>
    <row r="79" spans="1:9" outlineLevel="2">
      <c r="A79" s="60" t="s">
        <v>266</v>
      </c>
      <c r="B79" s="88" t="s">
        <v>238</v>
      </c>
      <c r="C79" s="97"/>
      <c r="D79" s="96" t="s">
        <v>233</v>
      </c>
      <c r="E79" s="128">
        <v>1</v>
      </c>
      <c r="F79" s="63">
        <f t="shared" si="1"/>
        <v>5</v>
      </c>
      <c r="G79" s="61">
        <v>5</v>
      </c>
      <c r="H79" s="98">
        <v>45530</v>
      </c>
      <c r="I79" s="98">
        <v>45534</v>
      </c>
    </row>
    <row r="80" spans="1:9" outlineLevel="2">
      <c r="A80" s="60" t="s">
        <v>267</v>
      </c>
      <c r="B80" s="88" t="s">
        <v>243</v>
      </c>
      <c r="C80" s="97"/>
      <c r="D80" s="96" t="s">
        <v>233</v>
      </c>
      <c r="E80" s="128">
        <v>1</v>
      </c>
      <c r="F80" s="63">
        <f t="shared" si="1"/>
        <v>5</v>
      </c>
      <c r="G80" s="61">
        <v>5</v>
      </c>
      <c r="H80" s="98">
        <v>45537</v>
      </c>
      <c r="I80" s="98">
        <v>45541</v>
      </c>
    </row>
    <row r="81" spans="1:9" outlineLevel="2">
      <c r="A81" s="60" t="s">
        <v>268</v>
      </c>
      <c r="B81" s="88" t="s">
        <v>244</v>
      </c>
      <c r="C81" s="97"/>
      <c r="D81" s="96" t="s">
        <v>233</v>
      </c>
      <c r="E81" s="128">
        <v>1</v>
      </c>
      <c r="F81" s="63">
        <f t="shared" si="1"/>
        <v>5</v>
      </c>
      <c r="G81" s="61">
        <v>5</v>
      </c>
      <c r="H81" s="98">
        <v>45544</v>
      </c>
      <c r="I81" s="98">
        <v>45548</v>
      </c>
    </row>
    <row r="82" spans="1:9" outlineLevel="2">
      <c r="A82" s="60" t="s">
        <v>269</v>
      </c>
      <c r="B82" s="88" t="s">
        <v>245</v>
      </c>
      <c r="C82" s="97"/>
      <c r="D82" s="96" t="s">
        <v>233</v>
      </c>
      <c r="E82" s="128">
        <v>0.5</v>
      </c>
      <c r="F82" s="63">
        <f t="shared" si="1"/>
        <v>4</v>
      </c>
      <c r="G82" s="61">
        <v>8</v>
      </c>
      <c r="H82" s="98">
        <v>45554</v>
      </c>
      <c r="I82" s="98">
        <v>45565</v>
      </c>
    </row>
    <row r="83" spans="1:9" outlineLevel="1">
      <c r="A83" s="69" t="s">
        <v>270</v>
      </c>
      <c r="B83" s="70" t="s">
        <v>251</v>
      </c>
      <c r="C83" s="71" t="s">
        <v>248</v>
      </c>
      <c r="D83" s="84" t="s">
        <v>275</v>
      </c>
      <c r="E83" s="123">
        <v>0.9</v>
      </c>
      <c r="F83" s="73">
        <f t="shared" si="1"/>
        <v>12.6</v>
      </c>
      <c r="G83" s="71">
        <v>14</v>
      </c>
      <c r="H83" s="75">
        <v>45516</v>
      </c>
      <c r="I83" s="75">
        <v>45565</v>
      </c>
    </row>
    <row r="84" spans="1:9" outlineLevel="1">
      <c r="A84" s="300" t="s">
        <v>271</v>
      </c>
      <c r="B84" s="301" t="s">
        <v>111</v>
      </c>
      <c r="C84" s="302"/>
      <c r="D84" s="303" t="s">
        <v>290</v>
      </c>
      <c r="E84" s="304">
        <v>0.15</v>
      </c>
      <c r="F84" s="305">
        <f t="shared" si="1"/>
        <v>19.5</v>
      </c>
      <c r="G84" s="302">
        <v>130</v>
      </c>
      <c r="H84" s="306">
        <v>45536</v>
      </c>
      <c r="I84" s="306">
        <v>45730</v>
      </c>
    </row>
    <row r="85" spans="1:9" outlineLevel="1">
      <c r="A85" s="300" t="s">
        <v>272</v>
      </c>
      <c r="B85" s="301" t="s">
        <v>112</v>
      </c>
      <c r="C85" s="302"/>
      <c r="D85" s="303" t="s">
        <v>375</v>
      </c>
      <c r="E85" s="304">
        <v>0.15</v>
      </c>
      <c r="F85" s="305">
        <f t="shared" si="1"/>
        <v>19.5</v>
      </c>
      <c r="G85" s="302">
        <v>130</v>
      </c>
      <c r="H85" s="306">
        <v>45536</v>
      </c>
      <c r="I85" s="306">
        <v>45730</v>
      </c>
    </row>
    <row r="86" spans="1:9" outlineLevel="1">
      <c r="A86" s="300" t="s">
        <v>273</v>
      </c>
      <c r="B86" s="301" t="s">
        <v>410</v>
      </c>
      <c r="C86" s="302"/>
      <c r="D86" s="302" t="s">
        <v>250</v>
      </c>
      <c r="E86" s="304">
        <v>0.15</v>
      </c>
      <c r="F86" s="305">
        <f t="shared" si="1"/>
        <v>19.5</v>
      </c>
      <c r="G86" s="302">
        <v>130</v>
      </c>
      <c r="H86" s="306">
        <v>45536</v>
      </c>
      <c r="I86" s="306">
        <v>45730</v>
      </c>
    </row>
    <row r="87" spans="1:9" outlineLevel="1">
      <c r="A87" s="69" t="s">
        <v>274</v>
      </c>
      <c r="B87" s="70" t="s">
        <v>124</v>
      </c>
      <c r="C87" s="71"/>
      <c r="D87" s="71" t="s">
        <v>249</v>
      </c>
      <c r="E87" s="123"/>
      <c r="F87" s="73">
        <f t="shared" si="1"/>
        <v>0</v>
      </c>
      <c r="G87" s="71">
        <v>50</v>
      </c>
      <c r="H87" s="75">
        <v>45691</v>
      </c>
      <c r="I87" s="75">
        <v>45730</v>
      </c>
    </row>
    <row r="88" spans="1:9" outlineLevel="1">
      <c r="A88" s="48" t="s">
        <v>276</v>
      </c>
      <c r="B88" s="77" t="s">
        <v>277</v>
      </c>
      <c r="C88" s="49"/>
      <c r="D88" s="49" t="s">
        <v>288</v>
      </c>
      <c r="E88" s="124">
        <f>F88/G88</f>
        <v>0</v>
      </c>
      <c r="F88" s="50">
        <f>SUM(F89:F92)</f>
        <v>0</v>
      </c>
      <c r="G88" s="49">
        <f>SUM(G89:G92)</f>
        <v>62</v>
      </c>
      <c r="H88" s="51">
        <f>MIN(H89:H92)</f>
        <v>45628</v>
      </c>
      <c r="I88" s="51">
        <f>MAX(I89:I92)</f>
        <v>45730</v>
      </c>
    </row>
    <row r="89" spans="1:9" outlineLevel="2">
      <c r="A89" s="60" t="s">
        <v>284</v>
      </c>
      <c r="B89" s="88" t="s">
        <v>278</v>
      </c>
      <c r="C89" s="61"/>
      <c r="D89" s="61" t="s">
        <v>289</v>
      </c>
      <c r="E89" s="123"/>
      <c r="F89" s="63">
        <f t="shared" si="1"/>
        <v>0</v>
      </c>
      <c r="G89" s="61">
        <v>10</v>
      </c>
      <c r="H89" s="65">
        <v>45628</v>
      </c>
      <c r="I89" s="65">
        <v>45639</v>
      </c>
    </row>
    <row r="90" spans="1:9" outlineLevel="2">
      <c r="A90" s="60" t="s">
        <v>285</v>
      </c>
      <c r="B90" s="88" t="s">
        <v>279</v>
      </c>
      <c r="C90" s="61"/>
      <c r="D90" s="61" t="s">
        <v>289</v>
      </c>
      <c r="E90" s="123"/>
      <c r="F90" s="63">
        <f t="shared" si="1"/>
        <v>0</v>
      </c>
      <c r="G90" s="61">
        <v>10</v>
      </c>
      <c r="H90" s="65">
        <v>45642</v>
      </c>
      <c r="I90" s="65">
        <v>45657</v>
      </c>
    </row>
    <row r="91" spans="1:9" outlineLevel="2">
      <c r="A91" s="60" t="s">
        <v>286</v>
      </c>
      <c r="B91" s="88" t="s">
        <v>280</v>
      </c>
      <c r="C91" s="61"/>
      <c r="D91" s="61" t="s">
        <v>289</v>
      </c>
      <c r="E91" s="123"/>
      <c r="F91" s="63">
        <f t="shared" si="1"/>
        <v>0</v>
      </c>
      <c r="G91" s="61">
        <v>12</v>
      </c>
      <c r="H91" s="65">
        <v>45659</v>
      </c>
      <c r="I91" s="65">
        <v>45674</v>
      </c>
    </row>
    <row r="92" spans="1:9" outlineLevel="2">
      <c r="A92" s="60" t="s">
        <v>287</v>
      </c>
      <c r="B92" s="88" t="s">
        <v>281</v>
      </c>
      <c r="C92" s="61"/>
      <c r="D92" s="61" t="s">
        <v>289</v>
      </c>
      <c r="E92" s="123"/>
      <c r="F92" s="63">
        <f t="shared" si="1"/>
        <v>0</v>
      </c>
      <c r="G92" s="61">
        <v>30</v>
      </c>
      <c r="H92" s="65">
        <v>45677</v>
      </c>
      <c r="I92" s="65">
        <v>45730</v>
      </c>
    </row>
    <row r="93" spans="1:9">
      <c r="A93" s="59" t="s">
        <v>116</v>
      </c>
      <c r="B93" s="53" t="s">
        <v>282</v>
      </c>
      <c r="C93" s="54"/>
      <c r="D93" s="54" t="s">
        <v>299</v>
      </c>
      <c r="E93" s="55">
        <f>F93/G93</f>
        <v>0</v>
      </c>
      <c r="F93" s="56">
        <f>SUM(F94:F98)</f>
        <v>0</v>
      </c>
      <c r="G93" s="54">
        <f>SUM(G94:G98)</f>
        <v>63</v>
      </c>
      <c r="H93" s="57">
        <f>MIN(H94:H98)</f>
        <v>45733</v>
      </c>
      <c r="I93" s="57">
        <f>MAX(I94:I98)</f>
        <v>45807</v>
      </c>
    </row>
    <row r="94" spans="1:9" outlineLevel="1">
      <c r="A94" s="87" t="s">
        <v>295</v>
      </c>
      <c r="B94" s="70" t="s">
        <v>291</v>
      </c>
      <c r="C94" s="71" t="s">
        <v>311</v>
      </c>
      <c r="D94" s="71" t="s">
        <v>300</v>
      </c>
      <c r="E94" s="123"/>
      <c r="F94" s="73">
        <f t="shared" si="1"/>
        <v>0</v>
      </c>
      <c r="G94" s="71">
        <v>10</v>
      </c>
      <c r="H94" s="75">
        <v>45733</v>
      </c>
      <c r="I94" s="75">
        <v>45744</v>
      </c>
    </row>
    <row r="95" spans="1:9" outlineLevel="1">
      <c r="A95" s="87" t="s">
        <v>296</v>
      </c>
      <c r="B95" s="70" t="s">
        <v>292</v>
      </c>
      <c r="C95" s="71" t="s">
        <v>312</v>
      </c>
      <c r="D95" s="71" t="s">
        <v>300</v>
      </c>
      <c r="E95" s="123"/>
      <c r="F95" s="73">
        <f t="shared" si="1"/>
        <v>0</v>
      </c>
      <c r="G95" s="71">
        <v>20</v>
      </c>
      <c r="H95" s="75">
        <v>45747</v>
      </c>
      <c r="I95" s="75">
        <v>45772</v>
      </c>
    </row>
    <row r="96" spans="1:9" outlineLevel="1">
      <c r="A96" s="87" t="s">
        <v>297</v>
      </c>
      <c r="B96" s="70" t="s">
        <v>310</v>
      </c>
      <c r="C96" s="71" t="s">
        <v>313</v>
      </c>
      <c r="D96" s="71" t="s">
        <v>299</v>
      </c>
      <c r="E96" s="123"/>
      <c r="F96" s="73">
        <f t="shared" si="1"/>
        <v>0</v>
      </c>
      <c r="G96" s="71">
        <v>8</v>
      </c>
      <c r="H96" s="75">
        <v>45775</v>
      </c>
      <c r="I96" s="75">
        <v>45786</v>
      </c>
    </row>
    <row r="97" spans="1:9" outlineLevel="1">
      <c r="A97" s="87" t="s">
        <v>298</v>
      </c>
      <c r="B97" s="70" t="s">
        <v>293</v>
      </c>
      <c r="C97" s="71"/>
      <c r="D97" s="71" t="s">
        <v>300</v>
      </c>
      <c r="E97" s="123"/>
      <c r="F97" s="73">
        <f t="shared" ref="F97:F98" si="7">G97*E97</f>
        <v>0</v>
      </c>
      <c r="G97" s="71">
        <v>5</v>
      </c>
      <c r="H97" s="75">
        <v>45789</v>
      </c>
      <c r="I97" s="75">
        <v>45793</v>
      </c>
    </row>
    <row r="98" spans="1:9" outlineLevel="1">
      <c r="A98" s="87" t="s">
        <v>309</v>
      </c>
      <c r="B98" s="70" t="s">
        <v>294</v>
      </c>
      <c r="C98" s="71"/>
      <c r="D98" s="71" t="s">
        <v>300</v>
      </c>
      <c r="E98" s="123"/>
      <c r="F98" s="73">
        <f t="shared" si="7"/>
        <v>0</v>
      </c>
      <c r="G98" s="71">
        <v>20</v>
      </c>
      <c r="H98" s="75">
        <v>45796</v>
      </c>
      <c r="I98" s="75">
        <v>45807</v>
      </c>
    </row>
  </sheetData>
  <mergeCells count="6">
    <mergeCell ref="H1:H2"/>
    <mergeCell ref="I1:I2"/>
    <mergeCell ref="A1:A2"/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r:id="rId1"/>
  <ignoredErrors>
    <ignoredError sqref="G37:I37 G45:I45 G54 G62 H54:I54 H62:I62 G69:I69 G68 G9:I9 G17:I17" formulaRange="1"/>
    <ignoredError sqref="A4:A8 A22:A23 A27 A33:A35 A66 A49:A52 A68 A83:A88 A94:A95 A96:A98" twoDigitTextYear="1"/>
    <ignoredError sqref="F93 F67 F9 F17 F23 F27 F45 F37 F35 F54 F62 F52 F69 F88 F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Normal="100" workbookViewId="0">
      <pane ySplit="2" topLeftCell="A6" activePane="bottomLeft" state="frozen"/>
      <selection pane="bottomLeft" activeCell="B35" sqref="B35"/>
    </sheetView>
  </sheetViews>
  <sheetFormatPr defaultRowHeight="13.5" outlineLevelRow="2"/>
  <cols>
    <col min="1" max="1" width="9" style="6"/>
    <col min="2" max="2" width="57.875" style="2" customWidth="1"/>
    <col min="3" max="3" width="21.75" style="2" customWidth="1"/>
    <col min="4" max="4" width="17.625" style="2" bestFit="1" customWidth="1"/>
    <col min="5" max="5" width="10.25" style="129" customWidth="1"/>
    <col min="6" max="6" width="9.75" style="4" customWidth="1"/>
    <col min="7" max="7" width="9" style="2"/>
    <col min="8" max="8" width="10.75" style="10" customWidth="1"/>
    <col min="9" max="9" width="11" style="10" customWidth="1"/>
    <col min="10" max="16384" width="9" style="2"/>
  </cols>
  <sheetData>
    <row r="1" spans="1:14" ht="15.75" customHeight="1">
      <c r="A1" s="315" t="s">
        <v>1</v>
      </c>
      <c r="B1" s="317" t="s">
        <v>0</v>
      </c>
      <c r="C1" s="317" t="s">
        <v>7</v>
      </c>
      <c r="D1" s="317" t="s">
        <v>6</v>
      </c>
      <c r="E1" s="175" t="s">
        <v>395</v>
      </c>
      <c r="F1" s="176" t="s">
        <v>418</v>
      </c>
      <c r="G1" s="177" t="s">
        <v>2</v>
      </c>
      <c r="H1" s="313" t="s">
        <v>3</v>
      </c>
      <c r="I1" s="313" t="s">
        <v>4</v>
      </c>
      <c r="J1" s="1"/>
      <c r="K1" s="1"/>
      <c r="L1" s="1"/>
      <c r="M1" s="1"/>
      <c r="N1" s="1"/>
    </row>
    <row r="2" spans="1:14" ht="15.75" customHeight="1">
      <c r="A2" s="316"/>
      <c r="B2" s="318"/>
      <c r="C2" s="318"/>
      <c r="D2" s="318"/>
      <c r="E2" s="178">
        <f>F2/G2</f>
        <v>0.11559139784946236</v>
      </c>
      <c r="F2" s="179">
        <f>SUM(F3,F17,F29,F37)</f>
        <v>43</v>
      </c>
      <c r="G2" s="180">
        <f>SUM(G3,G17,G29,G37)</f>
        <v>372</v>
      </c>
      <c r="H2" s="314"/>
      <c r="I2" s="314"/>
      <c r="J2" s="1"/>
      <c r="K2" s="1"/>
      <c r="L2" s="1"/>
      <c r="M2" s="1"/>
      <c r="N2" s="1"/>
    </row>
    <row r="3" spans="1:14">
      <c r="A3" s="52" t="s">
        <v>118</v>
      </c>
      <c r="B3" s="53" t="s">
        <v>403</v>
      </c>
      <c r="C3" s="104"/>
      <c r="D3" s="104" t="s">
        <v>361</v>
      </c>
      <c r="E3" s="55">
        <f>F3/G3</f>
        <v>0.33333333333333331</v>
      </c>
      <c r="F3" s="56">
        <f>SUM(F4:F6,F12:F13,F16)</f>
        <v>32</v>
      </c>
      <c r="G3" s="104">
        <f>SUM(G4,G5,G6,G12,G13,G16)</f>
        <v>96</v>
      </c>
      <c r="H3" s="57">
        <f>MIN(H4:H16)</f>
        <v>45488</v>
      </c>
      <c r="I3" s="57">
        <f>MAX(I4:I16)</f>
        <v>45744</v>
      </c>
    </row>
    <row r="4" spans="1:14" outlineLevel="1">
      <c r="A4" s="69" t="s">
        <v>327</v>
      </c>
      <c r="B4" s="70" t="s">
        <v>404</v>
      </c>
      <c r="C4" s="72" t="s">
        <v>63</v>
      </c>
      <c r="D4" s="72" t="s">
        <v>54</v>
      </c>
      <c r="E4" s="170">
        <v>1</v>
      </c>
      <c r="F4" s="73">
        <f>G4*E4</f>
        <v>10</v>
      </c>
      <c r="G4" s="72">
        <v>10</v>
      </c>
      <c r="H4" s="75">
        <v>45488</v>
      </c>
      <c r="I4" s="75">
        <v>45499</v>
      </c>
    </row>
    <row r="5" spans="1:14" outlineLevel="1">
      <c r="A5" s="69" t="s">
        <v>330</v>
      </c>
      <c r="B5" s="70" t="s">
        <v>405</v>
      </c>
      <c r="C5" s="72" t="s">
        <v>61</v>
      </c>
      <c r="D5" s="72" t="s">
        <v>58</v>
      </c>
      <c r="E5" s="170">
        <v>1</v>
      </c>
      <c r="F5" s="73">
        <f t="shared" ref="F5:F11" si="0">G5*E5</f>
        <v>5</v>
      </c>
      <c r="G5" s="72">
        <v>5</v>
      </c>
      <c r="H5" s="74">
        <v>45524</v>
      </c>
      <c r="I5" s="74">
        <v>45530</v>
      </c>
    </row>
    <row r="6" spans="1:14" outlineLevel="1">
      <c r="A6" s="48" t="s">
        <v>331</v>
      </c>
      <c r="B6" s="77" t="s">
        <v>16</v>
      </c>
      <c r="C6" s="105" t="s">
        <v>62</v>
      </c>
      <c r="D6" s="105" t="s">
        <v>52</v>
      </c>
      <c r="E6" s="171">
        <f>F6/G6</f>
        <v>1</v>
      </c>
      <c r="F6" s="50">
        <f>SUM(F7:F11)</f>
        <v>17</v>
      </c>
      <c r="G6" s="105">
        <f>SUM(G7:G11)</f>
        <v>17</v>
      </c>
      <c r="H6" s="51">
        <f>MIN(H7:H12)</f>
        <v>45531</v>
      </c>
      <c r="I6" s="51">
        <f>MAX(I7:I12)</f>
        <v>45573</v>
      </c>
    </row>
    <row r="7" spans="1:14" ht="13.5" customHeight="1" outlineLevel="2">
      <c r="A7" s="60" t="s">
        <v>332</v>
      </c>
      <c r="B7" s="88" t="s">
        <v>9</v>
      </c>
      <c r="C7" s="62"/>
      <c r="D7" s="62" t="s">
        <v>52</v>
      </c>
      <c r="E7" s="170">
        <v>1</v>
      </c>
      <c r="F7" s="63">
        <f t="shared" si="0"/>
        <v>5</v>
      </c>
      <c r="G7" s="62">
        <v>5</v>
      </c>
      <c r="H7" s="64">
        <v>45531</v>
      </c>
      <c r="I7" s="64">
        <v>45537</v>
      </c>
    </row>
    <row r="8" spans="1:14" ht="13.5" customHeight="1" outlineLevel="2">
      <c r="A8" s="60" t="s">
        <v>333</v>
      </c>
      <c r="B8" s="88" t="s">
        <v>12</v>
      </c>
      <c r="C8" s="62"/>
      <c r="D8" s="62" t="s">
        <v>52</v>
      </c>
      <c r="E8" s="170">
        <v>1</v>
      </c>
      <c r="F8" s="63">
        <f t="shared" si="0"/>
        <v>3</v>
      </c>
      <c r="G8" s="62">
        <v>3</v>
      </c>
      <c r="H8" s="64">
        <v>45538</v>
      </c>
      <c r="I8" s="64">
        <v>45540</v>
      </c>
    </row>
    <row r="9" spans="1:14" ht="13.5" customHeight="1" outlineLevel="2">
      <c r="A9" s="60" t="s">
        <v>334</v>
      </c>
      <c r="B9" s="88" t="s">
        <v>13</v>
      </c>
      <c r="C9" s="62"/>
      <c r="D9" s="62" t="s">
        <v>52</v>
      </c>
      <c r="E9" s="170">
        <v>1</v>
      </c>
      <c r="F9" s="63">
        <f t="shared" si="0"/>
        <v>3</v>
      </c>
      <c r="G9" s="62">
        <v>3</v>
      </c>
      <c r="H9" s="64">
        <v>45541</v>
      </c>
      <c r="I9" s="64">
        <v>45545</v>
      </c>
    </row>
    <row r="10" spans="1:14" ht="13.5" customHeight="1" outlineLevel="2">
      <c r="A10" s="60" t="s">
        <v>335</v>
      </c>
      <c r="B10" s="88" t="s">
        <v>14</v>
      </c>
      <c r="C10" s="62"/>
      <c r="D10" s="62" t="s">
        <v>52</v>
      </c>
      <c r="E10" s="170">
        <v>1</v>
      </c>
      <c r="F10" s="63">
        <f t="shared" si="0"/>
        <v>3</v>
      </c>
      <c r="G10" s="62">
        <v>3</v>
      </c>
      <c r="H10" s="64">
        <v>45546</v>
      </c>
      <c r="I10" s="64">
        <v>45548</v>
      </c>
    </row>
    <row r="11" spans="1:14" ht="13.5" customHeight="1" outlineLevel="2">
      <c r="A11" s="60" t="s">
        <v>336</v>
      </c>
      <c r="B11" s="88" t="s">
        <v>36</v>
      </c>
      <c r="C11" s="62"/>
      <c r="D11" s="62" t="s">
        <v>52</v>
      </c>
      <c r="E11" s="170">
        <v>1</v>
      </c>
      <c r="F11" s="63">
        <f t="shared" si="0"/>
        <v>3</v>
      </c>
      <c r="G11" s="62">
        <v>3</v>
      </c>
      <c r="H11" s="64">
        <v>45554</v>
      </c>
      <c r="I11" s="64">
        <v>45562</v>
      </c>
    </row>
    <row r="12" spans="1:14" outlineLevel="1">
      <c r="A12" s="69" t="s">
        <v>337</v>
      </c>
      <c r="B12" s="70" t="s">
        <v>41</v>
      </c>
      <c r="C12" s="106" t="s">
        <v>55</v>
      </c>
      <c r="D12" s="106" t="s">
        <v>58</v>
      </c>
      <c r="E12" s="172">
        <v>0</v>
      </c>
      <c r="F12" s="73">
        <f t="shared" ref="F12:F15" si="1">G12*E12</f>
        <v>0</v>
      </c>
      <c r="G12" s="106">
        <v>5</v>
      </c>
      <c r="H12" s="81">
        <v>45567</v>
      </c>
      <c r="I12" s="81">
        <v>45573</v>
      </c>
    </row>
    <row r="13" spans="1:14" outlineLevel="1">
      <c r="A13" s="48" t="s">
        <v>338</v>
      </c>
      <c r="B13" s="77" t="s">
        <v>15</v>
      </c>
      <c r="C13" s="105" t="s">
        <v>64</v>
      </c>
      <c r="D13" s="105" t="s">
        <v>58</v>
      </c>
      <c r="E13" s="171">
        <f>F13/G13</f>
        <v>0</v>
      </c>
      <c r="F13" s="50">
        <f>SUM(F14:F15)</f>
        <v>0</v>
      </c>
      <c r="G13" s="105">
        <f>SUM(G14:G15)</f>
        <v>20</v>
      </c>
      <c r="H13" s="51">
        <f>MIN(H14:H15)</f>
        <v>45614</v>
      </c>
      <c r="I13" s="51">
        <f>MAX(I14:I15)</f>
        <v>45632</v>
      </c>
    </row>
    <row r="14" spans="1:14" ht="13.5" customHeight="1" outlineLevel="2">
      <c r="A14" s="60" t="s">
        <v>340</v>
      </c>
      <c r="B14" s="88" t="s">
        <v>33</v>
      </c>
      <c r="C14" s="61"/>
      <c r="D14" s="62" t="s">
        <v>58</v>
      </c>
      <c r="E14" s="170"/>
      <c r="F14" s="63">
        <f t="shared" si="1"/>
        <v>0</v>
      </c>
      <c r="G14" s="62">
        <v>15</v>
      </c>
      <c r="H14" s="64">
        <v>45614</v>
      </c>
      <c r="I14" s="64">
        <v>45632</v>
      </c>
    </row>
    <row r="15" spans="1:14" ht="13.5" customHeight="1" outlineLevel="2">
      <c r="A15" s="60" t="s">
        <v>341</v>
      </c>
      <c r="B15" s="88" t="s">
        <v>35</v>
      </c>
      <c r="C15" s="61"/>
      <c r="D15" s="92" t="s">
        <v>59</v>
      </c>
      <c r="E15" s="173"/>
      <c r="F15" s="63">
        <f t="shared" si="1"/>
        <v>0</v>
      </c>
      <c r="G15" s="92">
        <v>5</v>
      </c>
      <c r="H15" s="93">
        <v>45628</v>
      </c>
      <c r="I15" s="93">
        <v>45632</v>
      </c>
    </row>
    <row r="16" spans="1:14" outlineLevel="1">
      <c r="A16" s="69" t="s">
        <v>342</v>
      </c>
      <c r="B16" s="70" t="s">
        <v>126</v>
      </c>
      <c r="C16" s="71"/>
      <c r="D16" s="107" t="s">
        <v>59</v>
      </c>
      <c r="E16" s="174"/>
      <c r="F16" s="73">
        <f t="shared" ref="F16" si="2">G16*E16</f>
        <v>0</v>
      </c>
      <c r="G16" s="108">
        <v>39</v>
      </c>
      <c r="H16" s="109">
        <v>45691</v>
      </c>
      <c r="I16" s="109">
        <v>45744</v>
      </c>
    </row>
    <row r="17" spans="1:9">
      <c r="A17" s="52" t="s">
        <v>163</v>
      </c>
      <c r="B17" s="53" t="s">
        <v>406</v>
      </c>
      <c r="C17" s="54"/>
      <c r="D17" s="54" t="s">
        <v>359</v>
      </c>
      <c r="E17" s="55">
        <f>F17/G17</f>
        <v>0</v>
      </c>
      <c r="F17" s="56">
        <f>SUM(F18:F20,F26:F28)</f>
        <v>0</v>
      </c>
      <c r="G17" s="54">
        <f>SUM(G18,G19,G20,G26,G27,G28)</f>
        <v>105</v>
      </c>
      <c r="H17" s="57">
        <f>MIN(H18:H28)</f>
        <v>45523</v>
      </c>
      <c r="I17" s="57">
        <f>MAX(I18:I28)</f>
        <v>45667</v>
      </c>
    </row>
    <row r="18" spans="1:9" outlineLevel="1">
      <c r="A18" s="69" t="s">
        <v>343</v>
      </c>
      <c r="B18" s="70" t="s">
        <v>42</v>
      </c>
      <c r="C18" s="71"/>
      <c r="D18" s="71" t="s">
        <v>164</v>
      </c>
      <c r="E18" s="123"/>
      <c r="F18" s="73">
        <f>G18*E18</f>
        <v>0</v>
      </c>
      <c r="G18" s="71">
        <v>10</v>
      </c>
      <c r="H18" s="75">
        <v>45523</v>
      </c>
      <c r="I18" s="75">
        <v>45534</v>
      </c>
    </row>
    <row r="19" spans="1:9" outlineLevel="1">
      <c r="A19" s="69" t="s">
        <v>329</v>
      </c>
      <c r="B19" s="70" t="s">
        <v>165</v>
      </c>
      <c r="C19" s="71" t="s">
        <v>166</v>
      </c>
      <c r="D19" s="71" t="s">
        <v>164</v>
      </c>
      <c r="E19" s="123"/>
      <c r="F19" s="73">
        <f t="shared" ref="F19:F25" si="3">G19*E19</f>
        <v>0</v>
      </c>
      <c r="G19" s="71">
        <v>10</v>
      </c>
      <c r="H19" s="75">
        <v>45537</v>
      </c>
      <c r="I19" s="75">
        <v>45548</v>
      </c>
    </row>
    <row r="20" spans="1:9" outlineLevel="1">
      <c r="A20" s="48" t="s">
        <v>344</v>
      </c>
      <c r="B20" s="77" t="s">
        <v>44</v>
      </c>
      <c r="C20" s="49" t="s">
        <v>167</v>
      </c>
      <c r="D20" s="49" t="s">
        <v>152</v>
      </c>
      <c r="E20" s="124">
        <f>F20/G20</f>
        <v>0</v>
      </c>
      <c r="F20" s="73">
        <f>SUM(F21:F25)</f>
        <v>0</v>
      </c>
      <c r="G20" s="105">
        <f>SUM(G21:G25)</f>
        <v>10</v>
      </c>
      <c r="H20" s="51">
        <f>MIN(H21:H25)</f>
        <v>45558</v>
      </c>
      <c r="I20" s="51">
        <f>MAX(I21:I25)</f>
        <v>45569</v>
      </c>
    </row>
    <row r="21" spans="1:9" ht="13.5" customHeight="1" outlineLevel="2">
      <c r="A21" s="60" t="s">
        <v>347</v>
      </c>
      <c r="B21" s="112" t="s">
        <v>168</v>
      </c>
      <c r="C21" s="61"/>
      <c r="D21" s="61" t="s">
        <v>152</v>
      </c>
      <c r="E21" s="123">
        <v>0</v>
      </c>
      <c r="F21" s="63">
        <f t="shared" si="3"/>
        <v>0</v>
      </c>
      <c r="G21" s="61">
        <v>2</v>
      </c>
      <c r="H21" s="65">
        <v>45558</v>
      </c>
      <c r="I21" s="65">
        <v>45559</v>
      </c>
    </row>
    <row r="22" spans="1:9" ht="13.5" customHeight="1" outlineLevel="2">
      <c r="A22" s="60" t="s">
        <v>348</v>
      </c>
      <c r="B22" s="112" t="s">
        <v>169</v>
      </c>
      <c r="C22" s="61"/>
      <c r="D22" s="61" t="s">
        <v>170</v>
      </c>
      <c r="E22" s="123"/>
      <c r="F22" s="63">
        <f t="shared" si="3"/>
        <v>0</v>
      </c>
      <c r="G22" s="61">
        <v>2</v>
      </c>
      <c r="H22" s="65">
        <v>45560</v>
      </c>
      <c r="I22" s="65">
        <v>45561</v>
      </c>
    </row>
    <row r="23" spans="1:9" ht="13.5" customHeight="1" outlineLevel="2">
      <c r="A23" s="60" t="s">
        <v>349</v>
      </c>
      <c r="B23" s="112" t="s">
        <v>171</v>
      </c>
      <c r="C23" s="61"/>
      <c r="D23" s="61" t="s">
        <v>152</v>
      </c>
      <c r="E23" s="123"/>
      <c r="F23" s="63">
        <f t="shared" si="3"/>
        <v>0</v>
      </c>
      <c r="G23" s="61">
        <v>2</v>
      </c>
      <c r="H23" s="65">
        <v>45562</v>
      </c>
      <c r="I23" s="65">
        <v>45565</v>
      </c>
    </row>
    <row r="24" spans="1:9" ht="13.5" customHeight="1" outlineLevel="2">
      <c r="A24" s="60" t="s">
        <v>350</v>
      </c>
      <c r="B24" s="112" t="s">
        <v>172</v>
      </c>
      <c r="C24" s="61"/>
      <c r="D24" s="61" t="s">
        <v>152</v>
      </c>
      <c r="E24" s="123"/>
      <c r="F24" s="63">
        <f t="shared" si="3"/>
        <v>0</v>
      </c>
      <c r="G24" s="61">
        <v>2</v>
      </c>
      <c r="H24" s="65">
        <v>45566</v>
      </c>
      <c r="I24" s="65">
        <v>45567</v>
      </c>
    </row>
    <row r="25" spans="1:9" ht="13.5" customHeight="1" outlineLevel="2">
      <c r="A25" s="60" t="s">
        <v>351</v>
      </c>
      <c r="B25" s="112" t="s">
        <v>173</v>
      </c>
      <c r="C25" s="61"/>
      <c r="D25" s="61" t="s">
        <v>170</v>
      </c>
      <c r="E25" s="123"/>
      <c r="F25" s="63">
        <f t="shared" si="3"/>
        <v>0</v>
      </c>
      <c r="G25" s="61">
        <v>2</v>
      </c>
      <c r="H25" s="65">
        <v>45568</v>
      </c>
      <c r="I25" s="65">
        <v>45569</v>
      </c>
    </row>
    <row r="26" spans="1:9" outlineLevel="1">
      <c r="A26" s="69" t="s">
        <v>352</v>
      </c>
      <c r="B26" s="70" t="s">
        <v>174</v>
      </c>
      <c r="C26" s="71"/>
      <c r="D26" s="71" t="s">
        <v>152</v>
      </c>
      <c r="E26" s="123"/>
      <c r="F26" s="73">
        <f>G26*E26</f>
        <v>0</v>
      </c>
      <c r="G26" s="71">
        <v>10</v>
      </c>
      <c r="H26" s="75">
        <v>45572</v>
      </c>
      <c r="I26" s="75">
        <v>45583</v>
      </c>
    </row>
    <row r="27" spans="1:9" outlineLevel="1">
      <c r="A27" s="69" t="s">
        <v>345</v>
      </c>
      <c r="B27" s="70" t="s">
        <v>48</v>
      </c>
      <c r="C27" s="71" t="s">
        <v>153</v>
      </c>
      <c r="D27" s="71" t="s">
        <v>154</v>
      </c>
      <c r="E27" s="123"/>
      <c r="F27" s="73">
        <f t="shared" ref="F27:F28" si="4">G27*E27</f>
        <v>0</v>
      </c>
      <c r="G27" s="71">
        <v>35</v>
      </c>
      <c r="H27" s="75">
        <v>45600</v>
      </c>
      <c r="I27" s="75">
        <v>45653</v>
      </c>
    </row>
    <row r="28" spans="1:9" outlineLevel="1">
      <c r="A28" s="69" t="s">
        <v>346</v>
      </c>
      <c r="B28" s="70" t="s">
        <v>46</v>
      </c>
      <c r="C28" s="71" t="s">
        <v>175</v>
      </c>
      <c r="D28" s="71" t="s">
        <v>156</v>
      </c>
      <c r="E28" s="123"/>
      <c r="F28" s="73">
        <f t="shared" si="4"/>
        <v>0</v>
      </c>
      <c r="G28" s="71">
        <v>30</v>
      </c>
      <c r="H28" s="75">
        <v>45628</v>
      </c>
      <c r="I28" s="75">
        <v>45667</v>
      </c>
    </row>
    <row r="29" spans="1:9">
      <c r="A29" s="52" t="s">
        <v>119</v>
      </c>
      <c r="B29" s="53" t="s">
        <v>407</v>
      </c>
      <c r="C29" s="54"/>
      <c r="D29" s="54" t="s">
        <v>364</v>
      </c>
      <c r="E29" s="55">
        <f>F29/G29</f>
        <v>0.10185185185185185</v>
      </c>
      <c r="F29" s="56">
        <f>SUM(F30,F35:F36)</f>
        <v>11</v>
      </c>
      <c r="G29" s="54">
        <f>SUM(G30,G36,G35)</f>
        <v>108</v>
      </c>
      <c r="H29" s="57">
        <f>MIN(H30:H36)</f>
        <v>45505</v>
      </c>
      <c r="I29" s="57">
        <f>MAX(I30:I36)</f>
        <v>45688</v>
      </c>
    </row>
    <row r="30" spans="1:9" outlineLevel="1">
      <c r="A30" s="48" t="s">
        <v>353</v>
      </c>
      <c r="B30" s="77" t="s">
        <v>110</v>
      </c>
      <c r="C30" s="49"/>
      <c r="D30" s="49" t="s">
        <v>323</v>
      </c>
      <c r="E30" s="124">
        <f>F30/G30</f>
        <v>0.73333333333333328</v>
      </c>
      <c r="F30" s="73">
        <f>SUM(F31:F34)</f>
        <v>11</v>
      </c>
      <c r="G30" s="49">
        <f>SUM(G31:G34)</f>
        <v>15</v>
      </c>
      <c r="H30" s="51">
        <f>MIN(H31:H34)</f>
        <v>45505</v>
      </c>
      <c r="I30" s="51">
        <f>MAX(I31:I34)</f>
        <v>45565</v>
      </c>
    </row>
    <row r="31" spans="1:9" ht="13.5" customHeight="1" outlineLevel="2">
      <c r="A31" s="60" t="s">
        <v>354</v>
      </c>
      <c r="B31" s="88" t="s">
        <v>240</v>
      </c>
      <c r="C31" s="61"/>
      <c r="D31" s="61" t="s">
        <v>324</v>
      </c>
      <c r="E31" s="123">
        <v>1</v>
      </c>
      <c r="F31" s="63">
        <f t="shared" ref="F31:F34" si="5">G31*E31</f>
        <v>2</v>
      </c>
      <c r="G31" s="61">
        <v>2</v>
      </c>
      <c r="H31" s="98">
        <v>45505</v>
      </c>
      <c r="I31" s="98">
        <v>45506</v>
      </c>
    </row>
    <row r="32" spans="1:9" ht="13.5" customHeight="1" outlineLevel="2">
      <c r="A32" s="60" t="s">
        <v>355</v>
      </c>
      <c r="B32" s="88" t="s">
        <v>236</v>
      </c>
      <c r="C32" s="61"/>
      <c r="D32" s="61" t="s">
        <v>324</v>
      </c>
      <c r="E32" s="123">
        <v>1</v>
      </c>
      <c r="F32" s="63">
        <f t="shared" si="5"/>
        <v>3</v>
      </c>
      <c r="G32" s="61">
        <v>3</v>
      </c>
      <c r="H32" s="98">
        <v>45509</v>
      </c>
      <c r="I32" s="98">
        <v>45511</v>
      </c>
    </row>
    <row r="33" spans="1:9" ht="13.5" customHeight="1" outlineLevel="2">
      <c r="A33" s="60" t="s">
        <v>356</v>
      </c>
      <c r="B33" s="88" t="s">
        <v>237</v>
      </c>
      <c r="C33" s="61"/>
      <c r="D33" s="61" t="s">
        <v>324</v>
      </c>
      <c r="E33" s="123">
        <v>1</v>
      </c>
      <c r="F33" s="63">
        <f t="shared" si="5"/>
        <v>2</v>
      </c>
      <c r="G33" s="61">
        <v>2</v>
      </c>
      <c r="H33" s="98">
        <v>45512</v>
      </c>
      <c r="I33" s="98">
        <v>45513</v>
      </c>
    </row>
    <row r="34" spans="1:9" ht="13.5" customHeight="1" outlineLevel="2">
      <c r="A34" s="60" t="s">
        <v>357</v>
      </c>
      <c r="B34" s="88" t="s">
        <v>245</v>
      </c>
      <c r="C34" s="61"/>
      <c r="D34" s="61" t="s">
        <v>324</v>
      </c>
      <c r="E34" s="123">
        <v>0.5</v>
      </c>
      <c r="F34" s="63">
        <f t="shared" si="5"/>
        <v>4</v>
      </c>
      <c r="G34" s="61">
        <v>8</v>
      </c>
      <c r="H34" s="98">
        <v>45554</v>
      </c>
      <c r="I34" s="98">
        <v>45565</v>
      </c>
    </row>
    <row r="35" spans="1:9" ht="13.5" customHeight="1" outlineLevel="1">
      <c r="A35" s="69" t="s">
        <v>358</v>
      </c>
      <c r="B35" s="70" t="s">
        <v>362</v>
      </c>
      <c r="C35" s="71"/>
      <c r="D35" s="71" t="s">
        <v>363</v>
      </c>
      <c r="E35" s="123"/>
      <c r="F35" s="73">
        <f>G35*E35</f>
        <v>0</v>
      </c>
      <c r="G35" s="71">
        <v>10</v>
      </c>
      <c r="H35" s="110">
        <v>45566</v>
      </c>
      <c r="I35" s="111">
        <v>45580</v>
      </c>
    </row>
    <row r="36" spans="1:9" outlineLevel="1">
      <c r="A36" s="300" t="s">
        <v>328</v>
      </c>
      <c r="B36" s="301" t="s">
        <v>408</v>
      </c>
      <c r="C36" s="302"/>
      <c r="D36" s="302" t="s">
        <v>325</v>
      </c>
      <c r="E36" s="304"/>
      <c r="F36" s="305">
        <f>G36*E36</f>
        <v>0</v>
      </c>
      <c r="G36" s="302">
        <v>83</v>
      </c>
      <c r="H36" s="306">
        <v>45566</v>
      </c>
      <c r="I36" s="306">
        <v>45688</v>
      </c>
    </row>
    <row r="37" spans="1:9">
      <c r="A37" s="59" t="s">
        <v>120</v>
      </c>
      <c r="B37" s="53" t="s">
        <v>409</v>
      </c>
      <c r="C37" s="54"/>
      <c r="D37" s="54" t="s">
        <v>299</v>
      </c>
      <c r="E37" s="55">
        <f>F37/G37</f>
        <v>0</v>
      </c>
      <c r="F37" s="56">
        <f>SUM(F38:F42)</f>
        <v>0</v>
      </c>
      <c r="G37" s="54">
        <f>SUM(G38:G42)</f>
        <v>63</v>
      </c>
      <c r="H37" s="57">
        <f>MIN(H38:H42)</f>
        <v>45733</v>
      </c>
      <c r="I37" s="57">
        <f>MAX(I38:I42)</f>
        <v>45807</v>
      </c>
    </row>
    <row r="38" spans="1:9" outlineLevel="1">
      <c r="A38" s="87" t="s">
        <v>318</v>
      </c>
      <c r="B38" s="70" t="s">
        <v>291</v>
      </c>
      <c r="C38" s="71" t="s">
        <v>311</v>
      </c>
      <c r="D38" s="71" t="s">
        <v>299</v>
      </c>
      <c r="E38" s="123"/>
      <c r="F38" s="73">
        <f>G38*E38</f>
        <v>0</v>
      </c>
      <c r="G38" s="71">
        <v>10</v>
      </c>
      <c r="H38" s="75">
        <v>45733</v>
      </c>
      <c r="I38" s="75">
        <v>45744</v>
      </c>
    </row>
    <row r="39" spans="1:9" outlineLevel="1">
      <c r="A39" s="87" t="s">
        <v>319</v>
      </c>
      <c r="B39" s="70" t="s">
        <v>292</v>
      </c>
      <c r="C39" s="71" t="s">
        <v>312</v>
      </c>
      <c r="D39" s="71" t="s">
        <v>299</v>
      </c>
      <c r="E39" s="123"/>
      <c r="F39" s="73">
        <f t="shared" ref="F39:F42" si="6">G39*E39</f>
        <v>0</v>
      </c>
      <c r="G39" s="71">
        <v>20</v>
      </c>
      <c r="H39" s="75">
        <v>45747</v>
      </c>
      <c r="I39" s="75">
        <v>45772</v>
      </c>
    </row>
    <row r="40" spans="1:9" outlineLevel="1">
      <c r="A40" s="87" t="s">
        <v>320</v>
      </c>
      <c r="B40" s="70" t="s">
        <v>310</v>
      </c>
      <c r="C40" s="71" t="s">
        <v>313</v>
      </c>
      <c r="D40" s="71" t="s">
        <v>299</v>
      </c>
      <c r="E40" s="123"/>
      <c r="F40" s="73">
        <f t="shared" si="6"/>
        <v>0</v>
      </c>
      <c r="G40" s="71">
        <v>8</v>
      </c>
      <c r="H40" s="75">
        <v>45775</v>
      </c>
      <c r="I40" s="75">
        <v>45786</v>
      </c>
    </row>
    <row r="41" spans="1:9" outlineLevel="1">
      <c r="A41" s="87" t="s">
        <v>321</v>
      </c>
      <c r="B41" s="70" t="s">
        <v>293</v>
      </c>
      <c r="C41" s="71"/>
      <c r="D41" s="71" t="s">
        <v>299</v>
      </c>
      <c r="E41" s="123"/>
      <c r="F41" s="73">
        <f t="shared" si="6"/>
        <v>0</v>
      </c>
      <c r="G41" s="71">
        <v>5</v>
      </c>
      <c r="H41" s="75">
        <v>45789</v>
      </c>
      <c r="I41" s="75">
        <v>45793</v>
      </c>
    </row>
    <row r="42" spans="1:9" outlineLevel="1">
      <c r="A42" s="87" t="s">
        <v>322</v>
      </c>
      <c r="B42" s="70" t="s">
        <v>294</v>
      </c>
      <c r="C42" s="71"/>
      <c r="D42" s="71" t="s">
        <v>299</v>
      </c>
      <c r="E42" s="123"/>
      <c r="F42" s="73">
        <f t="shared" si="6"/>
        <v>0</v>
      </c>
      <c r="G42" s="71">
        <v>20</v>
      </c>
      <c r="H42" s="75">
        <v>45796</v>
      </c>
      <c r="I42" s="75">
        <v>45807</v>
      </c>
    </row>
  </sheetData>
  <mergeCells count="6">
    <mergeCell ref="I1:I2"/>
    <mergeCell ref="A1:A2"/>
    <mergeCell ref="B1:B2"/>
    <mergeCell ref="C1:C2"/>
    <mergeCell ref="D1:D2"/>
    <mergeCell ref="H1:H2"/>
  </mergeCells>
  <phoneticPr fontId="1" type="noConversion"/>
  <pageMargins left="0.7" right="0.7" top="0.75" bottom="0.75" header="0.3" footer="0.3"/>
  <ignoredErrors>
    <ignoredError sqref="G6 G13:I13 G20 H20:I20 G30:I30" formulaRange="1"/>
    <ignoredError sqref="A38:A42 A4 A5:A16 A18:A20 A26:A28 A30 A35:A36" twoDigitTextYear="1"/>
    <ignoredError sqref="F17 F29 F37 F6 F13 F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Normal="100" workbookViewId="0">
      <pane ySplit="2" topLeftCell="A3" activePane="bottomLeft" state="frozen"/>
      <selection pane="bottomLeft" activeCell="E18" sqref="E18"/>
    </sheetView>
  </sheetViews>
  <sheetFormatPr defaultRowHeight="13.5" outlineLevelRow="2"/>
  <cols>
    <col min="1" max="1" width="9" style="6"/>
    <col min="2" max="2" width="57.875" style="2" customWidth="1"/>
    <col min="3" max="3" width="21.75" style="2" customWidth="1"/>
    <col min="4" max="4" width="17.625" style="2" bestFit="1" customWidth="1"/>
    <col min="5" max="5" width="10.25" style="129" customWidth="1"/>
    <col min="6" max="6" width="10.25" style="118" customWidth="1"/>
    <col min="7" max="7" width="9" style="2"/>
    <col min="8" max="8" width="10.75" style="10" customWidth="1"/>
    <col min="9" max="9" width="11" style="10" customWidth="1"/>
    <col min="10" max="16384" width="9" style="2"/>
  </cols>
  <sheetData>
    <row r="1" spans="1:14" ht="15.75" customHeight="1">
      <c r="A1" s="315" t="s">
        <v>1</v>
      </c>
      <c r="B1" s="317" t="s">
        <v>0</v>
      </c>
      <c r="C1" s="317" t="s">
        <v>7</v>
      </c>
      <c r="D1" s="317" t="s">
        <v>6</v>
      </c>
      <c r="E1" s="175" t="s">
        <v>395</v>
      </c>
      <c r="F1" s="176" t="s">
        <v>418</v>
      </c>
      <c r="G1" s="177" t="s">
        <v>2</v>
      </c>
      <c r="H1" s="313" t="s">
        <v>3</v>
      </c>
      <c r="I1" s="313" t="s">
        <v>4</v>
      </c>
      <c r="J1" s="1"/>
      <c r="K1" s="1"/>
      <c r="L1" s="1"/>
      <c r="M1" s="1"/>
      <c r="N1" s="1"/>
    </row>
    <row r="2" spans="1:14" ht="15.75" customHeight="1">
      <c r="A2" s="316"/>
      <c r="B2" s="318"/>
      <c r="C2" s="318"/>
      <c r="D2" s="318"/>
      <c r="E2" s="178">
        <f>F2/G2</f>
        <v>0.13598820058997049</v>
      </c>
      <c r="F2" s="179">
        <f>SUM(F3,F15,F22,F32)</f>
        <v>46.1</v>
      </c>
      <c r="G2" s="180">
        <f>SUM(G3,G15,G22,G32)</f>
        <v>339</v>
      </c>
      <c r="H2" s="314"/>
      <c r="I2" s="314"/>
      <c r="J2" s="1"/>
      <c r="K2" s="1"/>
      <c r="L2" s="1"/>
      <c r="M2" s="1"/>
      <c r="N2" s="1"/>
    </row>
    <row r="3" spans="1:14" s="30" customFormat="1">
      <c r="A3" s="52" t="s">
        <v>121</v>
      </c>
      <c r="B3" s="53" t="s">
        <v>38</v>
      </c>
      <c r="C3" s="104"/>
      <c r="D3" s="104" t="s">
        <v>60</v>
      </c>
      <c r="E3" s="55">
        <f>F3/G3</f>
        <v>0.33974358974358976</v>
      </c>
      <c r="F3" s="116">
        <f>SUM(F4:F6,F10:F11,F14)</f>
        <v>26.5</v>
      </c>
      <c r="G3" s="104">
        <f>SUM(G4,G5,G6,G10,G11,G14)</f>
        <v>78</v>
      </c>
      <c r="H3" s="57">
        <f>MIN(H4:H14)</f>
        <v>45488</v>
      </c>
      <c r="I3" s="57">
        <f>MAX(I4:I14)</f>
        <v>45744</v>
      </c>
    </row>
    <row r="4" spans="1:14" outlineLevel="1">
      <c r="A4" s="69" t="s">
        <v>385</v>
      </c>
      <c r="B4" s="70" t="s">
        <v>39</v>
      </c>
      <c r="C4" s="72" t="s">
        <v>53</v>
      </c>
      <c r="D4" s="72" t="s">
        <v>456</v>
      </c>
      <c r="E4" s="170">
        <v>1</v>
      </c>
      <c r="F4" s="73">
        <f>G4*E4</f>
        <v>10</v>
      </c>
      <c r="G4" s="72">
        <v>10</v>
      </c>
      <c r="H4" s="75">
        <v>45488</v>
      </c>
      <c r="I4" s="75">
        <v>45530</v>
      </c>
    </row>
    <row r="5" spans="1:14" outlineLevel="1">
      <c r="A5" s="69" t="s">
        <v>386</v>
      </c>
      <c r="B5" s="70" t="s">
        <v>40</v>
      </c>
      <c r="C5" s="113" t="s">
        <v>61</v>
      </c>
      <c r="D5" s="106" t="s">
        <v>60</v>
      </c>
      <c r="E5" s="172">
        <v>1</v>
      </c>
      <c r="F5" s="73">
        <f t="shared" ref="F5:F9" si="0">G5*E5</f>
        <v>3</v>
      </c>
      <c r="G5" s="106">
        <v>3</v>
      </c>
      <c r="H5" s="81">
        <v>45524</v>
      </c>
      <c r="I5" s="81">
        <v>45526</v>
      </c>
    </row>
    <row r="6" spans="1:14" s="30" customFormat="1" outlineLevel="1">
      <c r="A6" s="48" t="s">
        <v>387</v>
      </c>
      <c r="B6" s="77" t="s">
        <v>17</v>
      </c>
      <c r="C6" s="114" t="s">
        <v>62</v>
      </c>
      <c r="D6" s="82" t="s">
        <v>52</v>
      </c>
      <c r="E6" s="171">
        <f>F6/G6</f>
        <v>1</v>
      </c>
      <c r="F6" s="73">
        <f>SUM(F7:F9)</f>
        <v>11</v>
      </c>
      <c r="G6" s="105">
        <f>SUM(G7:G9)</f>
        <v>11</v>
      </c>
      <c r="H6" s="51">
        <f>MIN(H7:H9)</f>
        <v>45527</v>
      </c>
      <c r="I6" s="51">
        <f>MAX(I7:I9)</f>
        <v>45562</v>
      </c>
    </row>
    <row r="7" spans="1:14" outlineLevel="2">
      <c r="A7" s="60" t="s">
        <v>388</v>
      </c>
      <c r="B7" s="88" t="s">
        <v>18</v>
      </c>
      <c r="C7" s="115"/>
      <c r="D7" s="66" t="s">
        <v>52</v>
      </c>
      <c r="E7" s="170">
        <v>1</v>
      </c>
      <c r="F7" s="63">
        <f t="shared" si="0"/>
        <v>5</v>
      </c>
      <c r="G7" s="62">
        <v>5</v>
      </c>
      <c r="H7" s="64">
        <v>45527</v>
      </c>
      <c r="I7" s="64">
        <v>45533</v>
      </c>
    </row>
    <row r="8" spans="1:14" outlineLevel="2">
      <c r="A8" s="60" t="s">
        <v>389</v>
      </c>
      <c r="B8" s="88" t="s">
        <v>19</v>
      </c>
      <c r="C8" s="115"/>
      <c r="D8" s="66" t="s">
        <v>52</v>
      </c>
      <c r="E8" s="170">
        <v>1</v>
      </c>
      <c r="F8" s="63">
        <f t="shared" si="0"/>
        <v>3</v>
      </c>
      <c r="G8" s="62">
        <v>3</v>
      </c>
      <c r="H8" s="64">
        <v>45534</v>
      </c>
      <c r="I8" s="64">
        <v>45538</v>
      </c>
    </row>
    <row r="9" spans="1:14" outlineLevel="2">
      <c r="A9" s="60" t="s">
        <v>390</v>
      </c>
      <c r="B9" s="88" t="s">
        <v>20</v>
      </c>
      <c r="C9" s="115"/>
      <c r="D9" s="66" t="s">
        <v>52</v>
      </c>
      <c r="E9" s="170">
        <v>1</v>
      </c>
      <c r="F9" s="63">
        <f t="shared" si="0"/>
        <v>3</v>
      </c>
      <c r="G9" s="62">
        <v>3</v>
      </c>
      <c r="H9" s="64">
        <v>45539</v>
      </c>
      <c r="I9" s="64">
        <v>45562</v>
      </c>
    </row>
    <row r="10" spans="1:14" outlineLevel="1">
      <c r="A10" s="69" t="s">
        <v>391</v>
      </c>
      <c r="B10" s="70" t="s">
        <v>41</v>
      </c>
      <c r="C10" s="114" t="s">
        <v>55</v>
      </c>
      <c r="D10" s="80" t="s">
        <v>60</v>
      </c>
      <c r="E10" s="172">
        <v>0.5</v>
      </c>
      <c r="F10" s="73">
        <f t="shared" ref="F10:F13" si="1">G10*E10</f>
        <v>2.5</v>
      </c>
      <c r="G10" s="106">
        <v>5</v>
      </c>
      <c r="H10" s="81">
        <v>45567</v>
      </c>
      <c r="I10" s="81">
        <v>45573</v>
      </c>
    </row>
    <row r="11" spans="1:14" s="30" customFormat="1" outlineLevel="1">
      <c r="A11" s="48" t="s">
        <v>339</v>
      </c>
      <c r="B11" s="77" t="s">
        <v>15</v>
      </c>
      <c r="C11" s="114" t="s">
        <v>56</v>
      </c>
      <c r="D11" s="82" t="s">
        <v>60</v>
      </c>
      <c r="E11" s="171">
        <f>F11/G11</f>
        <v>0</v>
      </c>
      <c r="F11" s="73">
        <f>SUM(F12:F13)</f>
        <v>0</v>
      </c>
      <c r="G11" s="105">
        <f>SUM(G12:G13)</f>
        <v>10</v>
      </c>
      <c r="H11" s="51">
        <f>MIN(H12:H13)</f>
        <v>45614</v>
      </c>
      <c r="I11" s="51">
        <f>MAX(I12:I13)</f>
        <v>45625</v>
      </c>
    </row>
    <row r="12" spans="1:14" outlineLevel="2">
      <c r="A12" s="60" t="s">
        <v>392</v>
      </c>
      <c r="B12" s="88" t="s">
        <v>21</v>
      </c>
      <c r="C12" s="115"/>
      <c r="D12" s="66" t="s">
        <v>60</v>
      </c>
      <c r="E12" s="170"/>
      <c r="F12" s="63">
        <f t="shared" si="1"/>
        <v>0</v>
      </c>
      <c r="G12" s="62">
        <v>5</v>
      </c>
      <c r="H12" s="64">
        <v>45614</v>
      </c>
      <c r="I12" s="64">
        <v>45618</v>
      </c>
    </row>
    <row r="13" spans="1:14" outlineLevel="2">
      <c r="A13" s="60" t="s">
        <v>393</v>
      </c>
      <c r="B13" s="88" t="s">
        <v>22</v>
      </c>
      <c r="C13" s="115"/>
      <c r="D13" s="66" t="s">
        <v>60</v>
      </c>
      <c r="E13" s="170"/>
      <c r="F13" s="63">
        <f t="shared" si="1"/>
        <v>0</v>
      </c>
      <c r="G13" s="62">
        <v>5</v>
      </c>
      <c r="H13" s="64">
        <v>45621</v>
      </c>
      <c r="I13" s="64">
        <v>45625</v>
      </c>
    </row>
    <row r="14" spans="1:14" outlineLevel="1">
      <c r="A14" s="69" t="s">
        <v>394</v>
      </c>
      <c r="B14" s="70" t="s">
        <v>125</v>
      </c>
      <c r="C14" s="71"/>
      <c r="D14" s="76" t="s">
        <v>52</v>
      </c>
      <c r="E14" s="123"/>
      <c r="F14" s="73">
        <f t="shared" ref="F14:F18" si="2">G14*E14</f>
        <v>0</v>
      </c>
      <c r="G14" s="71">
        <v>39</v>
      </c>
      <c r="H14" s="109">
        <v>45691</v>
      </c>
      <c r="I14" s="109">
        <v>45744</v>
      </c>
    </row>
    <row r="15" spans="1:14">
      <c r="A15" s="52" t="s">
        <v>176</v>
      </c>
      <c r="B15" s="54" t="s">
        <v>177</v>
      </c>
      <c r="C15" s="54"/>
      <c r="D15" s="58"/>
      <c r="E15" s="55">
        <f>F15/G15</f>
        <v>5.4545454545454543E-2</v>
      </c>
      <c r="F15" s="117">
        <f>SUM(F16,F19:F21)</f>
        <v>3</v>
      </c>
      <c r="G15" s="54">
        <f>SUM(G16,G19,G20,G21)</f>
        <v>55</v>
      </c>
      <c r="H15" s="57">
        <f>MIN(H16:H21)</f>
        <v>45544</v>
      </c>
      <c r="I15" s="57">
        <f>MAX(I16:I21)</f>
        <v>45667</v>
      </c>
    </row>
    <row r="16" spans="1:14" outlineLevel="1">
      <c r="A16" s="48" t="s">
        <v>396</v>
      </c>
      <c r="B16" s="77" t="s">
        <v>49</v>
      </c>
      <c r="C16" s="49" t="s">
        <v>44</v>
      </c>
      <c r="D16" s="85"/>
      <c r="E16" s="124">
        <f>F16/G16</f>
        <v>0.6</v>
      </c>
      <c r="F16" s="73">
        <f>SUM(F17:F18)</f>
        <v>3</v>
      </c>
      <c r="G16" s="49">
        <f>SUM(G17:G18)</f>
        <v>5</v>
      </c>
      <c r="H16" s="51">
        <f>MIN(H17:H18)</f>
        <v>45544</v>
      </c>
      <c r="I16" s="51">
        <f>MAX(I17:I18)</f>
        <v>45548</v>
      </c>
    </row>
    <row r="17" spans="1:9" outlineLevel="2">
      <c r="A17" s="60" t="s">
        <v>399</v>
      </c>
      <c r="B17" s="112" t="s">
        <v>178</v>
      </c>
      <c r="C17" s="61"/>
      <c r="D17" s="61" t="s">
        <v>170</v>
      </c>
      <c r="E17" s="123">
        <v>0.6</v>
      </c>
      <c r="F17" s="63">
        <f t="shared" si="2"/>
        <v>1.7999999999999998</v>
      </c>
      <c r="G17" s="61">
        <v>3</v>
      </c>
      <c r="H17" s="65">
        <v>45544</v>
      </c>
      <c r="I17" s="65">
        <v>45546</v>
      </c>
    </row>
    <row r="18" spans="1:9" outlineLevel="2">
      <c r="A18" s="60" t="s">
        <v>400</v>
      </c>
      <c r="B18" s="112" t="s">
        <v>179</v>
      </c>
      <c r="C18" s="61"/>
      <c r="D18" s="61" t="s">
        <v>180</v>
      </c>
      <c r="E18" s="123">
        <v>0.6</v>
      </c>
      <c r="F18" s="63">
        <f t="shared" si="2"/>
        <v>1.2</v>
      </c>
      <c r="G18" s="61">
        <v>2</v>
      </c>
      <c r="H18" s="65">
        <v>45547</v>
      </c>
      <c r="I18" s="65">
        <v>45548</v>
      </c>
    </row>
    <row r="19" spans="1:9" outlineLevel="1">
      <c r="A19" s="69" t="s">
        <v>401</v>
      </c>
      <c r="B19" s="70" t="s">
        <v>174</v>
      </c>
      <c r="C19" s="71"/>
      <c r="D19" s="71" t="s">
        <v>180</v>
      </c>
      <c r="E19" s="123"/>
      <c r="F19" s="73">
        <f t="shared" ref="F19:F21" si="3">G19*E19</f>
        <v>0</v>
      </c>
      <c r="G19" s="71">
        <v>5</v>
      </c>
      <c r="H19" s="75">
        <v>45558</v>
      </c>
      <c r="I19" s="75">
        <v>45562</v>
      </c>
    </row>
    <row r="20" spans="1:9" outlineLevel="1">
      <c r="A20" s="69" t="s">
        <v>397</v>
      </c>
      <c r="B20" s="70" t="s">
        <v>50</v>
      </c>
      <c r="C20" s="71" t="s">
        <v>153</v>
      </c>
      <c r="D20" s="71" t="s">
        <v>181</v>
      </c>
      <c r="E20" s="123"/>
      <c r="F20" s="73">
        <f t="shared" si="3"/>
        <v>0</v>
      </c>
      <c r="G20" s="71">
        <v>20</v>
      </c>
      <c r="H20" s="75">
        <v>45614</v>
      </c>
      <c r="I20" s="75">
        <v>45639</v>
      </c>
    </row>
    <row r="21" spans="1:9" outlineLevel="1">
      <c r="A21" s="69" t="s">
        <v>398</v>
      </c>
      <c r="B21" s="70" t="s">
        <v>51</v>
      </c>
      <c r="C21" s="71" t="s">
        <v>182</v>
      </c>
      <c r="D21" s="71" t="s">
        <v>183</v>
      </c>
      <c r="E21" s="123"/>
      <c r="F21" s="73">
        <f t="shared" si="3"/>
        <v>0</v>
      </c>
      <c r="G21" s="71">
        <v>25</v>
      </c>
      <c r="H21" s="75">
        <v>45635</v>
      </c>
      <c r="I21" s="75">
        <v>45667</v>
      </c>
    </row>
    <row r="22" spans="1:9" s="30" customFormat="1">
      <c r="A22" s="52" t="s">
        <v>122</v>
      </c>
      <c r="B22" s="53" t="s">
        <v>132</v>
      </c>
      <c r="C22" s="54"/>
      <c r="D22" s="54"/>
      <c r="E22" s="55">
        <f>F22/G22</f>
        <v>0.11608391608391609</v>
      </c>
      <c r="F22" s="117">
        <f>SUM(F23,F28:F29)</f>
        <v>16.600000000000001</v>
      </c>
      <c r="G22" s="54">
        <f>SUM(G23,G28,G29)</f>
        <v>143</v>
      </c>
      <c r="H22" s="57">
        <f>MIN(H23:H31)</f>
        <v>45505</v>
      </c>
      <c r="I22" s="57">
        <f>MAX(I23:I31)</f>
        <v>45730</v>
      </c>
    </row>
    <row r="23" spans="1:9" s="30" customFormat="1" outlineLevel="1">
      <c r="A23" s="48" t="s">
        <v>365</v>
      </c>
      <c r="B23" s="77" t="s">
        <v>110</v>
      </c>
      <c r="C23" s="49"/>
      <c r="D23" s="49" t="s">
        <v>402</v>
      </c>
      <c r="E23" s="124">
        <f>F23/G23</f>
        <v>0.73333333333333328</v>
      </c>
      <c r="F23" s="73">
        <f>SUM(F24:F27)</f>
        <v>11</v>
      </c>
      <c r="G23" s="49">
        <f>SUM(G24:G27)</f>
        <v>15</v>
      </c>
      <c r="H23" s="51">
        <f>MIN(H24:H27)</f>
        <v>45505</v>
      </c>
      <c r="I23" s="51">
        <f>MAX(I24:I27)</f>
        <v>45565</v>
      </c>
    </row>
    <row r="24" spans="1:9" outlineLevel="2">
      <c r="A24" s="60" t="s">
        <v>366</v>
      </c>
      <c r="B24" s="88" t="s">
        <v>240</v>
      </c>
      <c r="C24" s="61"/>
      <c r="D24" s="61" t="s">
        <v>324</v>
      </c>
      <c r="E24" s="123">
        <v>1</v>
      </c>
      <c r="F24" s="63">
        <f t="shared" ref="F24:F27" si="4">G24*E24</f>
        <v>2</v>
      </c>
      <c r="G24" s="61">
        <v>2</v>
      </c>
      <c r="H24" s="98">
        <v>45505</v>
      </c>
      <c r="I24" s="98">
        <v>45506</v>
      </c>
    </row>
    <row r="25" spans="1:9" outlineLevel="2">
      <c r="A25" s="60" t="s">
        <v>367</v>
      </c>
      <c r="B25" s="88" t="s">
        <v>236</v>
      </c>
      <c r="C25" s="61"/>
      <c r="D25" s="61" t="s">
        <v>324</v>
      </c>
      <c r="E25" s="123">
        <v>1</v>
      </c>
      <c r="F25" s="63">
        <f t="shared" si="4"/>
        <v>3</v>
      </c>
      <c r="G25" s="61">
        <v>3</v>
      </c>
      <c r="H25" s="98">
        <v>45509</v>
      </c>
      <c r="I25" s="98">
        <v>45511</v>
      </c>
    </row>
    <row r="26" spans="1:9" outlineLevel="2">
      <c r="A26" s="60" t="s">
        <v>368</v>
      </c>
      <c r="B26" s="88" t="s">
        <v>237</v>
      </c>
      <c r="C26" s="61"/>
      <c r="D26" s="61" t="s">
        <v>324</v>
      </c>
      <c r="E26" s="123">
        <v>1</v>
      </c>
      <c r="F26" s="63">
        <f t="shared" si="4"/>
        <v>2</v>
      </c>
      <c r="G26" s="61">
        <v>2</v>
      </c>
      <c r="H26" s="98">
        <v>45512</v>
      </c>
      <c r="I26" s="98">
        <v>45513</v>
      </c>
    </row>
    <row r="27" spans="1:9" outlineLevel="2">
      <c r="A27" s="60" t="s">
        <v>369</v>
      </c>
      <c r="B27" s="88" t="s">
        <v>245</v>
      </c>
      <c r="C27" s="61"/>
      <c r="D27" s="61" t="s">
        <v>324</v>
      </c>
      <c r="E27" s="123">
        <v>0.5</v>
      </c>
      <c r="F27" s="63">
        <f t="shared" si="4"/>
        <v>4</v>
      </c>
      <c r="G27" s="61">
        <v>8</v>
      </c>
      <c r="H27" s="98">
        <v>45554</v>
      </c>
      <c r="I27" s="98">
        <v>45565</v>
      </c>
    </row>
    <row r="28" spans="1:9" outlineLevel="1">
      <c r="A28" s="69" t="s">
        <v>381</v>
      </c>
      <c r="B28" s="70" t="s">
        <v>113</v>
      </c>
      <c r="C28" s="71"/>
      <c r="D28" s="71" t="s">
        <v>373</v>
      </c>
      <c r="E28" s="123">
        <v>0.7</v>
      </c>
      <c r="F28" s="73">
        <f t="shared" ref="F28:F31" si="5">G28*E28</f>
        <v>5.6</v>
      </c>
      <c r="G28" s="71">
        <v>8</v>
      </c>
      <c r="H28" s="75">
        <v>45554</v>
      </c>
      <c r="I28" s="75">
        <v>45580</v>
      </c>
    </row>
    <row r="29" spans="1:9" s="30" customFormat="1" outlineLevel="1">
      <c r="A29" s="48" t="s">
        <v>382</v>
      </c>
      <c r="B29" s="77" t="s">
        <v>131</v>
      </c>
      <c r="C29" s="49"/>
      <c r="D29" s="49" t="s">
        <v>374</v>
      </c>
      <c r="E29" s="124">
        <f>F29/G29</f>
        <v>0</v>
      </c>
      <c r="F29" s="73">
        <f>SUM(F30:F31)</f>
        <v>0</v>
      </c>
      <c r="G29" s="49">
        <f>SUM(G30:G31)</f>
        <v>120</v>
      </c>
      <c r="H29" s="51">
        <f>MIN(H30:H31)</f>
        <v>45597</v>
      </c>
      <c r="I29" s="51">
        <f>MAX(I30:I31)</f>
        <v>45730</v>
      </c>
    </row>
    <row r="30" spans="1:9" outlineLevel="2">
      <c r="A30" s="300" t="s">
        <v>383</v>
      </c>
      <c r="B30" s="307" t="s">
        <v>370</v>
      </c>
      <c r="C30" s="302"/>
      <c r="D30" s="302" t="s">
        <v>372</v>
      </c>
      <c r="E30" s="304"/>
      <c r="F30" s="305">
        <f t="shared" si="5"/>
        <v>0</v>
      </c>
      <c r="G30" s="302">
        <v>91</v>
      </c>
      <c r="H30" s="306">
        <v>45597</v>
      </c>
      <c r="I30" s="306">
        <v>45730</v>
      </c>
    </row>
    <row r="31" spans="1:9" outlineLevel="2">
      <c r="A31" s="300" t="s">
        <v>384</v>
      </c>
      <c r="B31" s="307" t="s">
        <v>371</v>
      </c>
      <c r="C31" s="302"/>
      <c r="D31" s="302" t="s">
        <v>325</v>
      </c>
      <c r="E31" s="304"/>
      <c r="F31" s="305">
        <f t="shared" si="5"/>
        <v>0</v>
      </c>
      <c r="G31" s="302">
        <v>29</v>
      </c>
      <c r="H31" s="306">
        <v>45689</v>
      </c>
      <c r="I31" s="306">
        <v>45730</v>
      </c>
    </row>
    <row r="32" spans="1:9" s="30" customFormat="1">
      <c r="A32" s="59" t="s">
        <v>123</v>
      </c>
      <c r="B32" s="53" t="s">
        <v>283</v>
      </c>
      <c r="C32" s="54"/>
      <c r="D32" s="54" t="s">
        <v>299</v>
      </c>
      <c r="E32" s="55">
        <f>F32/G32</f>
        <v>0</v>
      </c>
      <c r="F32" s="117">
        <f>SUM(F33:F37)</f>
        <v>0</v>
      </c>
      <c r="G32" s="54">
        <f>SUM(G33:G37)</f>
        <v>63</v>
      </c>
      <c r="H32" s="57">
        <f>MIN(H33:H37)</f>
        <v>45733</v>
      </c>
      <c r="I32" s="57">
        <f>MAX(I33:I37)</f>
        <v>45807</v>
      </c>
    </row>
    <row r="33" spans="1:9" outlineLevel="1">
      <c r="A33" s="87" t="s">
        <v>376</v>
      </c>
      <c r="B33" s="70" t="s">
        <v>291</v>
      </c>
      <c r="C33" s="71" t="s">
        <v>311</v>
      </c>
      <c r="D33" s="71" t="s">
        <v>299</v>
      </c>
      <c r="E33" s="123"/>
      <c r="F33" s="73">
        <f t="shared" ref="F33:F37" si="6">G33*E33</f>
        <v>0</v>
      </c>
      <c r="G33" s="71">
        <v>10</v>
      </c>
      <c r="H33" s="75">
        <v>45733</v>
      </c>
      <c r="I33" s="75">
        <v>45744</v>
      </c>
    </row>
    <row r="34" spans="1:9" outlineLevel="1">
      <c r="A34" s="87" t="s">
        <v>377</v>
      </c>
      <c r="B34" s="70" t="s">
        <v>292</v>
      </c>
      <c r="C34" s="71" t="s">
        <v>312</v>
      </c>
      <c r="D34" s="71" t="s">
        <v>299</v>
      </c>
      <c r="E34" s="123"/>
      <c r="F34" s="73">
        <f t="shared" si="6"/>
        <v>0</v>
      </c>
      <c r="G34" s="71">
        <v>20</v>
      </c>
      <c r="H34" s="75">
        <v>45747</v>
      </c>
      <c r="I34" s="75">
        <v>45772</v>
      </c>
    </row>
    <row r="35" spans="1:9" outlineLevel="1">
      <c r="A35" s="87" t="s">
        <v>378</v>
      </c>
      <c r="B35" s="70" t="s">
        <v>310</v>
      </c>
      <c r="C35" s="71" t="s">
        <v>313</v>
      </c>
      <c r="D35" s="71" t="s">
        <v>299</v>
      </c>
      <c r="E35" s="123"/>
      <c r="F35" s="73">
        <f t="shared" si="6"/>
        <v>0</v>
      </c>
      <c r="G35" s="71">
        <v>8</v>
      </c>
      <c r="H35" s="75">
        <v>45775</v>
      </c>
      <c r="I35" s="75">
        <v>45786</v>
      </c>
    </row>
    <row r="36" spans="1:9" outlineLevel="1">
      <c r="A36" s="87" t="s">
        <v>379</v>
      </c>
      <c r="B36" s="70" t="s">
        <v>293</v>
      </c>
      <c r="C36" s="71"/>
      <c r="D36" s="71" t="s">
        <v>299</v>
      </c>
      <c r="E36" s="123"/>
      <c r="F36" s="73">
        <f t="shared" si="6"/>
        <v>0</v>
      </c>
      <c r="G36" s="71">
        <v>5</v>
      </c>
      <c r="H36" s="75">
        <v>45789</v>
      </c>
      <c r="I36" s="75">
        <v>45793</v>
      </c>
    </row>
    <row r="37" spans="1:9" outlineLevel="1">
      <c r="A37" s="87" t="s">
        <v>380</v>
      </c>
      <c r="B37" s="70" t="s">
        <v>294</v>
      </c>
      <c r="C37" s="71"/>
      <c r="D37" s="71" t="s">
        <v>299</v>
      </c>
      <c r="E37" s="123"/>
      <c r="F37" s="73">
        <f t="shared" si="6"/>
        <v>0</v>
      </c>
      <c r="G37" s="71">
        <v>20</v>
      </c>
      <c r="H37" s="75">
        <v>45796</v>
      </c>
      <c r="I37" s="75">
        <v>45807</v>
      </c>
    </row>
  </sheetData>
  <mergeCells count="6">
    <mergeCell ref="D1:D2"/>
    <mergeCell ref="H1:H2"/>
    <mergeCell ref="I1:I2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  <ignoredErrors>
    <ignoredError sqref="G6:I6 G11:I11 G16 H16:I16 G23:I23" formulaRange="1"/>
    <ignoredError sqref="A23 A33:A37 A28:A29 A4:A6 A10:A11 A14 A16:A21" twoDigitTextYear="1"/>
    <ignoredError sqref="F15 F22 F6 F11 F29 F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2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O18" sqref="AO18"/>
    </sheetView>
  </sheetViews>
  <sheetFormatPr defaultColWidth="10.875" defaultRowHeight="13.5"/>
  <cols>
    <col min="1" max="1" width="9" style="145" bestFit="1" customWidth="1"/>
    <col min="2" max="2" width="7.625" style="150" bestFit="1" customWidth="1"/>
    <col min="3" max="3" width="8.375" style="145" customWidth="1"/>
    <col min="4" max="4" width="6.25" style="135" bestFit="1" customWidth="1"/>
    <col min="5" max="5" width="20.125" style="145" bestFit="1" customWidth="1"/>
    <col min="6" max="6" width="10.5" style="135" customWidth="1"/>
    <col min="7" max="21" width="3.625" style="15" customWidth="1"/>
    <col min="22" max="22" width="3.875" style="15" bestFit="1" customWidth="1"/>
    <col min="23" max="33" width="3.625" style="15" customWidth="1"/>
    <col min="34" max="54" width="3.625" style="12" customWidth="1"/>
    <col min="55" max="16384" width="10.875" style="12"/>
  </cols>
  <sheetData>
    <row r="1" spans="1:54">
      <c r="A1" s="337" t="s">
        <v>83</v>
      </c>
      <c r="B1" s="338"/>
      <c r="C1" s="337" t="s">
        <v>450</v>
      </c>
      <c r="D1" s="338"/>
      <c r="E1" s="337" t="s">
        <v>73</v>
      </c>
      <c r="F1" s="338"/>
      <c r="G1" s="347" t="s">
        <v>70</v>
      </c>
      <c r="H1" s="348"/>
      <c r="I1" s="348"/>
      <c r="J1" s="348"/>
      <c r="K1" s="348"/>
      <c r="L1" s="348" t="s">
        <v>102</v>
      </c>
      <c r="M1" s="348"/>
      <c r="N1" s="348"/>
      <c r="O1" s="348"/>
      <c r="P1" s="345" t="s">
        <v>103</v>
      </c>
      <c r="Q1" s="346"/>
      <c r="R1" s="346"/>
      <c r="S1" s="347"/>
      <c r="T1" s="345" t="s">
        <v>71</v>
      </c>
      <c r="U1" s="346"/>
      <c r="V1" s="346"/>
      <c r="W1" s="346"/>
      <c r="X1" s="347"/>
      <c r="Y1" s="348" t="s">
        <v>104</v>
      </c>
      <c r="Z1" s="348"/>
      <c r="AA1" s="348"/>
      <c r="AB1" s="348"/>
      <c r="AC1" s="345" t="s">
        <v>72</v>
      </c>
      <c r="AD1" s="346"/>
      <c r="AE1" s="346"/>
      <c r="AF1" s="347"/>
      <c r="AG1" s="345" t="s">
        <v>109</v>
      </c>
      <c r="AH1" s="346"/>
      <c r="AI1" s="346"/>
      <c r="AJ1" s="346"/>
      <c r="AK1" s="347"/>
      <c r="AL1" s="345" t="s">
        <v>105</v>
      </c>
      <c r="AM1" s="346"/>
      <c r="AN1" s="346"/>
      <c r="AO1" s="347"/>
      <c r="AP1" s="345" t="s">
        <v>106</v>
      </c>
      <c r="AQ1" s="346"/>
      <c r="AR1" s="346"/>
      <c r="AS1" s="347"/>
      <c r="AT1" s="345" t="s">
        <v>108</v>
      </c>
      <c r="AU1" s="346"/>
      <c r="AV1" s="346"/>
      <c r="AW1" s="346"/>
      <c r="AX1" s="347"/>
      <c r="AY1" s="345" t="s">
        <v>107</v>
      </c>
      <c r="AZ1" s="346"/>
      <c r="BA1" s="346"/>
      <c r="BB1" s="347"/>
    </row>
    <row r="2" spans="1:54">
      <c r="A2" s="339"/>
      <c r="B2" s="340"/>
      <c r="C2" s="339"/>
      <c r="D2" s="340"/>
      <c r="E2" s="339"/>
      <c r="F2" s="340"/>
      <c r="G2" s="130" t="s">
        <v>84</v>
      </c>
      <c r="H2" s="16" t="s">
        <v>75</v>
      </c>
      <c r="I2" s="16" t="s">
        <v>76</v>
      </c>
      <c r="J2" s="16" t="s">
        <v>77</v>
      </c>
      <c r="K2" s="16" t="s">
        <v>78</v>
      </c>
      <c r="L2" s="33" t="s">
        <v>84</v>
      </c>
      <c r="M2" s="33" t="s">
        <v>75</v>
      </c>
      <c r="N2" s="33" t="s">
        <v>76</v>
      </c>
      <c r="O2" s="33" t="s">
        <v>77</v>
      </c>
      <c r="P2" s="33" t="s">
        <v>74</v>
      </c>
      <c r="Q2" s="33" t="s">
        <v>75</v>
      </c>
      <c r="R2" s="33" t="s">
        <v>76</v>
      </c>
      <c r="S2" s="33" t="s">
        <v>77</v>
      </c>
      <c r="T2" s="33" t="s">
        <v>84</v>
      </c>
      <c r="U2" s="33" t="s">
        <v>75</v>
      </c>
      <c r="V2" s="33" t="s">
        <v>76</v>
      </c>
      <c r="W2" s="33" t="s">
        <v>77</v>
      </c>
      <c r="X2" s="33" t="s">
        <v>78</v>
      </c>
      <c r="Y2" s="33" t="s">
        <v>84</v>
      </c>
      <c r="Z2" s="33" t="s">
        <v>75</v>
      </c>
      <c r="AA2" s="33" t="s">
        <v>76</v>
      </c>
      <c r="AB2" s="33" t="s">
        <v>77</v>
      </c>
      <c r="AC2" s="33" t="s">
        <v>84</v>
      </c>
      <c r="AD2" s="33" t="s">
        <v>75</v>
      </c>
      <c r="AE2" s="33" t="s">
        <v>76</v>
      </c>
      <c r="AF2" s="33" t="s">
        <v>77</v>
      </c>
      <c r="AG2" s="33" t="s">
        <v>101</v>
      </c>
      <c r="AH2" s="33" t="s">
        <v>75</v>
      </c>
      <c r="AI2" s="33" t="s">
        <v>76</v>
      </c>
      <c r="AJ2" s="33" t="s">
        <v>77</v>
      </c>
      <c r="AK2" s="33" t="s">
        <v>78</v>
      </c>
      <c r="AL2" s="33" t="s">
        <v>101</v>
      </c>
      <c r="AM2" s="33" t="s">
        <v>75</v>
      </c>
      <c r="AN2" s="33" t="s">
        <v>76</v>
      </c>
      <c r="AO2" s="33" t="s">
        <v>77</v>
      </c>
      <c r="AP2" s="33" t="s">
        <v>74</v>
      </c>
      <c r="AQ2" s="33" t="s">
        <v>75</v>
      </c>
      <c r="AR2" s="33" t="s">
        <v>76</v>
      </c>
      <c r="AS2" s="33" t="s">
        <v>77</v>
      </c>
      <c r="AT2" s="33" t="s">
        <v>74</v>
      </c>
      <c r="AU2" s="33" t="s">
        <v>75</v>
      </c>
      <c r="AV2" s="33" t="s">
        <v>76</v>
      </c>
      <c r="AW2" s="33" t="s">
        <v>77</v>
      </c>
      <c r="AX2" s="33" t="s">
        <v>78</v>
      </c>
      <c r="AY2" s="16" t="s">
        <v>74</v>
      </c>
      <c r="AZ2" s="16" t="s">
        <v>75</v>
      </c>
      <c r="BA2" s="16" t="s">
        <v>76</v>
      </c>
      <c r="BB2" s="16" t="s">
        <v>77</v>
      </c>
    </row>
    <row r="3" spans="1:54">
      <c r="A3" s="332" t="s">
        <v>453</v>
      </c>
      <c r="B3" s="325">
        <f>OK플라자통합!E2</f>
        <v>0.26618625277161861</v>
      </c>
      <c r="C3" s="343" t="s">
        <v>451</v>
      </c>
      <c r="D3" s="341">
        <f>OK플라자통합!E3</f>
        <v>0.45491803278688525</v>
      </c>
      <c r="E3" s="161" t="s">
        <v>86</v>
      </c>
      <c r="F3" s="156">
        <f>OK플라자통합!E5</f>
        <v>1</v>
      </c>
      <c r="G3" s="349">
        <f>F3</f>
        <v>1</v>
      </c>
      <c r="H3" s="350"/>
      <c r="I3" s="350"/>
      <c r="J3" s="351"/>
      <c r="K3" s="181"/>
      <c r="L3" s="182"/>
      <c r="M3" s="183"/>
      <c r="N3" s="183"/>
      <c r="O3" s="184"/>
      <c r="P3" s="182"/>
      <c r="Q3" s="183"/>
      <c r="R3" s="185"/>
      <c r="S3" s="184"/>
      <c r="T3" s="182"/>
      <c r="U3" s="183"/>
      <c r="V3" s="183"/>
      <c r="W3" s="183"/>
      <c r="X3" s="184"/>
      <c r="Y3" s="182"/>
      <c r="Z3" s="183"/>
      <c r="AA3" s="183"/>
      <c r="AB3" s="184"/>
      <c r="AC3" s="182"/>
      <c r="AD3" s="183"/>
      <c r="AE3" s="183"/>
      <c r="AF3" s="184"/>
      <c r="AG3" s="182"/>
      <c r="AH3" s="183"/>
      <c r="AI3" s="183"/>
      <c r="AJ3" s="183"/>
      <c r="AK3" s="186"/>
      <c r="AL3" s="182"/>
      <c r="AM3" s="183"/>
      <c r="AN3" s="183"/>
      <c r="AO3" s="184"/>
      <c r="AP3" s="182"/>
      <c r="AQ3" s="183"/>
      <c r="AR3" s="183"/>
      <c r="AS3" s="184"/>
      <c r="AT3" s="182"/>
      <c r="AU3" s="183"/>
      <c r="AV3" s="183"/>
      <c r="AW3" s="183"/>
      <c r="AX3" s="184"/>
      <c r="AY3" s="187"/>
      <c r="AZ3" s="188"/>
      <c r="BA3" s="188"/>
      <c r="BB3" s="189"/>
    </row>
    <row r="4" spans="1:54">
      <c r="A4" s="332"/>
      <c r="B4" s="325"/>
      <c r="C4" s="344"/>
      <c r="D4" s="342"/>
      <c r="E4" s="161" t="s">
        <v>88</v>
      </c>
      <c r="F4" s="156">
        <f>OK플라자통합!E6</f>
        <v>1</v>
      </c>
      <c r="G4" s="190"/>
      <c r="H4" s="191"/>
      <c r="I4" s="352">
        <f>F4</f>
        <v>1</v>
      </c>
      <c r="J4" s="353"/>
      <c r="K4" s="192"/>
      <c r="L4" s="193"/>
      <c r="M4" s="191"/>
      <c r="N4" s="191"/>
      <c r="O4" s="194"/>
      <c r="P4" s="193"/>
      <c r="Q4" s="191"/>
      <c r="R4" s="195"/>
      <c r="S4" s="194"/>
      <c r="T4" s="193"/>
      <c r="U4" s="191"/>
      <c r="V4" s="191"/>
      <c r="W4" s="191"/>
      <c r="X4" s="194"/>
      <c r="Y4" s="193"/>
      <c r="Z4" s="191"/>
      <c r="AA4" s="191"/>
      <c r="AB4" s="194"/>
      <c r="AC4" s="193"/>
      <c r="AD4" s="191"/>
      <c r="AE4" s="191"/>
      <c r="AF4" s="194"/>
      <c r="AG4" s="193"/>
      <c r="AH4" s="191"/>
      <c r="AI4" s="191"/>
      <c r="AJ4" s="191"/>
      <c r="AK4" s="196"/>
      <c r="AL4" s="193"/>
      <c r="AM4" s="191"/>
      <c r="AN4" s="191"/>
      <c r="AO4" s="194"/>
      <c r="AP4" s="193"/>
      <c r="AQ4" s="191"/>
      <c r="AR4" s="191"/>
      <c r="AS4" s="194"/>
      <c r="AT4" s="193"/>
      <c r="AU4" s="191"/>
      <c r="AV4" s="191"/>
      <c r="AW4" s="191"/>
      <c r="AX4" s="194"/>
      <c r="AY4" s="190"/>
      <c r="AZ4" s="191"/>
      <c r="BA4" s="191"/>
      <c r="BB4" s="197"/>
    </row>
    <row r="5" spans="1:54" ht="13.5" customHeight="1">
      <c r="A5" s="332"/>
      <c r="B5" s="325"/>
      <c r="C5" s="344"/>
      <c r="D5" s="342"/>
      <c r="E5" s="161" t="s">
        <v>455</v>
      </c>
      <c r="F5" s="156">
        <f>OK플라자통합!E7</f>
        <v>1</v>
      </c>
      <c r="G5" s="190"/>
      <c r="H5" s="191"/>
      <c r="I5" s="352">
        <f>F5</f>
        <v>1</v>
      </c>
      <c r="J5" s="361"/>
      <c r="K5" s="192"/>
      <c r="L5" s="193"/>
      <c r="M5" s="191"/>
      <c r="N5" s="191"/>
      <c r="O5" s="194"/>
      <c r="P5" s="193"/>
      <c r="Q5" s="191"/>
      <c r="R5" s="195"/>
      <c r="S5" s="194"/>
      <c r="T5" s="193"/>
      <c r="U5" s="191"/>
      <c r="V5" s="191"/>
      <c r="W5" s="191"/>
      <c r="X5" s="194"/>
      <c r="Y5" s="193"/>
      <c r="Z5" s="191"/>
      <c r="AA5" s="191"/>
      <c r="AB5" s="194"/>
      <c r="AC5" s="193"/>
      <c r="AD5" s="191"/>
      <c r="AE5" s="191"/>
      <c r="AF5" s="194"/>
      <c r="AG5" s="193"/>
      <c r="AH5" s="191"/>
      <c r="AI5" s="191"/>
      <c r="AJ5" s="191"/>
      <c r="AK5" s="196"/>
      <c r="AL5" s="193"/>
      <c r="AM5" s="191"/>
      <c r="AN5" s="191"/>
      <c r="AO5" s="194"/>
      <c r="AP5" s="193"/>
      <c r="AQ5" s="191"/>
      <c r="AR5" s="191"/>
      <c r="AS5" s="194"/>
      <c r="AT5" s="193"/>
      <c r="AU5" s="191"/>
      <c r="AV5" s="191"/>
      <c r="AW5" s="191"/>
      <c r="AX5" s="194"/>
      <c r="AY5" s="190"/>
      <c r="AZ5" s="191"/>
      <c r="BA5" s="191"/>
      <c r="BB5" s="197"/>
    </row>
    <row r="6" spans="1:54">
      <c r="A6" s="332"/>
      <c r="B6" s="325"/>
      <c r="C6" s="344"/>
      <c r="D6" s="342"/>
      <c r="E6" s="161" t="s">
        <v>90</v>
      </c>
      <c r="F6" s="156">
        <f>OK플라자통합!E8</f>
        <v>1</v>
      </c>
      <c r="G6" s="190"/>
      <c r="H6" s="191"/>
      <c r="I6" s="191"/>
      <c r="J6" s="352">
        <f>F6</f>
        <v>1</v>
      </c>
      <c r="K6" s="357"/>
      <c r="L6" s="357"/>
      <c r="M6" s="353"/>
      <c r="N6" s="191"/>
      <c r="O6" s="194"/>
      <c r="P6" s="193"/>
      <c r="Q6" s="191"/>
      <c r="R6" s="195"/>
      <c r="S6" s="194"/>
      <c r="T6" s="193"/>
      <c r="U6" s="191"/>
      <c r="V6" s="191"/>
      <c r="W6" s="191"/>
      <c r="X6" s="194"/>
      <c r="Y6" s="193"/>
      <c r="Z6" s="191"/>
      <c r="AA6" s="191"/>
      <c r="AB6" s="194"/>
      <c r="AC6" s="193"/>
      <c r="AD6" s="191"/>
      <c r="AE6" s="191"/>
      <c r="AF6" s="194"/>
      <c r="AG6" s="193"/>
      <c r="AH6" s="191"/>
      <c r="AI6" s="191"/>
      <c r="AJ6" s="191"/>
      <c r="AK6" s="196"/>
      <c r="AL6" s="193"/>
      <c r="AM6" s="191"/>
      <c r="AN6" s="191"/>
      <c r="AO6" s="194"/>
      <c r="AP6" s="193"/>
      <c r="AQ6" s="191"/>
      <c r="AR6" s="191"/>
      <c r="AS6" s="194"/>
      <c r="AT6" s="193"/>
      <c r="AU6" s="191"/>
      <c r="AV6" s="191"/>
      <c r="AW6" s="191"/>
      <c r="AX6" s="194"/>
      <c r="AY6" s="190"/>
      <c r="AZ6" s="191"/>
      <c r="BA6" s="191"/>
      <c r="BB6" s="197"/>
    </row>
    <row r="7" spans="1:54">
      <c r="A7" s="332"/>
      <c r="B7" s="325"/>
      <c r="C7" s="344"/>
      <c r="D7" s="342"/>
      <c r="E7" s="161" t="s">
        <v>82</v>
      </c>
      <c r="F7" s="156">
        <f>OK플라자통합!E22</f>
        <v>1</v>
      </c>
      <c r="G7" s="190"/>
      <c r="H7" s="191"/>
      <c r="I7" s="191"/>
      <c r="J7" s="191"/>
      <c r="K7" s="192"/>
      <c r="L7" s="193"/>
      <c r="M7" s="191"/>
      <c r="N7" s="191"/>
      <c r="O7" s="194"/>
      <c r="P7" s="193"/>
      <c r="Q7" s="191"/>
      <c r="R7" s="195"/>
      <c r="S7" s="311">
        <f>F7</f>
        <v>1</v>
      </c>
      <c r="T7" s="193"/>
      <c r="U7" s="191"/>
      <c r="V7" s="191"/>
      <c r="W7" s="191"/>
      <c r="X7" s="194"/>
      <c r="Y7" s="193"/>
      <c r="Z7" s="191"/>
      <c r="AA7" s="191"/>
      <c r="AB7" s="194"/>
      <c r="AC7" s="193"/>
      <c r="AD7" s="191"/>
      <c r="AE7" s="191"/>
      <c r="AF7" s="194"/>
      <c r="AG7" s="193"/>
      <c r="AH7" s="191"/>
      <c r="AI7" s="191"/>
      <c r="AJ7" s="191"/>
      <c r="AK7" s="196"/>
      <c r="AL7" s="193"/>
      <c r="AM7" s="191"/>
      <c r="AN7" s="191"/>
      <c r="AO7" s="194"/>
      <c r="AP7" s="193"/>
      <c r="AQ7" s="191"/>
      <c r="AR7" s="191"/>
      <c r="AS7" s="194"/>
      <c r="AT7" s="193"/>
      <c r="AU7" s="191"/>
      <c r="AV7" s="191"/>
      <c r="AW7" s="191"/>
      <c r="AX7" s="194"/>
      <c r="AY7" s="190"/>
      <c r="AZ7" s="191"/>
      <c r="BA7" s="191"/>
      <c r="BB7" s="197"/>
    </row>
    <row r="8" spans="1:54">
      <c r="A8" s="332"/>
      <c r="B8" s="325"/>
      <c r="C8" s="344"/>
      <c r="D8" s="342"/>
      <c r="E8" s="161" t="s">
        <v>15</v>
      </c>
      <c r="F8" s="156">
        <f>OK플라자통합!E23</f>
        <v>8.3333333333333329E-2</v>
      </c>
      <c r="G8" s="190"/>
      <c r="H8" s="191"/>
      <c r="I8" s="191"/>
      <c r="J8" s="191"/>
      <c r="K8" s="192"/>
      <c r="L8" s="193"/>
      <c r="M8" s="191"/>
      <c r="N8" s="191"/>
      <c r="O8" s="194"/>
      <c r="P8" s="193"/>
      <c r="Q8" s="191"/>
      <c r="R8" s="195"/>
      <c r="S8" s="194"/>
      <c r="T8" s="193"/>
      <c r="U8" s="352">
        <f>F8</f>
        <v>8.3333333333333329E-2</v>
      </c>
      <c r="V8" s="357"/>
      <c r="W8" s="357"/>
      <c r="X8" s="357"/>
      <c r="Y8" s="357"/>
      <c r="Z8" s="353"/>
      <c r="AA8" s="191"/>
      <c r="AB8" s="194"/>
      <c r="AC8" s="193"/>
      <c r="AD8" s="191"/>
      <c r="AE8" s="191"/>
      <c r="AF8" s="194"/>
      <c r="AG8" s="193"/>
      <c r="AH8" s="191"/>
      <c r="AI8" s="191"/>
      <c r="AJ8" s="191"/>
      <c r="AK8" s="196"/>
      <c r="AL8" s="193"/>
      <c r="AM8" s="191"/>
      <c r="AN8" s="191"/>
      <c r="AO8" s="194"/>
      <c r="AP8" s="193"/>
      <c r="AQ8" s="191"/>
      <c r="AR8" s="191"/>
      <c r="AS8" s="194"/>
      <c r="AT8" s="193"/>
      <c r="AU8" s="191"/>
      <c r="AV8" s="191"/>
      <c r="AW8" s="191"/>
      <c r="AX8" s="194"/>
      <c r="AY8" s="190"/>
      <c r="AZ8" s="191"/>
      <c r="BA8" s="191"/>
      <c r="BB8" s="197"/>
    </row>
    <row r="9" spans="1:54">
      <c r="A9" s="332"/>
      <c r="B9" s="325"/>
      <c r="C9" s="344"/>
      <c r="D9" s="342"/>
      <c r="E9" s="279" t="s">
        <v>125</v>
      </c>
      <c r="F9" s="280">
        <f>OK플라자통합!E27</f>
        <v>0</v>
      </c>
      <c r="G9" s="281"/>
      <c r="H9" s="282"/>
      <c r="I9" s="282"/>
      <c r="J9" s="282"/>
      <c r="K9" s="283"/>
      <c r="L9" s="284"/>
      <c r="M9" s="282"/>
      <c r="N9" s="282"/>
      <c r="O9" s="285"/>
      <c r="P9" s="284"/>
      <c r="Q9" s="282"/>
      <c r="R9" s="286"/>
      <c r="S9" s="285"/>
      <c r="T9" s="284"/>
      <c r="U9" s="282"/>
      <c r="V9" s="282"/>
      <c r="W9" s="282"/>
      <c r="X9" s="285"/>
      <c r="Y9" s="284"/>
      <c r="Z9" s="282"/>
      <c r="AA9" s="282"/>
      <c r="AB9" s="285"/>
      <c r="AC9" s="284"/>
      <c r="AD9" s="282"/>
      <c r="AE9" s="282"/>
      <c r="AF9" s="285"/>
      <c r="AG9" s="284"/>
      <c r="AH9" s="282"/>
      <c r="AI9" s="282"/>
      <c r="AJ9" s="282"/>
      <c r="AK9" s="287"/>
      <c r="AL9" s="358">
        <f>F9</f>
        <v>0</v>
      </c>
      <c r="AM9" s="359"/>
      <c r="AN9" s="359"/>
      <c r="AO9" s="359"/>
      <c r="AP9" s="359"/>
      <c r="AQ9" s="359"/>
      <c r="AR9" s="359"/>
      <c r="AS9" s="360"/>
      <c r="AT9" s="284"/>
      <c r="AU9" s="282"/>
      <c r="AV9" s="282"/>
      <c r="AW9" s="282"/>
      <c r="AX9" s="285"/>
      <c r="AY9" s="281"/>
      <c r="AZ9" s="282"/>
      <c r="BA9" s="282"/>
      <c r="BB9" s="288"/>
    </row>
    <row r="10" spans="1:54" s="299" customFormat="1" ht="2.1" customHeight="1">
      <c r="A10" s="332"/>
      <c r="B10" s="325"/>
      <c r="C10" s="153"/>
      <c r="D10" s="158"/>
      <c r="E10" s="162"/>
      <c r="F10" s="163"/>
      <c r="G10" s="293"/>
      <c r="H10" s="294"/>
      <c r="I10" s="294"/>
      <c r="J10" s="294"/>
      <c r="K10" s="295"/>
      <c r="L10" s="296"/>
      <c r="M10" s="294"/>
      <c r="N10" s="294"/>
      <c r="O10" s="297"/>
      <c r="P10" s="296"/>
      <c r="Q10" s="294"/>
      <c r="R10" s="294"/>
      <c r="S10" s="297"/>
      <c r="T10" s="296"/>
      <c r="U10" s="294"/>
      <c r="V10" s="294"/>
      <c r="W10" s="294"/>
      <c r="X10" s="297"/>
      <c r="Y10" s="296"/>
      <c r="Z10" s="294"/>
      <c r="AA10" s="294"/>
      <c r="AB10" s="297"/>
      <c r="AC10" s="296"/>
      <c r="AD10" s="294"/>
      <c r="AE10" s="294"/>
      <c r="AF10" s="297"/>
      <c r="AG10" s="296"/>
      <c r="AH10" s="294"/>
      <c r="AI10" s="294"/>
      <c r="AJ10" s="294"/>
      <c r="AK10" s="294"/>
      <c r="AL10" s="296"/>
      <c r="AM10" s="294"/>
      <c r="AN10" s="294"/>
      <c r="AO10" s="297"/>
      <c r="AP10" s="296"/>
      <c r="AQ10" s="294"/>
      <c r="AR10" s="294"/>
      <c r="AS10" s="297"/>
      <c r="AT10" s="296"/>
      <c r="AU10" s="294"/>
      <c r="AV10" s="294"/>
      <c r="AW10" s="294"/>
      <c r="AX10" s="297"/>
      <c r="AY10" s="293"/>
      <c r="AZ10" s="294"/>
      <c r="BA10" s="294"/>
      <c r="BB10" s="298"/>
    </row>
    <row r="11" spans="1:54">
      <c r="A11" s="332"/>
      <c r="B11" s="325"/>
      <c r="C11" s="333" t="s">
        <v>79</v>
      </c>
      <c r="D11" s="326">
        <f>OK플라자통합!E32</f>
        <v>0.4201388888888889</v>
      </c>
      <c r="E11" s="289" t="s">
        <v>66</v>
      </c>
      <c r="F11" s="290">
        <f>OK플라자통합!E33</f>
        <v>1</v>
      </c>
      <c r="G11" s="362">
        <f>F11</f>
        <v>1</v>
      </c>
      <c r="H11" s="363"/>
      <c r="I11" s="363"/>
      <c r="J11" s="364"/>
      <c r="K11" s="205"/>
      <c r="L11" s="206"/>
      <c r="M11" s="207"/>
      <c r="N11" s="207"/>
      <c r="O11" s="208"/>
      <c r="P11" s="206"/>
      <c r="Q11" s="207"/>
      <c r="R11" s="291"/>
      <c r="S11" s="208"/>
      <c r="T11" s="206"/>
      <c r="U11" s="207"/>
      <c r="V11" s="207"/>
      <c r="W11" s="207"/>
      <c r="X11" s="208"/>
      <c r="Y11" s="206"/>
      <c r="Z11" s="207"/>
      <c r="AA11" s="207"/>
      <c r="AB11" s="208"/>
      <c r="AC11" s="206"/>
      <c r="AD11" s="207"/>
      <c r="AE11" s="207"/>
      <c r="AF11" s="208"/>
      <c r="AG11" s="206"/>
      <c r="AH11" s="207"/>
      <c r="AI11" s="207"/>
      <c r="AJ11" s="207"/>
      <c r="AK11" s="292"/>
      <c r="AL11" s="206"/>
      <c r="AM11" s="207"/>
      <c r="AN11" s="207"/>
      <c r="AO11" s="208"/>
      <c r="AP11" s="206"/>
      <c r="AQ11" s="207"/>
      <c r="AR11" s="207"/>
      <c r="AS11" s="208"/>
      <c r="AT11" s="206"/>
      <c r="AU11" s="207"/>
      <c r="AV11" s="207"/>
      <c r="AW11" s="207"/>
      <c r="AX11" s="208"/>
      <c r="AY11" s="210"/>
      <c r="AZ11" s="207"/>
      <c r="BA11" s="207"/>
      <c r="BB11" s="211"/>
    </row>
    <row r="12" spans="1:54">
      <c r="A12" s="332"/>
      <c r="B12" s="325"/>
      <c r="C12" s="334"/>
      <c r="D12" s="327"/>
      <c r="E12" s="161" t="s">
        <v>92</v>
      </c>
      <c r="F12" s="156">
        <f>OK플라자통합!E34</f>
        <v>1</v>
      </c>
      <c r="G12" s="212"/>
      <c r="H12" s="213"/>
      <c r="I12" s="213"/>
      <c r="J12" s="213"/>
      <c r="K12" s="214">
        <f>F12</f>
        <v>1</v>
      </c>
      <c r="L12" s="215"/>
      <c r="M12" s="213"/>
      <c r="N12" s="213"/>
      <c r="O12" s="216"/>
      <c r="P12" s="215"/>
      <c r="Q12" s="213"/>
      <c r="R12" s="195"/>
      <c r="S12" s="216"/>
      <c r="T12" s="215"/>
      <c r="U12" s="213"/>
      <c r="V12" s="213"/>
      <c r="W12" s="213"/>
      <c r="X12" s="216"/>
      <c r="Y12" s="215"/>
      <c r="Z12" s="213"/>
      <c r="AA12" s="213"/>
      <c r="AB12" s="216"/>
      <c r="AC12" s="215"/>
      <c r="AD12" s="213"/>
      <c r="AE12" s="213"/>
      <c r="AF12" s="216"/>
      <c r="AG12" s="215"/>
      <c r="AH12" s="213"/>
      <c r="AI12" s="213"/>
      <c r="AJ12" s="213"/>
      <c r="AK12" s="196"/>
      <c r="AL12" s="215"/>
      <c r="AM12" s="213"/>
      <c r="AN12" s="213"/>
      <c r="AO12" s="216"/>
      <c r="AP12" s="215"/>
      <c r="AQ12" s="213"/>
      <c r="AR12" s="213"/>
      <c r="AS12" s="216"/>
      <c r="AT12" s="215"/>
      <c r="AU12" s="213"/>
      <c r="AV12" s="213"/>
      <c r="AW12" s="213"/>
      <c r="AX12" s="216"/>
      <c r="AY12" s="212"/>
      <c r="AZ12" s="213"/>
      <c r="BA12" s="213"/>
      <c r="BB12" s="217"/>
    </row>
    <row r="13" spans="1:54">
      <c r="A13" s="332"/>
      <c r="B13" s="325"/>
      <c r="C13" s="334"/>
      <c r="D13" s="327"/>
      <c r="E13" s="161" t="s">
        <v>457</v>
      </c>
      <c r="F13" s="156">
        <f>OK플라자통합!E35</f>
        <v>1</v>
      </c>
      <c r="G13" s="212"/>
      <c r="H13" s="213"/>
      <c r="I13" s="213"/>
      <c r="J13" s="213"/>
      <c r="K13" s="218"/>
      <c r="L13" s="365">
        <f>F13</f>
        <v>1</v>
      </c>
      <c r="M13" s="366"/>
      <c r="N13" s="366"/>
      <c r="O13" s="367"/>
      <c r="P13" s="215"/>
      <c r="Q13" s="213"/>
      <c r="R13" s="195"/>
      <c r="S13" s="216"/>
      <c r="T13" s="215"/>
      <c r="U13" s="213"/>
      <c r="V13" s="213"/>
      <c r="W13" s="213"/>
      <c r="X13" s="216"/>
      <c r="Y13" s="215"/>
      <c r="Z13" s="213"/>
      <c r="AA13" s="213"/>
      <c r="AB13" s="216"/>
      <c r="AC13" s="215"/>
      <c r="AD13" s="213"/>
      <c r="AE13" s="213"/>
      <c r="AF13" s="216"/>
      <c r="AG13" s="215"/>
      <c r="AH13" s="213"/>
      <c r="AI13" s="213"/>
      <c r="AJ13" s="213"/>
      <c r="AK13" s="196"/>
      <c r="AL13" s="215"/>
      <c r="AM13" s="213"/>
      <c r="AN13" s="213"/>
      <c r="AO13" s="216"/>
      <c r="AP13" s="215"/>
      <c r="AQ13" s="213"/>
      <c r="AR13" s="213"/>
      <c r="AS13" s="216"/>
      <c r="AT13" s="215"/>
      <c r="AU13" s="213"/>
      <c r="AV13" s="213"/>
      <c r="AW13" s="213"/>
      <c r="AX13" s="216"/>
      <c r="AY13" s="212"/>
      <c r="AZ13" s="213"/>
      <c r="BA13" s="213"/>
      <c r="BB13" s="217"/>
    </row>
    <row r="14" spans="1:54">
      <c r="A14" s="332"/>
      <c r="B14" s="325"/>
      <c r="C14" s="334"/>
      <c r="D14" s="327"/>
      <c r="E14" s="161" t="s">
        <v>441</v>
      </c>
      <c r="F14" s="156">
        <f>OK플라자통합!E49</f>
        <v>0.8</v>
      </c>
      <c r="G14" s="212"/>
      <c r="H14" s="213"/>
      <c r="I14" s="213"/>
      <c r="J14" s="213"/>
      <c r="K14" s="218"/>
      <c r="L14" s="215"/>
      <c r="M14" s="213"/>
      <c r="N14" s="213"/>
      <c r="O14" s="216"/>
      <c r="P14" s="365">
        <f>F14</f>
        <v>0.8</v>
      </c>
      <c r="Q14" s="366"/>
      <c r="R14" s="366"/>
      <c r="S14" s="366"/>
      <c r="T14" s="371"/>
      <c r="U14" s="213"/>
      <c r="V14" s="213"/>
      <c r="W14" s="213"/>
      <c r="X14" s="216"/>
      <c r="Y14" s="215"/>
      <c r="Z14" s="213"/>
      <c r="AA14" s="213"/>
      <c r="AB14" s="216"/>
      <c r="AC14" s="215"/>
      <c r="AD14" s="213"/>
      <c r="AE14" s="213"/>
      <c r="AF14" s="216"/>
      <c r="AG14" s="215"/>
      <c r="AH14" s="213"/>
      <c r="AI14" s="213"/>
      <c r="AJ14" s="213"/>
      <c r="AK14" s="196"/>
      <c r="AL14" s="215"/>
      <c r="AM14" s="213"/>
      <c r="AN14" s="213"/>
      <c r="AO14" s="216"/>
      <c r="AP14" s="215"/>
      <c r="AQ14" s="213"/>
      <c r="AR14" s="213"/>
      <c r="AS14" s="216"/>
      <c r="AT14" s="215"/>
      <c r="AU14" s="213"/>
      <c r="AV14" s="213"/>
      <c r="AW14" s="213"/>
      <c r="AX14" s="216"/>
      <c r="AY14" s="212"/>
      <c r="AZ14" s="213"/>
      <c r="BA14" s="213"/>
      <c r="BB14" s="217"/>
    </row>
    <row r="15" spans="1:54">
      <c r="A15" s="332"/>
      <c r="B15" s="325"/>
      <c r="C15" s="334"/>
      <c r="D15" s="327"/>
      <c r="E15" s="161" t="s">
        <v>442</v>
      </c>
      <c r="F15" s="156">
        <f>OK플라자통합!E50</f>
        <v>0</v>
      </c>
      <c r="G15" s="212"/>
      <c r="H15" s="213"/>
      <c r="I15" s="213"/>
      <c r="J15" s="213"/>
      <c r="K15" s="218"/>
      <c r="L15" s="215"/>
      <c r="M15" s="213"/>
      <c r="N15" s="213"/>
      <c r="O15" s="216"/>
      <c r="P15" s="215"/>
      <c r="Q15" s="213"/>
      <c r="R15" s="195"/>
      <c r="S15" s="216"/>
      <c r="T15" s="215"/>
      <c r="U15" s="372">
        <f>F15</f>
        <v>0</v>
      </c>
      <c r="V15" s="366"/>
      <c r="W15" s="366"/>
      <c r="X15" s="366"/>
      <c r="Y15" s="366"/>
      <c r="Z15" s="371"/>
      <c r="AA15" s="213"/>
      <c r="AB15" s="216"/>
      <c r="AC15" s="215"/>
      <c r="AD15" s="213"/>
      <c r="AE15" s="213"/>
      <c r="AF15" s="216"/>
      <c r="AG15" s="215"/>
      <c r="AH15" s="213"/>
      <c r="AI15" s="213"/>
      <c r="AJ15" s="213"/>
      <c r="AK15" s="196"/>
      <c r="AL15" s="215"/>
      <c r="AM15" s="213"/>
      <c r="AN15" s="213"/>
      <c r="AO15" s="216"/>
      <c r="AP15" s="215"/>
      <c r="AQ15" s="213"/>
      <c r="AR15" s="213"/>
      <c r="AS15" s="216"/>
      <c r="AT15" s="215"/>
      <c r="AU15" s="213"/>
      <c r="AV15" s="213"/>
      <c r="AW15" s="213"/>
      <c r="AX15" s="216"/>
      <c r="AY15" s="212"/>
      <c r="AZ15" s="213"/>
      <c r="BA15" s="213"/>
      <c r="BB15" s="217"/>
    </row>
    <row r="16" spans="1:54">
      <c r="A16" s="332"/>
      <c r="B16" s="325"/>
      <c r="C16" s="334"/>
      <c r="D16" s="327"/>
      <c r="E16" s="161" t="s">
        <v>443</v>
      </c>
      <c r="F16" s="156">
        <f>OK플라자통합!E51</f>
        <v>0</v>
      </c>
      <c r="G16" s="219"/>
      <c r="H16" s="220"/>
      <c r="I16" s="220"/>
      <c r="J16" s="220"/>
      <c r="K16" s="221"/>
      <c r="L16" s="222"/>
      <c r="M16" s="220"/>
      <c r="N16" s="220"/>
      <c r="O16" s="223"/>
      <c r="P16" s="222"/>
      <c r="Q16" s="220"/>
      <c r="R16" s="195"/>
      <c r="S16" s="223"/>
      <c r="T16" s="222"/>
      <c r="U16" s="220"/>
      <c r="V16" s="220"/>
      <c r="W16" s="372">
        <f>F16</f>
        <v>0</v>
      </c>
      <c r="X16" s="366"/>
      <c r="Y16" s="371"/>
      <c r="Z16" s="220"/>
      <c r="AA16" s="220"/>
      <c r="AB16" s="223"/>
      <c r="AC16" s="222"/>
      <c r="AD16" s="220"/>
      <c r="AE16" s="220"/>
      <c r="AF16" s="223"/>
      <c r="AG16" s="222"/>
      <c r="AH16" s="220"/>
      <c r="AI16" s="220"/>
      <c r="AJ16" s="220"/>
      <c r="AK16" s="196"/>
      <c r="AL16" s="222"/>
      <c r="AM16" s="220"/>
      <c r="AN16" s="220"/>
      <c r="AO16" s="223"/>
      <c r="AP16" s="222"/>
      <c r="AQ16" s="220"/>
      <c r="AR16" s="220"/>
      <c r="AS16" s="223"/>
      <c r="AT16" s="222"/>
      <c r="AU16" s="220"/>
      <c r="AV16" s="220"/>
      <c r="AW16" s="220"/>
      <c r="AX16" s="223"/>
      <c r="AY16" s="219"/>
      <c r="AZ16" s="220"/>
      <c r="BA16" s="220"/>
      <c r="BB16" s="224"/>
    </row>
    <row r="17" spans="1:54">
      <c r="A17" s="332"/>
      <c r="B17" s="325"/>
      <c r="C17" s="334"/>
      <c r="D17" s="327"/>
      <c r="E17" s="161" t="s">
        <v>444</v>
      </c>
      <c r="F17" s="156">
        <f>OK플라자통합!E52</f>
        <v>2.5000000000000001E-2</v>
      </c>
      <c r="G17" s="219"/>
      <c r="H17" s="220"/>
      <c r="I17" s="220"/>
      <c r="J17" s="220"/>
      <c r="K17" s="221"/>
      <c r="L17" s="222"/>
      <c r="M17" s="220"/>
      <c r="N17" s="220"/>
      <c r="O17" s="223"/>
      <c r="P17" s="222"/>
      <c r="Q17" s="220"/>
      <c r="R17" s="195"/>
      <c r="S17" s="223"/>
      <c r="T17" s="222"/>
      <c r="U17" s="220"/>
      <c r="V17" s="220"/>
      <c r="W17" s="220"/>
      <c r="X17" s="223"/>
      <c r="Y17" s="365">
        <f>F17</f>
        <v>2.5000000000000001E-2</v>
      </c>
      <c r="Z17" s="366"/>
      <c r="AA17" s="366"/>
      <c r="AB17" s="367"/>
      <c r="AC17" s="222"/>
      <c r="AD17" s="220"/>
      <c r="AE17" s="220"/>
      <c r="AF17" s="223"/>
      <c r="AG17" s="222"/>
      <c r="AH17" s="220"/>
      <c r="AI17" s="220"/>
      <c r="AJ17" s="220"/>
      <c r="AK17" s="196"/>
      <c r="AL17" s="222"/>
      <c r="AM17" s="220"/>
      <c r="AN17" s="220"/>
      <c r="AO17" s="223"/>
      <c r="AP17" s="222"/>
      <c r="AQ17" s="220"/>
      <c r="AR17" s="220"/>
      <c r="AS17" s="223"/>
      <c r="AT17" s="222"/>
      <c r="AU17" s="220"/>
      <c r="AV17" s="220"/>
      <c r="AW17" s="220"/>
      <c r="AX17" s="223"/>
      <c r="AY17" s="219"/>
      <c r="AZ17" s="220"/>
      <c r="BA17" s="220"/>
      <c r="BB17" s="224"/>
    </row>
    <row r="18" spans="1:54">
      <c r="A18" s="332"/>
      <c r="B18" s="325"/>
      <c r="C18" s="336"/>
      <c r="D18" s="328"/>
      <c r="E18" s="279" t="s">
        <v>445</v>
      </c>
      <c r="F18" s="280">
        <f>OK플라자통합!E66</f>
        <v>0</v>
      </c>
      <c r="G18" s="219"/>
      <c r="H18" s="220"/>
      <c r="I18" s="220"/>
      <c r="J18" s="220"/>
      <c r="K18" s="221"/>
      <c r="L18" s="222"/>
      <c r="M18" s="220"/>
      <c r="N18" s="220"/>
      <c r="O18" s="223"/>
      <c r="P18" s="222"/>
      <c r="Q18" s="220"/>
      <c r="R18" s="286"/>
      <c r="S18" s="223"/>
      <c r="T18" s="222"/>
      <c r="U18" s="220"/>
      <c r="V18" s="220"/>
      <c r="W18" s="220"/>
      <c r="X18" s="220"/>
      <c r="Y18" s="222"/>
      <c r="Z18" s="220"/>
      <c r="AA18" s="220"/>
      <c r="AB18" s="223"/>
      <c r="AC18" s="373">
        <f>F18</f>
        <v>0</v>
      </c>
      <c r="AD18" s="374"/>
      <c r="AE18" s="374"/>
      <c r="AF18" s="375"/>
      <c r="AG18" s="222"/>
      <c r="AH18" s="220"/>
      <c r="AI18" s="220"/>
      <c r="AJ18" s="220"/>
      <c r="AK18" s="287"/>
      <c r="AL18" s="222"/>
      <c r="AM18" s="220"/>
      <c r="AN18" s="220"/>
      <c r="AO18" s="223"/>
      <c r="AP18" s="222"/>
      <c r="AQ18" s="220"/>
      <c r="AR18" s="220"/>
      <c r="AS18" s="223"/>
      <c r="AT18" s="222"/>
      <c r="AU18" s="220"/>
      <c r="AV18" s="220"/>
      <c r="AW18" s="220"/>
      <c r="AX18" s="223"/>
      <c r="AY18" s="219"/>
      <c r="AZ18" s="220"/>
      <c r="BA18" s="220"/>
      <c r="BB18" s="224"/>
    </row>
    <row r="19" spans="1:54" s="299" customFormat="1" ht="2.1" customHeight="1">
      <c r="A19" s="332"/>
      <c r="B19" s="325"/>
      <c r="C19" s="153"/>
      <c r="D19" s="158"/>
      <c r="E19" s="162"/>
      <c r="F19" s="163"/>
      <c r="G19" s="293"/>
      <c r="H19" s="294"/>
      <c r="I19" s="294"/>
      <c r="J19" s="294"/>
      <c r="K19" s="295"/>
      <c r="L19" s="296"/>
      <c r="M19" s="294"/>
      <c r="N19" s="294"/>
      <c r="O19" s="297"/>
      <c r="P19" s="296"/>
      <c r="Q19" s="294"/>
      <c r="R19" s="294"/>
      <c r="S19" s="297"/>
      <c r="T19" s="296"/>
      <c r="U19" s="294"/>
      <c r="V19" s="294"/>
      <c r="W19" s="294"/>
      <c r="X19" s="297"/>
      <c r="Y19" s="296"/>
      <c r="Z19" s="294"/>
      <c r="AA19" s="294"/>
      <c r="AB19" s="297"/>
      <c r="AC19" s="296"/>
      <c r="AD19" s="294"/>
      <c r="AE19" s="294"/>
      <c r="AF19" s="297"/>
      <c r="AG19" s="296"/>
      <c r="AH19" s="294"/>
      <c r="AI19" s="294"/>
      <c r="AJ19" s="294"/>
      <c r="AK19" s="294"/>
      <c r="AL19" s="296"/>
      <c r="AM19" s="294"/>
      <c r="AN19" s="294"/>
      <c r="AO19" s="297"/>
      <c r="AP19" s="296"/>
      <c r="AQ19" s="294"/>
      <c r="AR19" s="294"/>
      <c r="AS19" s="297"/>
      <c r="AT19" s="296"/>
      <c r="AU19" s="294"/>
      <c r="AV19" s="294"/>
      <c r="AW19" s="294"/>
      <c r="AX19" s="297"/>
      <c r="AY19" s="293"/>
      <c r="AZ19" s="294"/>
      <c r="BA19" s="294"/>
      <c r="BB19" s="298"/>
    </row>
    <row r="20" spans="1:54">
      <c r="A20" s="332"/>
      <c r="B20" s="325"/>
      <c r="C20" s="333" t="s">
        <v>301</v>
      </c>
      <c r="D20" s="326">
        <f>OK플라자통합!E67</f>
        <v>0.21657940663176264</v>
      </c>
      <c r="E20" s="289" t="s">
        <v>234</v>
      </c>
      <c r="F20" s="290">
        <f>OK플라자통합!E68</f>
        <v>0.92982456140350878</v>
      </c>
      <c r="G20" s="210"/>
      <c r="H20" s="354">
        <f>F20</f>
        <v>0.92982456140350878</v>
      </c>
      <c r="I20" s="355"/>
      <c r="J20" s="355"/>
      <c r="K20" s="355"/>
      <c r="L20" s="355"/>
      <c r="M20" s="355"/>
      <c r="N20" s="355"/>
      <c r="O20" s="355"/>
      <c r="P20" s="355"/>
      <c r="Q20" s="356"/>
      <c r="R20" s="291"/>
      <c r="S20" s="208"/>
      <c r="T20" s="206"/>
      <c r="U20" s="207"/>
      <c r="V20" s="207"/>
      <c r="W20" s="207"/>
      <c r="X20" s="208"/>
      <c r="Y20" s="206"/>
      <c r="Z20" s="207"/>
      <c r="AA20" s="207"/>
      <c r="AB20" s="208"/>
      <c r="AC20" s="206"/>
      <c r="AD20" s="207"/>
      <c r="AE20" s="207"/>
      <c r="AF20" s="208"/>
      <c r="AG20" s="206"/>
      <c r="AH20" s="207"/>
      <c r="AI20" s="207"/>
      <c r="AJ20" s="207"/>
      <c r="AK20" s="292"/>
      <c r="AL20" s="206"/>
      <c r="AM20" s="207"/>
      <c r="AN20" s="207"/>
      <c r="AO20" s="208"/>
      <c r="AP20" s="206"/>
      <c r="AQ20" s="207"/>
      <c r="AR20" s="207"/>
      <c r="AS20" s="208"/>
      <c r="AT20" s="206"/>
      <c r="AU20" s="207"/>
      <c r="AV20" s="207"/>
      <c r="AW20" s="207"/>
      <c r="AX20" s="208"/>
      <c r="AY20" s="210"/>
      <c r="AZ20" s="207"/>
      <c r="BA20" s="207"/>
      <c r="BB20" s="211"/>
    </row>
    <row r="21" spans="1:54">
      <c r="A21" s="332"/>
      <c r="B21" s="325"/>
      <c r="C21" s="334"/>
      <c r="D21" s="327"/>
      <c r="E21" s="161" t="s">
        <v>303</v>
      </c>
      <c r="F21" s="156">
        <f>OK플라자통합!E83</f>
        <v>0.9</v>
      </c>
      <c r="G21" s="219"/>
      <c r="H21" s="220"/>
      <c r="I21" s="220"/>
      <c r="J21" s="220"/>
      <c r="K21" s="221"/>
      <c r="L21" s="222"/>
      <c r="M21" s="376">
        <f>F21</f>
        <v>0.9</v>
      </c>
      <c r="N21" s="377"/>
      <c r="O21" s="377"/>
      <c r="P21" s="377"/>
      <c r="Q21" s="377"/>
      <c r="R21" s="377"/>
      <c r="S21" s="378"/>
      <c r="T21" s="222"/>
      <c r="U21" s="220"/>
      <c r="V21" s="220"/>
      <c r="W21" s="220"/>
      <c r="X21" s="223"/>
      <c r="Y21" s="222"/>
      <c r="Z21" s="220"/>
      <c r="AA21" s="220"/>
      <c r="AB21" s="223"/>
      <c r="AC21" s="222"/>
      <c r="AD21" s="220"/>
      <c r="AE21" s="220"/>
      <c r="AF21" s="223"/>
      <c r="AG21" s="222"/>
      <c r="AH21" s="220"/>
      <c r="AI21" s="220"/>
      <c r="AJ21" s="220"/>
      <c r="AK21" s="196"/>
      <c r="AL21" s="222"/>
      <c r="AM21" s="220"/>
      <c r="AN21" s="220"/>
      <c r="AO21" s="223"/>
      <c r="AP21" s="222"/>
      <c r="AQ21" s="220"/>
      <c r="AR21" s="220"/>
      <c r="AS21" s="223"/>
      <c r="AT21" s="222"/>
      <c r="AU21" s="220"/>
      <c r="AV21" s="220"/>
      <c r="AW21" s="220"/>
      <c r="AX21" s="223"/>
      <c r="AY21" s="219"/>
      <c r="AZ21" s="220"/>
      <c r="BA21" s="220"/>
      <c r="BB21" s="224"/>
    </row>
    <row r="22" spans="1:54">
      <c r="A22" s="332"/>
      <c r="B22" s="325"/>
      <c r="C22" s="334"/>
      <c r="D22" s="327"/>
      <c r="E22" s="310" t="s">
        <v>304</v>
      </c>
      <c r="F22" s="156">
        <f>OK플라자통합!E84</f>
        <v>0.15</v>
      </c>
      <c r="G22" s="219"/>
      <c r="H22" s="220"/>
      <c r="I22" s="220"/>
      <c r="J22" s="220"/>
      <c r="K22" s="221"/>
      <c r="L22" s="222"/>
      <c r="M22" s="220"/>
      <c r="N22" s="220"/>
      <c r="O22" s="223"/>
      <c r="P22" s="368">
        <f>F22</f>
        <v>0.15</v>
      </c>
      <c r="Q22" s="369"/>
      <c r="R22" s="369"/>
      <c r="S22" s="369"/>
      <c r="T22" s="369"/>
      <c r="U22" s="369"/>
      <c r="V22" s="369"/>
      <c r="W22" s="369"/>
      <c r="X22" s="369"/>
      <c r="Y22" s="369"/>
      <c r="Z22" s="369"/>
      <c r="AA22" s="369"/>
      <c r="AB22" s="369"/>
      <c r="AC22" s="369"/>
      <c r="AD22" s="369"/>
      <c r="AE22" s="369"/>
      <c r="AF22" s="369"/>
      <c r="AG22" s="369"/>
      <c r="AH22" s="369"/>
      <c r="AI22" s="369"/>
      <c r="AJ22" s="369"/>
      <c r="AK22" s="369"/>
      <c r="AL22" s="369"/>
      <c r="AM22" s="369"/>
      <c r="AN22" s="369"/>
      <c r="AO22" s="369"/>
      <c r="AP22" s="369"/>
      <c r="AQ22" s="370"/>
      <c r="AR22" s="220"/>
      <c r="AS22" s="223"/>
      <c r="AT22" s="222"/>
      <c r="AU22" s="220"/>
      <c r="AV22" s="220"/>
      <c r="AW22" s="220"/>
      <c r="AX22" s="223"/>
      <c r="AY22" s="219"/>
      <c r="AZ22" s="220"/>
      <c r="BA22" s="220"/>
      <c r="BB22" s="224"/>
    </row>
    <row r="23" spans="1:54">
      <c r="A23" s="332"/>
      <c r="B23" s="325"/>
      <c r="C23" s="334"/>
      <c r="D23" s="327"/>
      <c r="E23" s="310" t="s">
        <v>305</v>
      </c>
      <c r="F23" s="156">
        <f>OK플라자통합!E85</f>
        <v>0.15</v>
      </c>
      <c r="G23" s="219"/>
      <c r="H23" s="220"/>
      <c r="I23" s="220"/>
      <c r="J23" s="220"/>
      <c r="K23" s="221"/>
      <c r="L23" s="222"/>
      <c r="M23" s="220"/>
      <c r="N23" s="220"/>
      <c r="O23" s="223"/>
      <c r="P23" s="368">
        <f>F23</f>
        <v>0.15</v>
      </c>
      <c r="Q23" s="369"/>
      <c r="R23" s="369"/>
      <c r="S23" s="369"/>
      <c r="T23" s="369"/>
      <c r="U23" s="369"/>
      <c r="V23" s="369"/>
      <c r="W23" s="369"/>
      <c r="X23" s="369"/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J23" s="369"/>
      <c r="AK23" s="369"/>
      <c r="AL23" s="369"/>
      <c r="AM23" s="369"/>
      <c r="AN23" s="369"/>
      <c r="AO23" s="369"/>
      <c r="AP23" s="369"/>
      <c r="AQ23" s="370"/>
      <c r="AR23" s="220"/>
      <c r="AS23" s="223"/>
      <c r="AT23" s="222"/>
      <c r="AU23" s="220"/>
      <c r="AV23" s="220"/>
      <c r="AW23" s="220"/>
      <c r="AX23" s="223"/>
      <c r="AY23" s="219"/>
      <c r="AZ23" s="220"/>
      <c r="BA23" s="220"/>
      <c r="BB23" s="224"/>
    </row>
    <row r="24" spans="1:54">
      <c r="A24" s="332"/>
      <c r="B24" s="325"/>
      <c r="C24" s="334"/>
      <c r="D24" s="327"/>
      <c r="E24" s="310" t="s">
        <v>306</v>
      </c>
      <c r="F24" s="156">
        <f>OK플라자통합!E86</f>
        <v>0.15</v>
      </c>
      <c r="G24" s="219"/>
      <c r="H24" s="220"/>
      <c r="I24" s="220"/>
      <c r="J24" s="220"/>
      <c r="K24" s="221"/>
      <c r="L24" s="222"/>
      <c r="M24" s="220"/>
      <c r="N24" s="220"/>
      <c r="O24" s="223"/>
      <c r="P24" s="368">
        <f>F24</f>
        <v>0.15</v>
      </c>
      <c r="Q24" s="369"/>
      <c r="R24" s="369"/>
      <c r="S24" s="369"/>
      <c r="T24" s="369"/>
      <c r="U24" s="369"/>
      <c r="V24" s="369"/>
      <c r="W24" s="369"/>
      <c r="X24" s="369"/>
      <c r="Y24" s="369"/>
      <c r="Z24" s="369"/>
      <c r="AA24" s="369"/>
      <c r="AB24" s="369"/>
      <c r="AC24" s="369"/>
      <c r="AD24" s="369"/>
      <c r="AE24" s="369"/>
      <c r="AF24" s="369"/>
      <c r="AG24" s="369"/>
      <c r="AH24" s="369"/>
      <c r="AI24" s="369"/>
      <c r="AJ24" s="369"/>
      <c r="AK24" s="369"/>
      <c r="AL24" s="369"/>
      <c r="AM24" s="369"/>
      <c r="AN24" s="369"/>
      <c r="AO24" s="369"/>
      <c r="AP24" s="369"/>
      <c r="AQ24" s="370"/>
      <c r="AR24" s="220"/>
      <c r="AS24" s="223"/>
      <c r="AT24" s="222"/>
      <c r="AU24" s="220"/>
      <c r="AV24" s="220"/>
      <c r="AW24" s="220"/>
      <c r="AX24" s="223"/>
      <c r="AY24" s="219"/>
      <c r="AZ24" s="220"/>
      <c r="BA24" s="220"/>
      <c r="BB24" s="224"/>
    </row>
    <row r="25" spans="1:54">
      <c r="A25" s="332"/>
      <c r="B25" s="325"/>
      <c r="C25" s="334"/>
      <c r="D25" s="327"/>
      <c r="E25" s="161" t="s">
        <v>307</v>
      </c>
      <c r="F25" s="156">
        <f>OK플라자통합!E87</f>
        <v>0</v>
      </c>
      <c r="G25" s="219"/>
      <c r="H25" s="220"/>
      <c r="I25" s="220"/>
      <c r="J25" s="220"/>
      <c r="K25" s="221"/>
      <c r="L25" s="222"/>
      <c r="M25" s="220"/>
      <c r="N25" s="220"/>
      <c r="O25" s="223"/>
      <c r="P25" s="222"/>
      <c r="Q25" s="220"/>
      <c r="R25" s="195"/>
      <c r="S25" s="223"/>
      <c r="T25" s="222"/>
      <c r="U25" s="220"/>
      <c r="V25" s="220"/>
      <c r="W25" s="220"/>
      <c r="X25" s="223"/>
      <c r="Y25" s="222"/>
      <c r="Z25" s="220"/>
      <c r="AA25" s="220"/>
      <c r="AB25" s="223"/>
      <c r="AC25" s="222"/>
      <c r="AD25" s="220"/>
      <c r="AE25" s="220"/>
      <c r="AF25" s="223"/>
      <c r="AG25" s="222"/>
      <c r="AH25" s="220"/>
      <c r="AI25" s="220"/>
      <c r="AJ25" s="220"/>
      <c r="AK25" s="196"/>
      <c r="AL25" s="365">
        <f>F25</f>
        <v>0</v>
      </c>
      <c r="AM25" s="366"/>
      <c r="AN25" s="366"/>
      <c r="AO25" s="366"/>
      <c r="AP25" s="366"/>
      <c r="AQ25" s="371"/>
      <c r="AR25" s="220"/>
      <c r="AS25" s="223"/>
      <c r="AT25" s="222"/>
      <c r="AU25" s="220"/>
      <c r="AV25" s="220"/>
      <c r="AW25" s="220"/>
      <c r="AX25" s="223"/>
      <c r="AY25" s="219"/>
      <c r="AZ25" s="220"/>
      <c r="BA25" s="220"/>
      <c r="BB25" s="224"/>
    </row>
    <row r="26" spans="1:54">
      <c r="A26" s="332"/>
      <c r="B26" s="325"/>
      <c r="C26" s="336"/>
      <c r="D26" s="328"/>
      <c r="E26" s="279" t="s">
        <v>308</v>
      </c>
      <c r="F26" s="280">
        <f>OK플라자통합!E88</f>
        <v>0</v>
      </c>
      <c r="G26" s="219"/>
      <c r="H26" s="220"/>
      <c r="I26" s="220"/>
      <c r="J26" s="220"/>
      <c r="K26" s="221"/>
      <c r="L26" s="222"/>
      <c r="M26" s="220"/>
      <c r="N26" s="220"/>
      <c r="O26" s="223"/>
      <c r="P26" s="222"/>
      <c r="Q26" s="220"/>
      <c r="R26" s="286"/>
      <c r="S26" s="223"/>
      <c r="T26" s="222"/>
      <c r="U26" s="220"/>
      <c r="V26" s="220"/>
      <c r="W26" s="220"/>
      <c r="X26" s="223"/>
      <c r="Y26" s="222"/>
      <c r="Z26" s="220"/>
      <c r="AA26" s="220"/>
      <c r="AB26" s="223"/>
      <c r="AC26" s="368">
        <f>F26</f>
        <v>0</v>
      </c>
      <c r="AD26" s="369"/>
      <c r="AE26" s="369"/>
      <c r="AF26" s="369"/>
      <c r="AG26" s="369"/>
      <c r="AH26" s="369"/>
      <c r="AI26" s="369"/>
      <c r="AJ26" s="369"/>
      <c r="AK26" s="369"/>
      <c r="AL26" s="369"/>
      <c r="AM26" s="369"/>
      <c r="AN26" s="369"/>
      <c r="AO26" s="369"/>
      <c r="AP26" s="369"/>
      <c r="AQ26" s="370"/>
      <c r="AR26" s="220"/>
      <c r="AS26" s="223"/>
      <c r="AT26" s="222"/>
      <c r="AU26" s="220"/>
      <c r="AV26" s="220"/>
      <c r="AW26" s="220"/>
      <c r="AX26" s="223"/>
      <c r="AY26" s="219"/>
      <c r="AZ26" s="220"/>
      <c r="BA26" s="220"/>
      <c r="BB26" s="224"/>
    </row>
    <row r="27" spans="1:54" s="299" customFormat="1" ht="2.1" customHeight="1">
      <c r="A27" s="332"/>
      <c r="B27" s="325"/>
      <c r="C27" s="153"/>
      <c r="D27" s="158"/>
      <c r="E27" s="162"/>
      <c r="F27" s="163"/>
      <c r="G27" s="293"/>
      <c r="H27" s="294"/>
      <c r="I27" s="294"/>
      <c r="J27" s="294"/>
      <c r="K27" s="295"/>
      <c r="L27" s="296"/>
      <c r="M27" s="294"/>
      <c r="N27" s="294"/>
      <c r="O27" s="297"/>
      <c r="P27" s="296"/>
      <c r="Q27" s="294"/>
      <c r="R27" s="294"/>
      <c r="S27" s="297"/>
      <c r="T27" s="296"/>
      <c r="U27" s="294"/>
      <c r="V27" s="294"/>
      <c r="W27" s="294"/>
      <c r="X27" s="297"/>
      <c r="Y27" s="296"/>
      <c r="Z27" s="294"/>
      <c r="AA27" s="294"/>
      <c r="AB27" s="297"/>
      <c r="AC27" s="296"/>
      <c r="AD27" s="294"/>
      <c r="AE27" s="294"/>
      <c r="AF27" s="297"/>
      <c r="AG27" s="296"/>
      <c r="AH27" s="294"/>
      <c r="AI27" s="294"/>
      <c r="AJ27" s="294"/>
      <c r="AK27" s="294"/>
      <c r="AL27" s="296"/>
      <c r="AM27" s="294"/>
      <c r="AN27" s="294"/>
      <c r="AO27" s="297"/>
      <c r="AP27" s="296"/>
      <c r="AQ27" s="294"/>
      <c r="AR27" s="294"/>
      <c r="AS27" s="297"/>
      <c r="AT27" s="296"/>
      <c r="AU27" s="294"/>
      <c r="AV27" s="294"/>
      <c r="AW27" s="294"/>
      <c r="AX27" s="297"/>
      <c r="AY27" s="293"/>
      <c r="AZ27" s="294"/>
      <c r="BA27" s="294"/>
      <c r="BB27" s="298"/>
    </row>
    <row r="28" spans="1:54">
      <c r="A28" s="332"/>
      <c r="B28" s="325"/>
      <c r="C28" s="331" t="s">
        <v>302</v>
      </c>
      <c r="D28" s="329">
        <f>OK플라자통합!E93</f>
        <v>0</v>
      </c>
      <c r="E28" s="289" t="s">
        <v>314</v>
      </c>
      <c r="F28" s="290">
        <f>OK플라자통합!E94</f>
        <v>0</v>
      </c>
      <c r="G28" s="210"/>
      <c r="H28" s="207"/>
      <c r="I28" s="207"/>
      <c r="J28" s="207"/>
      <c r="K28" s="205"/>
      <c r="L28" s="206"/>
      <c r="M28" s="207"/>
      <c r="N28" s="207"/>
      <c r="O28" s="208"/>
      <c r="P28" s="206"/>
      <c r="Q28" s="207"/>
      <c r="R28" s="291"/>
      <c r="S28" s="208"/>
      <c r="T28" s="206"/>
      <c r="U28" s="207"/>
      <c r="V28" s="207"/>
      <c r="W28" s="207"/>
      <c r="X28" s="208"/>
      <c r="Y28" s="206"/>
      <c r="Z28" s="207"/>
      <c r="AA28" s="207"/>
      <c r="AB28" s="208"/>
      <c r="AC28" s="206"/>
      <c r="AD28" s="207"/>
      <c r="AE28" s="207"/>
      <c r="AF28" s="208"/>
      <c r="AG28" s="206"/>
      <c r="AH28" s="207"/>
      <c r="AI28" s="207"/>
      <c r="AJ28" s="207"/>
      <c r="AK28" s="292"/>
      <c r="AL28" s="206"/>
      <c r="AM28" s="207"/>
      <c r="AN28" s="207"/>
      <c r="AO28" s="208"/>
      <c r="AP28" s="206"/>
      <c r="AQ28" s="207"/>
      <c r="AR28" s="379">
        <f>F28</f>
        <v>0</v>
      </c>
      <c r="AS28" s="380"/>
      <c r="AT28" s="206"/>
      <c r="AU28" s="207"/>
      <c r="AV28" s="207"/>
      <c r="AW28" s="207"/>
      <c r="AX28" s="208"/>
      <c r="AY28" s="210"/>
      <c r="AZ28" s="207"/>
      <c r="BA28" s="207"/>
      <c r="BB28" s="211"/>
    </row>
    <row r="29" spans="1:54">
      <c r="A29" s="332"/>
      <c r="B29" s="325"/>
      <c r="C29" s="332"/>
      <c r="D29" s="325"/>
      <c r="E29" s="161" t="s">
        <v>315</v>
      </c>
      <c r="F29" s="156">
        <f>OK플라자통합!E95</f>
        <v>0</v>
      </c>
      <c r="G29" s="212"/>
      <c r="H29" s="213"/>
      <c r="I29" s="213"/>
      <c r="J29" s="213"/>
      <c r="K29" s="218"/>
      <c r="L29" s="215"/>
      <c r="M29" s="213"/>
      <c r="N29" s="213"/>
      <c r="O29" s="216"/>
      <c r="P29" s="215"/>
      <c r="Q29" s="213"/>
      <c r="R29" s="195"/>
      <c r="S29" s="216"/>
      <c r="T29" s="215"/>
      <c r="U29" s="213"/>
      <c r="V29" s="213"/>
      <c r="W29" s="213"/>
      <c r="X29" s="216"/>
      <c r="Y29" s="215"/>
      <c r="Z29" s="213"/>
      <c r="AA29" s="213"/>
      <c r="AB29" s="216"/>
      <c r="AC29" s="215"/>
      <c r="AD29" s="213"/>
      <c r="AE29" s="213"/>
      <c r="AF29" s="216"/>
      <c r="AG29" s="215"/>
      <c r="AH29" s="213"/>
      <c r="AI29" s="213"/>
      <c r="AJ29" s="213"/>
      <c r="AK29" s="196"/>
      <c r="AL29" s="215"/>
      <c r="AM29" s="213"/>
      <c r="AN29" s="213"/>
      <c r="AO29" s="216"/>
      <c r="AP29" s="215"/>
      <c r="AQ29" s="213"/>
      <c r="AR29" s="213"/>
      <c r="AS29" s="216"/>
      <c r="AT29" s="365">
        <f>F29</f>
        <v>0</v>
      </c>
      <c r="AU29" s="366"/>
      <c r="AV29" s="366"/>
      <c r="AW29" s="371"/>
      <c r="AX29" s="216"/>
      <c r="AY29" s="212"/>
      <c r="AZ29" s="213"/>
      <c r="BA29" s="213"/>
      <c r="BB29" s="217"/>
    </row>
    <row r="30" spans="1:54">
      <c r="A30" s="332"/>
      <c r="B30" s="325"/>
      <c r="C30" s="332"/>
      <c r="D30" s="325"/>
      <c r="E30" s="161" t="s">
        <v>310</v>
      </c>
      <c r="F30" s="156">
        <f>OK플라자통합!E96</f>
        <v>0</v>
      </c>
      <c r="G30" s="219"/>
      <c r="H30" s="220"/>
      <c r="I30" s="220"/>
      <c r="J30" s="220"/>
      <c r="K30" s="221"/>
      <c r="L30" s="222"/>
      <c r="M30" s="220"/>
      <c r="N30" s="220"/>
      <c r="O30" s="223"/>
      <c r="P30" s="222"/>
      <c r="Q30" s="220"/>
      <c r="R30" s="195"/>
      <c r="S30" s="223"/>
      <c r="T30" s="222"/>
      <c r="U30" s="220"/>
      <c r="V30" s="220"/>
      <c r="W30" s="220"/>
      <c r="X30" s="223"/>
      <c r="Y30" s="222"/>
      <c r="Z30" s="220"/>
      <c r="AA30" s="220"/>
      <c r="AB30" s="223"/>
      <c r="AC30" s="222"/>
      <c r="AD30" s="220"/>
      <c r="AE30" s="220"/>
      <c r="AF30" s="223"/>
      <c r="AG30" s="222"/>
      <c r="AH30" s="220"/>
      <c r="AI30" s="220"/>
      <c r="AJ30" s="220"/>
      <c r="AK30" s="196"/>
      <c r="AL30" s="222"/>
      <c r="AM30" s="220"/>
      <c r="AN30" s="220"/>
      <c r="AO30" s="223"/>
      <c r="AP30" s="222"/>
      <c r="AQ30" s="220"/>
      <c r="AR30" s="220"/>
      <c r="AS30" s="223"/>
      <c r="AT30" s="222"/>
      <c r="AU30" s="220"/>
      <c r="AV30" s="220"/>
      <c r="AW30" s="220"/>
      <c r="AX30" s="372">
        <f>F30</f>
        <v>0</v>
      </c>
      <c r="AY30" s="371"/>
      <c r="AZ30" s="220"/>
      <c r="BA30" s="220"/>
      <c r="BB30" s="224"/>
    </row>
    <row r="31" spans="1:54">
      <c r="A31" s="332"/>
      <c r="B31" s="325"/>
      <c r="C31" s="332"/>
      <c r="D31" s="325"/>
      <c r="E31" s="161" t="s">
        <v>316</v>
      </c>
      <c r="F31" s="156">
        <f>OK플라자통합!E97</f>
        <v>0</v>
      </c>
      <c r="G31" s="219"/>
      <c r="H31" s="220"/>
      <c r="I31" s="220"/>
      <c r="J31" s="220"/>
      <c r="K31" s="221"/>
      <c r="L31" s="222"/>
      <c r="M31" s="220"/>
      <c r="N31" s="220"/>
      <c r="O31" s="223"/>
      <c r="P31" s="222"/>
      <c r="Q31" s="220"/>
      <c r="R31" s="195"/>
      <c r="S31" s="223"/>
      <c r="T31" s="222"/>
      <c r="U31" s="220"/>
      <c r="V31" s="220"/>
      <c r="W31" s="220"/>
      <c r="X31" s="223"/>
      <c r="Y31" s="222"/>
      <c r="Z31" s="220"/>
      <c r="AA31" s="220"/>
      <c r="AB31" s="223"/>
      <c r="AC31" s="222"/>
      <c r="AD31" s="220"/>
      <c r="AE31" s="220"/>
      <c r="AF31" s="223"/>
      <c r="AG31" s="222"/>
      <c r="AH31" s="220"/>
      <c r="AI31" s="220"/>
      <c r="AJ31" s="220"/>
      <c r="AK31" s="196"/>
      <c r="AL31" s="222"/>
      <c r="AM31" s="220"/>
      <c r="AN31" s="220"/>
      <c r="AO31" s="223"/>
      <c r="AP31" s="222"/>
      <c r="AQ31" s="220"/>
      <c r="AR31" s="220"/>
      <c r="AS31" s="223"/>
      <c r="AT31" s="222"/>
      <c r="AU31" s="220"/>
      <c r="AV31" s="220"/>
      <c r="AW31" s="220"/>
      <c r="AX31" s="223"/>
      <c r="AY31" s="219"/>
      <c r="AZ31" s="228">
        <f>F31</f>
        <v>0</v>
      </c>
      <c r="BA31" s="220"/>
      <c r="BB31" s="224"/>
    </row>
    <row r="32" spans="1:54">
      <c r="A32" s="332"/>
      <c r="B32" s="325"/>
      <c r="C32" s="332"/>
      <c r="D32" s="325"/>
      <c r="E32" s="161" t="s">
        <v>317</v>
      </c>
      <c r="F32" s="156">
        <f>OK플라자통합!E98</f>
        <v>0</v>
      </c>
      <c r="G32" s="219"/>
      <c r="H32" s="220"/>
      <c r="I32" s="220"/>
      <c r="J32" s="220"/>
      <c r="K32" s="221"/>
      <c r="L32" s="222"/>
      <c r="M32" s="220"/>
      <c r="N32" s="220"/>
      <c r="O32" s="223"/>
      <c r="P32" s="222"/>
      <c r="Q32" s="220"/>
      <c r="R32" s="195"/>
      <c r="S32" s="223"/>
      <c r="T32" s="222"/>
      <c r="U32" s="220"/>
      <c r="V32" s="220"/>
      <c r="W32" s="220"/>
      <c r="X32" s="223"/>
      <c r="Y32" s="222"/>
      <c r="Z32" s="220"/>
      <c r="AA32" s="220"/>
      <c r="AB32" s="223"/>
      <c r="AC32" s="222"/>
      <c r="AD32" s="220"/>
      <c r="AE32" s="220"/>
      <c r="AF32" s="223"/>
      <c r="AG32" s="222"/>
      <c r="AH32" s="220"/>
      <c r="AI32" s="220"/>
      <c r="AJ32" s="220"/>
      <c r="AK32" s="198"/>
      <c r="AL32" s="222"/>
      <c r="AM32" s="220"/>
      <c r="AN32" s="220"/>
      <c r="AO32" s="223"/>
      <c r="AP32" s="222"/>
      <c r="AQ32" s="220"/>
      <c r="AR32" s="220"/>
      <c r="AS32" s="223"/>
      <c r="AT32" s="222"/>
      <c r="AU32" s="220"/>
      <c r="AV32" s="220"/>
      <c r="AW32" s="220"/>
      <c r="AX32" s="223"/>
      <c r="AY32" s="219"/>
      <c r="AZ32" s="220"/>
      <c r="BA32" s="372">
        <f>F32</f>
        <v>0</v>
      </c>
      <c r="BB32" s="381"/>
    </row>
    <row r="33" spans="1:54" s="139" customFormat="1" ht="2.1" customHeight="1">
      <c r="A33" s="151"/>
      <c r="B33" s="168"/>
      <c r="C33" s="153"/>
      <c r="D33" s="158"/>
      <c r="E33" s="162"/>
      <c r="F33" s="163"/>
      <c r="G33" s="199"/>
      <c r="H33" s="200"/>
      <c r="I33" s="200"/>
      <c r="J33" s="200"/>
      <c r="K33" s="201"/>
      <c r="L33" s="202"/>
      <c r="M33" s="200"/>
      <c r="N33" s="200"/>
      <c r="O33" s="203"/>
      <c r="P33" s="202"/>
      <c r="Q33" s="200"/>
      <c r="R33" s="200"/>
      <c r="S33" s="203"/>
      <c r="T33" s="202"/>
      <c r="U33" s="200"/>
      <c r="V33" s="200"/>
      <c r="W33" s="200"/>
      <c r="X33" s="203"/>
      <c r="Y33" s="202"/>
      <c r="Z33" s="200"/>
      <c r="AA33" s="200"/>
      <c r="AB33" s="203"/>
      <c r="AC33" s="202"/>
      <c r="AD33" s="200"/>
      <c r="AE33" s="200"/>
      <c r="AF33" s="203"/>
      <c r="AG33" s="202"/>
      <c r="AH33" s="200"/>
      <c r="AI33" s="200"/>
      <c r="AJ33" s="200"/>
      <c r="AK33" s="200"/>
      <c r="AL33" s="202"/>
      <c r="AM33" s="200"/>
      <c r="AN33" s="200"/>
      <c r="AO33" s="203"/>
      <c r="AP33" s="202"/>
      <c r="AQ33" s="200"/>
      <c r="AR33" s="200"/>
      <c r="AS33" s="203"/>
      <c r="AT33" s="202"/>
      <c r="AU33" s="200"/>
      <c r="AV33" s="200"/>
      <c r="AW33" s="200"/>
      <c r="AX33" s="203"/>
      <c r="AY33" s="199"/>
      <c r="AZ33" s="200"/>
      <c r="BA33" s="200"/>
      <c r="BB33" s="204"/>
    </row>
    <row r="34" spans="1:54">
      <c r="A34" s="332" t="s">
        <v>454</v>
      </c>
      <c r="B34" s="325">
        <f>OK스토어!E2</f>
        <v>0.11559139784946236</v>
      </c>
      <c r="C34" s="333" t="s">
        <v>85</v>
      </c>
      <c r="D34" s="326">
        <f>OK스토어!E3</f>
        <v>0.33333333333333331</v>
      </c>
      <c r="E34" s="161" t="s">
        <v>87</v>
      </c>
      <c r="F34" s="156">
        <f>OK스토어!E4</f>
        <v>1</v>
      </c>
      <c r="G34" s="229"/>
      <c r="H34" s="230"/>
      <c r="I34" s="382">
        <f>F34</f>
        <v>1</v>
      </c>
      <c r="J34" s="383"/>
      <c r="K34" s="231"/>
      <c r="L34" s="232"/>
      <c r="M34" s="230"/>
      <c r="N34" s="230"/>
      <c r="O34" s="233"/>
      <c r="P34" s="232"/>
      <c r="Q34" s="230"/>
      <c r="R34" s="195"/>
      <c r="S34" s="233"/>
      <c r="T34" s="232"/>
      <c r="U34" s="230"/>
      <c r="V34" s="230"/>
      <c r="W34" s="230"/>
      <c r="X34" s="233"/>
      <c r="Y34" s="232"/>
      <c r="Z34" s="230"/>
      <c r="AA34" s="230"/>
      <c r="AB34" s="233"/>
      <c r="AC34" s="232"/>
      <c r="AD34" s="230"/>
      <c r="AE34" s="230"/>
      <c r="AF34" s="233"/>
      <c r="AG34" s="232"/>
      <c r="AH34" s="230"/>
      <c r="AI34" s="230"/>
      <c r="AJ34" s="230"/>
      <c r="AK34" s="209"/>
      <c r="AL34" s="232"/>
      <c r="AM34" s="230"/>
      <c r="AN34" s="230"/>
      <c r="AO34" s="233"/>
      <c r="AP34" s="232"/>
      <c r="AQ34" s="230"/>
      <c r="AR34" s="230"/>
      <c r="AS34" s="233"/>
      <c r="AT34" s="232"/>
      <c r="AU34" s="230"/>
      <c r="AV34" s="230"/>
      <c r="AW34" s="230"/>
      <c r="AX34" s="233"/>
      <c r="AY34" s="229"/>
      <c r="AZ34" s="230"/>
      <c r="BA34" s="230"/>
      <c r="BB34" s="234"/>
    </row>
    <row r="35" spans="1:54">
      <c r="A35" s="332"/>
      <c r="B35" s="325"/>
      <c r="C35" s="334"/>
      <c r="D35" s="327"/>
      <c r="E35" s="161" t="s">
        <v>81</v>
      </c>
      <c r="F35" s="156">
        <f>OK스토어!E5</f>
        <v>1</v>
      </c>
      <c r="G35" s="235"/>
      <c r="H35" s="236"/>
      <c r="I35" s="236"/>
      <c r="J35" s="236"/>
      <c r="K35" s="237"/>
      <c r="L35" s="238"/>
      <c r="M35" s="236"/>
      <c r="N35" s="312">
        <f>F35</f>
        <v>1</v>
      </c>
      <c r="O35" s="239"/>
      <c r="P35" s="238"/>
      <c r="Q35" s="236"/>
      <c r="R35" s="195"/>
      <c r="S35" s="239"/>
      <c r="T35" s="238"/>
      <c r="U35" s="236"/>
      <c r="V35" s="236"/>
      <c r="W35" s="236"/>
      <c r="X35" s="239"/>
      <c r="Y35" s="238"/>
      <c r="Z35" s="236"/>
      <c r="AA35" s="236"/>
      <c r="AB35" s="239"/>
      <c r="AC35" s="238"/>
      <c r="AD35" s="236"/>
      <c r="AE35" s="236"/>
      <c r="AF35" s="239"/>
      <c r="AG35" s="238"/>
      <c r="AH35" s="236"/>
      <c r="AI35" s="236"/>
      <c r="AJ35" s="236"/>
      <c r="AK35" s="196"/>
      <c r="AL35" s="238"/>
      <c r="AM35" s="236"/>
      <c r="AN35" s="236"/>
      <c r="AO35" s="239"/>
      <c r="AP35" s="238"/>
      <c r="AQ35" s="236"/>
      <c r="AR35" s="236"/>
      <c r="AS35" s="239"/>
      <c r="AT35" s="238"/>
      <c r="AU35" s="236"/>
      <c r="AV35" s="236"/>
      <c r="AW35" s="236"/>
      <c r="AX35" s="239"/>
      <c r="AY35" s="235"/>
      <c r="AZ35" s="236"/>
      <c r="BA35" s="236"/>
      <c r="BB35" s="240"/>
    </row>
    <row r="36" spans="1:54">
      <c r="A36" s="332"/>
      <c r="B36" s="325"/>
      <c r="C36" s="334"/>
      <c r="D36" s="327"/>
      <c r="E36" s="161" t="s">
        <v>97</v>
      </c>
      <c r="F36" s="156">
        <f>OK스토어!E6</f>
        <v>1</v>
      </c>
      <c r="G36" s="241"/>
      <c r="H36" s="242"/>
      <c r="I36" s="242"/>
      <c r="J36" s="242"/>
      <c r="K36" s="243"/>
      <c r="L36" s="244"/>
      <c r="M36" s="242"/>
      <c r="N36" s="242"/>
      <c r="O36" s="387">
        <f>F36</f>
        <v>1</v>
      </c>
      <c r="P36" s="388"/>
      <c r="Q36" s="388"/>
      <c r="R36" s="388"/>
      <c r="S36" s="389"/>
      <c r="T36" s="244"/>
      <c r="U36" s="242"/>
      <c r="V36" s="242"/>
      <c r="W36" s="242"/>
      <c r="X36" s="245"/>
      <c r="Y36" s="244"/>
      <c r="Z36" s="242"/>
      <c r="AA36" s="242"/>
      <c r="AB36" s="245"/>
      <c r="AC36" s="244"/>
      <c r="AD36" s="242"/>
      <c r="AE36" s="242"/>
      <c r="AF36" s="245"/>
      <c r="AG36" s="244"/>
      <c r="AH36" s="242"/>
      <c r="AI36" s="242"/>
      <c r="AJ36" s="242"/>
      <c r="AK36" s="196"/>
      <c r="AL36" s="244"/>
      <c r="AM36" s="242"/>
      <c r="AN36" s="242"/>
      <c r="AO36" s="245"/>
      <c r="AP36" s="244"/>
      <c r="AQ36" s="242"/>
      <c r="AR36" s="242"/>
      <c r="AS36" s="245"/>
      <c r="AT36" s="244"/>
      <c r="AU36" s="242"/>
      <c r="AV36" s="242"/>
      <c r="AW36" s="242"/>
      <c r="AX36" s="245"/>
      <c r="AY36" s="241"/>
      <c r="AZ36" s="242"/>
      <c r="BA36" s="242"/>
      <c r="BB36" s="246"/>
    </row>
    <row r="37" spans="1:54">
      <c r="A37" s="332"/>
      <c r="B37" s="325"/>
      <c r="C37" s="334"/>
      <c r="D37" s="327"/>
      <c r="E37" s="161" t="s">
        <v>98</v>
      </c>
      <c r="F37" s="156">
        <f>OK스토어!E12</f>
        <v>0</v>
      </c>
      <c r="G37" s="219"/>
      <c r="H37" s="220"/>
      <c r="I37" s="220"/>
      <c r="J37" s="220"/>
      <c r="K37" s="221"/>
      <c r="L37" s="222"/>
      <c r="M37" s="220"/>
      <c r="N37" s="220"/>
      <c r="O37" s="223"/>
      <c r="P37" s="222"/>
      <c r="Q37" s="220"/>
      <c r="R37" s="195"/>
      <c r="S37" s="223"/>
      <c r="T37" s="365">
        <f>F37</f>
        <v>0</v>
      </c>
      <c r="U37" s="390"/>
      <c r="V37" s="220"/>
      <c r="W37" s="220"/>
      <c r="X37" s="223"/>
      <c r="Y37" s="222"/>
      <c r="Z37" s="220"/>
      <c r="AA37" s="220"/>
      <c r="AB37" s="223"/>
      <c r="AC37" s="222"/>
      <c r="AD37" s="220"/>
      <c r="AE37" s="220"/>
      <c r="AF37" s="223"/>
      <c r="AG37" s="222"/>
      <c r="AH37" s="220"/>
      <c r="AI37" s="220"/>
      <c r="AJ37" s="220"/>
      <c r="AK37" s="196"/>
      <c r="AL37" s="222"/>
      <c r="AM37" s="220"/>
      <c r="AN37" s="220"/>
      <c r="AO37" s="223"/>
      <c r="AP37" s="222"/>
      <c r="AQ37" s="220"/>
      <c r="AR37" s="220"/>
      <c r="AS37" s="223"/>
      <c r="AT37" s="222"/>
      <c r="AU37" s="220"/>
      <c r="AV37" s="220"/>
      <c r="AW37" s="220"/>
      <c r="AX37" s="223"/>
      <c r="AY37" s="219"/>
      <c r="AZ37" s="220"/>
      <c r="BA37" s="220"/>
      <c r="BB37" s="224"/>
    </row>
    <row r="38" spans="1:54">
      <c r="A38" s="332"/>
      <c r="B38" s="325"/>
      <c r="C38" s="334"/>
      <c r="D38" s="327"/>
      <c r="E38" s="161" t="s">
        <v>91</v>
      </c>
      <c r="F38" s="156">
        <f>OK스토어!E13</f>
        <v>0</v>
      </c>
      <c r="G38" s="219"/>
      <c r="H38" s="220"/>
      <c r="I38" s="220"/>
      <c r="J38" s="220"/>
      <c r="K38" s="221"/>
      <c r="L38" s="222"/>
      <c r="M38" s="220"/>
      <c r="N38" s="220"/>
      <c r="O38" s="223"/>
      <c r="P38" s="222"/>
      <c r="Q38" s="220"/>
      <c r="R38" s="195"/>
      <c r="S38" s="223"/>
      <c r="T38" s="222"/>
      <c r="U38" s="220"/>
      <c r="V38" s="220"/>
      <c r="W38" s="220"/>
      <c r="X38" s="223"/>
      <c r="Y38" s="222"/>
      <c r="Z38" s="220"/>
      <c r="AA38" s="372">
        <f>F38</f>
        <v>0</v>
      </c>
      <c r="AB38" s="366"/>
      <c r="AC38" s="371"/>
      <c r="AD38" s="220"/>
      <c r="AE38" s="220"/>
      <c r="AF38" s="223"/>
      <c r="AG38" s="222"/>
      <c r="AH38" s="220"/>
      <c r="AI38" s="220"/>
      <c r="AJ38" s="220"/>
      <c r="AK38" s="196"/>
      <c r="AL38" s="222"/>
      <c r="AM38" s="220"/>
      <c r="AN38" s="220"/>
      <c r="AO38" s="223"/>
      <c r="AP38" s="222"/>
      <c r="AQ38" s="220"/>
      <c r="AR38" s="220"/>
      <c r="AS38" s="223"/>
      <c r="AT38" s="222"/>
      <c r="AU38" s="220"/>
      <c r="AV38" s="220"/>
      <c r="AW38" s="220"/>
      <c r="AX38" s="223"/>
      <c r="AY38" s="219"/>
      <c r="AZ38" s="220"/>
      <c r="BA38" s="220"/>
      <c r="BB38" s="224"/>
    </row>
    <row r="39" spans="1:54">
      <c r="A39" s="332"/>
      <c r="B39" s="325"/>
      <c r="C39" s="336"/>
      <c r="D39" s="328"/>
      <c r="E39" s="161" t="s">
        <v>411</v>
      </c>
      <c r="F39" s="156">
        <f>OK스토어!E16</f>
        <v>0</v>
      </c>
      <c r="G39" s="219"/>
      <c r="H39" s="220"/>
      <c r="I39" s="220"/>
      <c r="J39" s="220"/>
      <c r="K39" s="221"/>
      <c r="L39" s="222"/>
      <c r="M39" s="220"/>
      <c r="N39" s="220"/>
      <c r="O39" s="223"/>
      <c r="P39" s="222"/>
      <c r="Q39" s="220"/>
      <c r="R39" s="195"/>
      <c r="S39" s="223"/>
      <c r="T39" s="222"/>
      <c r="U39" s="220"/>
      <c r="V39" s="220"/>
      <c r="W39" s="220"/>
      <c r="X39" s="223"/>
      <c r="Y39" s="222"/>
      <c r="Z39" s="220"/>
      <c r="AA39" s="220"/>
      <c r="AB39" s="223"/>
      <c r="AC39" s="222"/>
      <c r="AD39" s="220"/>
      <c r="AE39" s="220"/>
      <c r="AF39" s="223"/>
      <c r="AG39" s="222"/>
      <c r="AH39" s="220"/>
      <c r="AI39" s="220"/>
      <c r="AJ39" s="220"/>
      <c r="AK39" s="198"/>
      <c r="AL39" s="384">
        <f>F39</f>
        <v>0</v>
      </c>
      <c r="AM39" s="357"/>
      <c r="AN39" s="357"/>
      <c r="AO39" s="357"/>
      <c r="AP39" s="357"/>
      <c r="AQ39" s="357"/>
      <c r="AR39" s="357"/>
      <c r="AS39" s="385"/>
      <c r="AT39" s="222"/>
      <c r="AU39" s="220"/>
      <c r="AV39" s="220"/>
      <c r="AW39" s="220"/>
      <c r="AX39" s="223"/>
      <c r="AY39" s="219"/>
      <c r="AZ39" s="220"/>
      <c r="BA39" s="220"/>
      <c r="BB39" s="224"/>
    </row>
    <row r="40" spans="1:54" s="19" customFormat="1" ht="1.5" customHeight="1">
      <c r="A40" s="332"/>
      <c r="B40" s="325"/>
      <c r="C40" s="154"/>
      <c r="D40" s="168"/>
      <c r="E40" s="164"/>
      <c r="F40" s="156"/>
      <c r="G40" s="247"/>
      <c r="H40" s="248"/>
      <c r="I40" s="248"/>
      <c r="J40" s="248"/>
      <c r="K40" s="249"/>
      <c r="L40" s="250"/>
      <c r="M40" s="248"/>
      <c r="N40" s="248"/>
      <c r="O40" s="251"/>
      <c r="P40" s="250"/>
      <c r="Q40" s="248"/>
      <c r="R40" s="248"/>
      <c r="S40" s="251"/>
      <c r="T40" s="250"/>
      <c r="U40" s="248"/>
      <c r="V40" s="248"/>
      <c r="W40" s="248"/>
      <c r="X40" s="251"/>
      <c r="Y40" s="250"/>
      <c r="Z40" s="248"/>
      <c r="AA40" s="248"/>
      <c r="AB40" s="251"/>
      <c r="AC40" s="250"/>
      <c r="AD40" s="248"/>
      <c r="AE40" s="248"/>
      <c r="AF40" s="251"/>
      <c r="AG40" s="250"/>
      <c r="AH40" s="248"/>
      <c r="AI40" s="248"/>
      <c r="AJ40" s="248"/>
      <c r="AK40" s="248"/>
      <c r="AL40" s="250"/>
      <c r="AM40" s="248"/>
      <c r="AN40" s="248"/>
      <c r="AO40" s="251"/>
      <c r="AP40" s="250"/>
      <c r="AQ40" s="248"/>
      <c r="AR40" s="248"/>
      <c r="AS40" s="251"/>
      <c r="AT40" s="250"/>
      <c r="AU40" s="248"/>
      <c r="AV40" s="248"/>
      <c r="AW40" s="248"/>
      <c r="AX40" s="251"/>
      <c r="AY40" s="247"/>
      <c r="AZ40" s="248"/>
      <c r="BA40" s="248"/>
      <c r="BB40" s="252"/>
    </row>
    <row r="41" spans="1:54">
      <c r="A41" s="332"/>
      <c r="B41" s="325"/>
      <c r="C41" s="332" t="s">
        <v>79</v>
      </c>
      <c r="D41" s="325">
        <f>OK스토어!E17</f>
        <v>0</v>
      </c>
      <c r="E41" s="161" t="s">
        <v>446</v>
      </c>
      <c r="F41" s="156">
        <f>OK스토어!E18</f>
        <v>0</v>
      </c>
      <c r="G41" s="210"/>
      <c r="H41" s="207"/>
      <c r="I41" s="207"/>
      <c r="J41" s="207"/>
      <c r="K41" s="205"/>
      <c r="L41" s="206"/>
      <c r="M41" s="207"/>
      <c r="N41" s="354">
        <f>F41</f>
        <v>0</v>
      </c>
      <c r="O41" s="386"/>
      <c r="P41" s="206"/>
      <c r="Q41" s="207"/>
      <c r="R41" s="195"/>
      <c r="S41" s="208"/>
      <c r="T41" s="206"/>
      <c r="U41" s="207"/>
      <c r="V41" s="207"/>
      <c r="W41" s="207"/>
      <c r="X41" s="208"/>
      <c r="Y41" s="206"/>
      <c r="Z41" s="207"/>
      <c r="AA41" s="207"/>
      <c r="AB41" s="208"/>
      <c r="AC41" s="206"/>
      <c r="AD41" s="207"/>
      <c r="AE41" s="207"/>
      <c r="AF41" s="208"/>
      <c r="AG41" s="206"/>
      <c r="AH41" s="207"/>
      <c r="AI41" s="207"/>
      <c r="AJ41" s="207"/>
      <c r="AK41" s="209"/>
      <c r="AL41" s="206"/>
      <c r="AM41" s="207"/>
      <c r="AN41" s="207"/>
      <c r="AO41" s="208"/>
      <c r="AP41" s="206"/>
      <c r="AQ41" s="207"/>
      <c r="AR41" s="207"/>
      <c r="AS41" s="208"/>
      <c r="AT41" s="206"/>
      <c r="AU41" s="207"/>
      <c r="AV41" s="207"/>
      <c r="AW41" s="207"/>
      <c r="AX41" s="208"/>
      <c r="AY41" s="210"/>
      <c r="AZ41" s="207"/>
      <c r="BA41" s="207"/>
      <c r="BB41" s="211"/>
    </row>
    <row r="42" spans="1:54">
      <c r="A42" s="332"/>
      <c r="B42" s="325"/>
      <c r="C42" s="332"/>
      <c r="D42" s="325"/>
      <c r="E42" s="161" t="s">
        <v>447</v>
      </c>
      <c r="F42" s="156">
        <f>OK스토어!E19</f>
        <v>0</v>
      </c>
      <c r="G42" s="210"/>
      <c r="H42" s="207"/>
      <c r="I42" s="207"/>
      <c r="J42" s="207"/>
      <c r="K42" s="205"/>
      <c r="L42" s="206"/>
      <c r="M42" s="207"/>
      <c r="N42" s="207"/>
      <c r="O42" s="208"/>
      <c r="P42" s="365">
        <f>F42</f>
        <v>0</v>
      </c>
      <c r="Q42" s="371"/>
      <c r="R42" s="195"/>
      <c r="S42" s="208"/>
      <c r="T42" s="206"/>
      <c r="U42" s="207"/>
      <c r="V42" s="207"/>
      <c r="W42" s="207"/>
      <c r="X42" s="208"/>
      <c r="Y42" s="206"/>
      <c r="Z42" s="207"/>
      <c r="AA42" s="207"/>
      <c r="AB42" s="208"/>
      <c r="AC42" s="206"/>
      <c r="AD42" s="207"/>
      <c r="AE42" s="207"/>
      <c r="AF42" s="208"/>
      <c r="AG42" s="206"/>
      <c r="AH42" s="207"/>
      <c r="AI42" s="207"/>
      <c r="AJ42" s="207"/>
      <c r="AK42" s="196"/>
      <c r="AL42" s="206"/>
      <c r="AM42" s="207"/>
      <c r="AN42" s="207"/>
      <c r="AO42" s="208"/>
      <c r="AP42" s="206"/>
      <c r="AQ42" s="207"/>
      <c r="AR42" s="207"/>
      <c r="AS42" s="208"/>
      <c r="AT42" s="206"/>
      <c r="AU42" s="207"/>
      <c r="AV42" s="207"/>
      <c r="AW42" s="207"/>
      <c r="AX42" s="208"/>
      <c r="AY42" s="210"/>
      <c r="AZ42" s="207"/>
      <c r="BA42" s="207"/>
      <c r="BB42" s="211"/>
    </row>
    <row r="43" spans="1:54">
      <c r="A43" s="332"/>
      <c r="B43" s="325"/>
      <c r="C43" s="332"/>
      <c r="D43" s="325"/>
      <c r="E43" s="161" t="s">
        <v>67</v>
      </c>
      <c r="F43" s="156">
        <f>OK스토어!E20</f>
        <v>0</v>
      </c>
      <c r="G43" s="212"/>
      <c r="H43" s="213"/>
      <c r="I43" s="213"/>
      <c r="J43" s="213"/>
      <c r="K43" s="218"/>
      <c r="L43" s="215"/>
      <c r="M43" s="213"/>
      <c r="N43" s="213"/>
      <c r="O43" s="216"/>
      <c r="P43" s="215"/>
      <c r="Q43" s="213"/>
      <c r="R43" s="195"/>
      <c r="S43" s="372">
        <f>F43</f>
        <v>0</v>
      </c>
      <c r="T43" s="371"/>
      <c r="U43" s="213"/>
      <c r="V43" s="213"/>
      <c r="W43" s="213"/>
      <c r="X43" s="216"/>
      <c r="Y43" s="215"/>
      <c r="Z43" s="213"/>
      <c r="AA43" s="213"/>
      <c r="AB43" s="216"/>
      <c r="AC43" s="215"/>
      <c r="AD43" s="213"/>
      <c r="AE43" s="213"/>
      <c r="AF43" s="216"/>
      <c r="AG43" s="215"/>
      <c r="AH43" s="213"/>
      <c r="AI43" s="213"/>
      <c r="AJ43" s="213"/>
      <c r="AK43" s="196"/>
      <c r="AL43" s="215"/>
      <c r="AM43" s="213"/>
      <c r="AN43" s="213"/>
      <c r="AO43" s="216"/>
      <c r="AP43" s="215"/>
      <c r="AQ43" s="213"/>
      <c r="AR43" s="213"/>
      <c r="AS43" s="216"/>
      <c r="AT43" s="215"/>
      <c r="AU43" s="213"/>
      <c r="AV43" s="213"/>
      <c r="AW43" s="213"/>
      <c r="AX43" s="216"/>
      <c r="AY43" s="212"/>
      <c r="AZ43" s="213"/>
      <c r="BA43" s="213"/>
      <c r="BB43" s="217"/>
    </row>
    <row r="44" spans="1:54">
      <c r="A44" s="332"/>
      <c r="B44" s="325"/>
      <c r="C44" s="332"/>
      <c r="D44" s="325"/>
      <c r="E44" s="161" t="s">
        <v>448</v>
      </c>
      <c r="F44" s="156">
        <f>OK스토어!E26</f>
        <v>0</v>
      </c>
      <c r="G44" s="212"/>
      <c r="H44" s="213"/>
      <c r="I44" s="213"/>
      <c r="J44" s="213"/>
      <c r="K44" s="218"/>
      <c r="L44" s="215"/>
      <c r="M44" s="213"/>
      <c r="N44" s="213"/>
      <c r="O44" s="216"/>
      <c r="P44" s="215"/>
      <c r="Q44" s="213"/>
      <c r="R44" s="195"/>
      <c r="S44" s="216"/>
      <c r="T44" s="215"/>
      <c r="U44" s="372">
        <f>F44</f>
        <v>0</v>
      </c>
      <c r="V44" s="371"/>
      <c r="W44" s="213"/>
      <c r="X44" s="216"/>
      <c r="Y44" s="215"/>
      <c r="Z44" s="213"/>
      <c r="AA44" s="213"/>
      <c r="AB44" s="216"/>
      <c r="AC44" s="215"/>
      <c r="AD44" s="213"/>
      <c r="AE44" s="213"/>
      <c r="AF44" s="216"/>
      <c r="AG44" s="215"/>
      <c r="AH44" s="213"/>
      <c r="AI44" s="213"/>
      <c r="AJ44" s="213"/>
      <c r="AK44" s="196"/>
      <c r="AL44" s="215"/>
      <c r="AM44" s="213"/>
      <c r="AN44" s="213"/>
      <c r="AO44" s="216"/>
      <c r="AP44" s="215"/>
      <c r="AQ44" s="213"/>
      <c r="AR44" s="213"/>
      <c r="AS44" s="216"/>
      <c r="AT44" s="215"/>
      <c r="AU44" s="213"/>
      <c r="AV44" s="213"/>
      <c r="AW44" s="213"/>
      <c r="AX44" s="216"/>
      <c r="AY44" s="212"/>
      <c r="AZ44" s="213"/>
      <c r="BA44" s="213"/>
      <c r="BB44" s="217"/>
    </row>
    <row r="45" spans="1:54">
      <c r="A45" s="332"/>
      <c r="B45" s="325"/>
      <c r="C45" s="332"/>
      <c r="D45" s="325"/>
      <c r="E45" s="161" t="s">
        <v>449</v>
      </c>
      <c r="F45" s="156">
        <f>OK스토어!E27</f>
        <v>0</v>
      </c>
      <c r="G45" s="212"/>
      <c r="H45" s="213"/>
      <c r="I45" s="213"/>
      <c r="J45" s="213"/>
      <c r="K45" s="218"/>
      <c r="L45" s="215"/>
      <c r="M45" s="213"/>
      <c r="N45" s="213"/>
      <c r="O45" s="216"/>
      <c r="P45" s="215"/>
      <c r="Q45" s="213"/>
      <c r="R45" s="195"/>
      <c r="S45" s="216"/>
      <c r="T45" s="215"/>
      <c r="U45" s="213"/>
      <c r="V45" s="213"/>
      <c r="W45" s="213"/>
      <c r="X45" s="216"/>
      <c r="Y45" s="215"/>
      <c r="Z45" s="372">
        <f>F45</f>
        <v>0</v>
      </c>
      <c r="AA45" s="366"/>
      <c r="AB45" s="366"/>
      <c r="AC45" s="366"/>
      <c r="AD45" s="366"/>
      <c r="AE45" s="366"/>
      <c r="AF45" s="367"/>
      <c r="AG45" s="215"/>
      <c r="AH45" s="213"/>
      <c r="AI45" s="213"/>
      <c r="AJ45" s="213"/>
      <c r="AK45" s="196"/>
      <c r="AL45" s="215"/>
      <c r="AM45" s="213"/>
      <c r="AN45" s="213"/>
      <c r="AO45" s="216"/>
      <c r="AP45" s="215"/>
      <c r="AQ45" s="213"/>
      <c r="AR45" s="213"/>
      <c r="AS45" s="216"/>
      <c r="AT45" s="215"/>
      <c r="AU45" s="213"/>
      <c r="AV45" s="213"/>
      <c r="AW45" s="213"/>
      <c r="AX45" s="216"/>
      <c r="AY45" s="212"/>
      <c r="AZ45" s="213"/>
      <c r="BA45" s="213"/>
      <c r="BB45" s="217"/>
    </row>
    <row r="46" spans="1:54">
      <c r="A46" s="332"/>
      <c r="B46" s="325"/>
      <c r="C46" s="332"/>
      <c r="D46" s="325"/>
      <c r="E46" s="161" t="s">
        <v>444</v>
      </c>
      <c r="F46" s="156">
        <f>OK스토어!E28</f>
        <v>0</v>
      </c>
      <c r="G46" s="253"/>
      <c r="H46" s="227"/>
      <c r="I46" s="227"/>
      <c r="J46" s="227"/>
      <c r="K46" s="254"/>
      <c r="L46" s="226"/>
      <c r="M46" s="227"/>
      <c r="N46" s="227"/>
      <c r="O46" s="225"/>
      <c r="P46" s="226"/>
      <c r="Q46" s="227"/>
      <c r="R46" s="195"/>
      <c r="S46" s="225"/>
      <c r="T46" s="226"/>
      <c r="U46" s="227"/>
      <c r="V46" s="227"/>
      <c r="W46" s="227"/>
      <c r="X46" s="225"/>
      <c r="Y46" s="226"/>
      <c r="Z46" s="227"/>
      <c r="AA46" s="227"/>
      <c r="AB46" s="225"/>
      <c r="AC46" s="365">
        <f>F46</f>
        <v>0</v>
      </c>
      <c r="AD46" s="366"/>
      <c r="AE46" s="366"/>
      <c r="AF46" s="366"/>
      <c r="AG46" s="366"/>
      <c r="AH46" s="371"/>
      <c r="AI46" s="227"/>
      <c r="AJ46" s="227"/>
      <c r="AK46" s="198"/>
      <c r="AL46" s="226"/>
      <c r="AM46" s="227"/>
      <c r="AN46" s="227"/>
      <c r="AO46" s="225"/>
      <c r="AP46" s="226"/>
      <c r="AQ46" s="227"/>
      <c r="AR46" s="227"/>
      <c r="AS46" s="225"/>
      <c r="AT46" s="226"/>
      <c r="AU46" s="227"/>
      <c r="AV46" s="227"/>
      <c r="AW46" s="227"/>
      <c r="AX46" s="225"/>
      <c r="AY46" s="253"/>
      <c r="AZ46" s="227"/>
      <c r="BA46" s="227"/>
      <c r="BB46" s="255"/>
    </row>
    <row r="47" spans="1:54" s="19" customFormat="1" ht="1.5" customHeight="1">
      <c r="A47" s="332"/>
      <c r="B47" s="325"/>
      <c r="C47" s="154"/>
      <c r="D47" s="168"/>
      <c r="E47" s="164"/>
      <c r="F47" s="159"/>
      <c r="G47" s="247"/>
      <c r="H47" s="248"/>
      <c r="I47" s="248"/>
      <c r="J47" s="248"/>
      <c r="K47" s="249"/>
      <c r="L47" s="250"/>
      <c r="M47" s="248"/>
      <c r="N47" s="248"/>
      <c r="O47" s="251"/>
      <c r="P47" s="250"/>
      <c r="Q47" s="248"/>
      <c r="R47" s="248"/>
      <c r="S47" s="251"/>
      <c r="T47" s="250"/>
      <c r="U47" s="248"/>
      <c r="V47" s="248"/>
      <c r="W47" s="248"/>
      <c r="X47" s="251"/>
      <c r="Y47" s="250"/>
      <c r="Z47" s="248"/>
      <c r="AA47" s="248"/>
      <c r="AB47" s="251"/>
      <c r="AC47" s="250"/>
      <c r="AD47" s="248"/>
      <c r="AE47" s="248"/>
      <c r="AF47" s="251"/>
      <c r="AG47" s="250"/>
      <c r="AH47" s="248"/>
      <c r="AI47" s="248"/>
      <c r="AJ47" s="248"/>
      <c r="AK47" s="248"/>
      <c r="AL47" s="250"/>
      <c r="AM47" s="248"/>
      <c r="AN47" s="248"/>
      <c r="AO47" s="251"/>
      <c r="AP47" s="250"/>
      <c r="AQ47" s="248"/>
      <c r="AR47" s="248"/>
      <c r="AS47" s="251"/>
      <c r="AT47" s="250"/>
      <c r="AU47" s="248"/>
      <c r="AV47" s="248"/>
      <c r="AW47" s="248"/>
      <c r="AX47" s="251"/>
      <c r="AY47" s="247"/>
      <c r="AZ47" s="248"/>
      <c r="BA47" s="248"/>
      <c r="BB47" s="252"/>
    </row>
    <row r="48" spans="1:54">
      <c r="A48" s="332"/>
      <c r="B48" s="325"/>
      <c r="C48" s="333" t="s">
        <v>95</v>
      </c>
      <c r="D48" s="326">
        <f>OK스토어!E29</f>
        <v>0.10185185185185185</v>
      </c>
      <c r="E48" s="161" t="s">
        <v>234</v>
      </c>
      <c r="F48" s="156">
        <f>OK스토어!E30</f>
        <v>0.73333333333333328</v>
      </c>
      <c r="G48" s="219"/>
      <c r="H48" s="220"/>
      <c r="I48" s="220"/>
      <c r="J48" s="220"/>
      <c r="K48" s="221"/>
      <c r="L48" s="396">
        <f>F48</f>
        <v>0.73333333333333328</v>
      </c>
      <c r="M48" s="397"/>
      <c r="N48" s="397"/>
      <c r="O48" s="397"/>
      <c r="P48" s="397"/>
      <c r="Q48" s="397"/>
      <c r="R48" s="397"/>
      <c r="S48" s="386"/>
      <c r="T48" s="222"/>
      <c r="U48" s="220"/>
      <c r="V48" s="220"/>
      <c r="W48" s="220"/>
      <c r="X48" s="223"/>
      <c r="Y48" s="222"/>
      <c r="Z48" s="220"/>
      <c r="AA48" s="220"/>
      <c r="AB48" s="223"/>
      <c r="AC48" s="222"/>
      <c r="AD48" s="220"/>
      <c r="AE48" s="220"/>
      <c r="AF48" s="223"/>
      <c r="AG48" s="222"/>
      <c r="AH48" s="220"/>
      <c r="AI48" s="220"/>
      <c r="AJ48" s="220"/>
      <c r="AK48" s="209"/>
      <c r="AL48" s="222"/>
      <c r="AM48" s="220"/>
      <c r="AN48" s="220"/>
      <c r="AO48" s="223"/>
      <c r="AP48" s="222"/>
      <c r="AQ48" s="220"/>
      <c r="AR48" s="220"/>
      <c r="AS48" s="223"/>
      <c r="AT48" s="222"/>
      <c r="AU48" s="220"/>
      <c r="AV48" s="220"/>
      <c r="AW48" s="220"/>
      <c r="AX48" s="223"/>
      <c r="AY48" s="219"/>
      <c r="AZ48" s="220"/>
      <c r="BA48" s="220"/>
      <c r="BB48" s="224"/>
    </row>
    <row r="49" spans="1:54">
      <c r="A49" s="332"/>
      <c r="B49" s="325"/>
      <c r="C49" s="334"/>
      <c r="D49" s="327"/>
      <c r="E49" s="161" t="s">
        <v>303</v>
      </c>
      <c r="F49" s="156">
        <f>OK스토어!E35</f>
        <v>0</v>
      </c>
      <c r="G49" s="212"/>
      <c r="H49" s="213"/>
      <c r="I49" s="213"/>
      <c r="J49" s="213"/>
      <c r="K49" s="218"/>
      <c r="L49" s="215"/>
      <c r="M49" s="213"/>
      <c r="N49" s="213"/>
      <c r="O49" s="216"/>
      <c r="P49" s="215"/>
      <c r="Q49" s="213"/>
      <c r="R49" s="195"/>
      <c r="S49" s="216"/>
      <c r="T49" s="308"/>
      <c r="U49" s="308"/>
      <c r="V49" s="309"/>
      <c r="W49" s="213"/>
      <c r="X49" s="216"/>
      <c r="Y49" s="215"/>
      <c r="Z49" s="213"/>
      <c r="AA49" s="213"/>
      <c r="AB49" s="216"/>
      <c r="AC49" s="215"/>
      <c r="AD49" s="213"/>
      <c r="AE49" s="213"/>
      <c r="AF49" s="216"/>
      <c r="AG49" s="215"/>
      <c r="AH49" s="213"/>
      <c r="AI49" s="213"/>
      <c r="AJ49" s="213"/>
      <c r="AK49" s="196"/>
      <c r="AL49" s="215"/>
      <c r="AM49" s="213"/>
      <c r="AN49" s="213"/>
      <c r="AO49" s="216"/>
      <c r="AP49" s="215"/>
      <c r="AQ49" s="213"/>
      <c r="AR49" s="213"/>
      <c r="AS49" s="216"/>
      <c r="AT49" s="215"/>
      <c r="AU49" s="213"/>
      <c r="AV49" s="213"/>
      <c r="AW49" s="213"/>
      <c r="AX49" s="216"/>
      <c r="AY49" s="212"/>
      <c r="AZ49" s="213"/>
      <c r="BA49" s="213"/>
      <c r="BB49" s="217"/>
    </row>
    <row r="50" spans="1:54">
      <c r="A50" s="332"/>
      <c r="B50" s="325"/>
      <c r="C50" s="334"/>
      <c r="D50" s="327"/>
      <c r="E50" s="310" t="s">
        <v>412</v>
      </c>
      <c r="F50" s="156">
        <f>OK스토어!E36</f>
        <v>0</v>
      </c>
      <c r="G50" s="219"/>
      <c r="H50" s="220"/>
      <c r="I50" s="220"/>
      <c r="J50" s="220"/>
      <c r="K50" s="221"/>
      <c r="L50" s="222"/>
      <c r="M50" s="220"/>
      <c r="N50" s="220"/>
      <c r="O50" s="223"/>
      <c r="P50" s="222"/>
      <c r="Q50" s="220"/>
      <c r="R50" s="195"/>
      <c r="S50" s="223"/>
      <c r="T50" s="398">
        <f>F50</f>
        <v>0</v>
      </c>
      <c r="U50" s="363"/>
      <c r="V50" s="363"/>
      <c r="W50" s="363"/>
      <c r="X50" s="363"/>
      <c r="Y50" s="363"/>
      <c r="Z50" s="363"/>
      <c r="AA50" s="363"/>
      <c r="AB50" s="363"/>
      <c r="AC50" s="363"/>
      <c r="AD50" s="363"/>
      <c r="AE50" s="363"/>
      <c r="AF50" s="363"/>
      <c r="AG50" s="363"/>
      <c r="AH50" s="363"/>
      <c r="AI50" s="363"/>
      <c r="AJ50" s="363"/>
      <c r="AK50" s="363"/>
      <c r="AL50" s="364"/>
      <c r="AM50" s="220"/>
      <c r="AN50" s="220"/>
      <c r="AO50" s="223"/>
      <c r="AP50" s="222"/>
      <c r="AQ50" s="220"/>
      <c r="AR50" s="220"/>
      <c r="AS50" s="223"/>
      <c r="AT50" s="222"/>
      <c r="AU50" s="220"/>
      <c r="AV50" s="220"/>
      <c r="AW50" s="220"/>
      <c r="AX50" s="223"/>
      <c r="AY50" s="219"/>
      <c r="AZ50" s="220"/>
      <c r="BA50" s="220"/>
      <c r="BB50" s="224"/>
    </row>
    <row r="51" spans="1:54" s="32" customFormat="1" ht="1.5" customHeight="1">
      <c r="A51" s="332"/>
      <c r="B51" s="325"/>
      <c r="C51" s="155"/>
      <c r="D51" s="168"/>
      <c r="E51" s="165"/>
      <c r="F51" s="160"/>
      <c r="G51" s="256"/>
      <c r="H51" s="257"/>
      <c r="I51" s="257"/>
      <c r="J51" s="257"/>
      <c r="K51" s="258"/>
      <c r="L51" s="259"/>
      <c r="M51" s="257"/>
      <c r="N51" s="257"/>
      <c r="O51" s="260"/>
      <c r="P51" s="259"/>
      <c r="Q51" s="257"/>
      <c r="R51" s="248"/>
      <c r="S51" s="260"/>
      <c r="T51" s="259"/>
      <c r="U51" s="257"/>
      <c r="V51" s="257"/>
      <c r="W51" s="257"/>
      <c r="X51" s="260"/>
      <c r="Y51" s="259"/>
      <c r="Z51" s="257"/>
      <c r="AA51" s="257"/>
      <c r="AB51" s="260"/>
      <c r="AC51" s="259"/>
      <c r="AD51" s="257"/>
      <c r="AE51" s="257"/>
      <c r="AF51" s="260"/>
      <c r="AG51" s="259"/>
      <c r="AH51" s="257"/>
      <c r="AI51" s="257"/>
      <c r="AJ51" s="257"/>
      <c r="AK51" s="248"/>
      <c r="AL51" s="259"/>
      <c r="AM51" s="257"/>
      <c r="AN51" s="257"/>
      <c r="AO51" s="260"/>
      <c r="AP51" s="259"/>
      <c r="AQ51" s="257"/>
      <c r="AR51" s="257"/>
      <c r="AS51" s="260"/>
      <c r="AT51" s="259"/>
      <c r="AU51" s="257"/>
      <c r="AV51" s="257"/>
      <c r="AW51" s="257"/>
      <c r="AX51" s="260"/>
      <c r="AY51" s="256"/>
      <c r="AZ51" s="257"/>
      <c r="BA51" s="257"/>
      <c r="BB51" s="261"/>
    </row>
    <row r="52" spans="1:54">
      <c r="A52" s="332"/>
      <c r="B52" s="325"/>
      <c r="C52" s="331" t="s">
        <v>302</v>
      </c>
      <c r="D52" s="329">
        <f>OK스토어!E37</f>
        <v>0</v>
      </c>
      <c r="E52" s="161" t="s">
        <v>291</v>
      </c>
      <c r="F52" s="156">
        <f>OK스토어!E38</f>
        <v>0</v>
      </c>
      <c r="G52" s="212"/>
      <c r="H52" s="213"/>
      <c r="I52" s="213"/>
      <c r="J52" s="213"/>
      <c r="K52" s="218"/>
      <c r="L52" s="215"/>
      <c r="M52" s="213"/>
      <c r="N52" s="213"/>
      <c r="O52" s="216"/>
      <c r="P52" s="215"/>
      <c r="Q52" s="213"/>
      <c r="R52" s="195"/>
      <c r="S52" s="216"/>
      <c r="T52" s="215"/>
      <c r="U52" s="213"/>
      <c r="V52" s="213"/>
      <c r="W52" s="213"/>
      <c r="X52" s="216"/>
      <c r="Y52" s="215"/>
      <c r="Z52" s="213"/>
      <c r="AA52" s="213"/>
      <c r="AB52" s="216"/>
      <c r="AC52" s="215"/>
      <c r="AD52" s="213"/>
      <c r="AE52" s="213"/>
      <c r="AF52" s="216"/>
      <c r="AG52" s="215"/>
      <c r="AH52" s="213"/>
      <c r="AI52" s="213"/>
      <c r="AJ52" s="213"/>
      <c r="AK52" s="209"/>
      <c r="AL52" s="215"/>
      <c r="AM52" s="213"/>
      <c r="AN52" s="213"/>
      <c r="AO52" s="216"/>
      <c r="AP52" s="215"/>
      <c r="AQ52" s="213"/>
      <c r="AR52" s="354">
        <f>F52</f>
        <v>0</v>
      </c>
      <c r="AS52" s="386"/>
      <c r="AT52" s="215"/>
      <c r="AU52" s="213"/>
      <c r="AV52" s="213"/>
      <c r="AW52" s="213"/>
      <c r="AX52" s="216"/>
      <c r="AY52" s="212"/>
      <c r="AZ52" s="213"/>
      <c r="BA52" s="213"/>
      <c r="BB52" s="217"/>
    </row>
    <row r="53" spans="1:54">
      <c r="A53" s="332"/>
      <c r="B53" s="325"/>
      <c r="C53" s="332"/>
      <c r="D53" s="325"/>
      <c r="E53" s="161" t="s">
        <v>292</v>
      </c>
      <c r="F53" s="156">
        <f>OK스토어!E39</f>
        <v>0</v>
      </c>
      <c r="G53" s="212"/>
      <c r="H53" s="213"/>
      <c r="I53" s="213"/>
      <c r="J53" s="213"/>
      <c r="K53" s="218"/>
      <c r="L53" s="215"/>
      <c r="M53" s="213"/>
      <c r="N53" s="213"/>
      <c r="O53" s="216"/>
      <c r="P53" s="215"/>
      <c r="Q53" s="213"/>
      <c r="R53" s="195"/>
      <c r="S53" s="216"/>
      <c r="T53" s="215"/>
      <c r="U53" s="213"/>
      <c r="V53" s="213"/>
      <c r="W53" s="213"/>
      <c r="X53" s="216"/>
      <c r="Y53" s="215"/>
      <c r="Z53" s="213"/>
      <c r="AA53" s="213"/>
      <c r="AB53" s="216"/>
      <c r="AC53" s="215"/>
      <c r="AD53" s="213"/>
      <c r="AE53" s="213"/>
      <c r="AF53" s="216"/>
      <c r="AG53" s="215"/>
      <c r="AH53" s="213"/>
      <c r="AI53" s="213"/>
      <c r="AJ53" s="213"/>
      <c r="AK53" s="196"/>
      <c r="AL53" s="215"/>
      <c r="AM53" s="213"/>
      <c r="AN53" s="213"/>
      <c r="AO53" s="216"/>
      <c r="AP53" s="215"/>
      <c r="AQ53" s="213"/>
      <c r="AR53" s="213"/>
      <c r="AS53" s="216"/>
      <c r="AT53" s="365">
        <f>F53</f>
        <v>0</v>
      </c>
      <c r="AU53" s="366"/>
      <c r="AV53" s="366"/>
      <c r="AW53" s="371"/>
      <c r="AX53" s="216"/>
      <c r="AY53" s="212"/>
      <c r="AZ53" s="213"/>
      <c r="BA53" s="213"/>
      <c r="BB53" s="217"/>
    </row>
    <row r="54" spans="1:54">
      <c r="A54" s="332"/>
      <c r="B54" s="325"/>
      <c r="C54" s="332"/>
      <c r="D54" s="325"/>
      <c r="E54" s="161" t="s">
        <v>310</v>
      </c>
      <c r="F54" s="156">
        <f>OK스토어!E40</f>
        <v>0</v>
      </c>
      <c r="G54" s="219"/>
      <c r="H54" s="220"/>
      <c r="I54" s="220"/>
      <c r="J54" s="220"/>
      <c r="K54" s="221"/>
      <c r="L54" s="222"/>
      <c r="M54" s="220"/>
      <c r="N54" s="220"/>
      <c r="O54" s="223"/>
      <c r="P54" s="222"/>
      <c r="Q54" s="220"/>
      <c r="R54" s="195"/>
      <c r="S54" s="223"/>
      <c r="T54" s="222"/>
      <c r="U54" s="220"/>
      <c r="V54" s="220"/>
      <c r="W54" s="220"/>
      <c r="X54" s="223"/>
      <c r="Y54" s="222"/>
      <c r="Z54" s="220"/>
      <c r="AA54" s="220"/>
      <c r="AB54" s="223"/>
      <c r="AC54" s="222"/>
      <c r="AD54" s="220"/>
      <c r="AE54" s="220"/>
      <c r="AF54" s="223"/>
      <c r="AG54" s="222"/>
      <c r="AH54" s="220"/>
      <c r="AI54" s="220"/>
      <c r="AJ54" s="220"/>
      <c r="AK54" s="196"/>
      <c r="AL54" s="222"/>
      <c r="AM54" s="220"/>
      <c r="AN54" s="220"/>
      <c r="AO54" s="223"/>
      <c r="AP54" s="222"/>
      <c r="AQ54" s="220"/>
      <c r="AR54" s="220"/>
      <c r="AS54" s="223"/>
      <c r="AT54" s="222"/>
      <c r="AU54" s="220"/>
      <c r="AV54" s="220"/>
      <c r="AW54" s="220"/>
      <c r="AX54" s="372">
        <f>F54</f>
        <v>0</v>
      </c>
      <c r="AY54" s="371"/>
      <c r="AZ54" s="220"/>
      <c r="BA54" s="220"/>
      <c r="BB54" s="224"/>
    </row>
    <row r="55" spans="1:54">
      <c r="A55" s="332"/>
      <c r="B55" s="325"/>
      <c r="C55" s="332"/>
      <c r="D55" s="325"/>
      <c r="E55" s="161" t="s">
        <v>293</v>
      </c>
      <c r="F55" s="156">
        <f>OK스토어!E41</f>
        <v>0</v>
      </c>
      <c r="G55" s="219"/>
      <c r="H55" s="220"/>
      <c r="I55" s="220"/>
      <c r="J55" s="220"/>
      <c r="K55" s="221"/>
      <c r="L55" s="222"/>
      <c r="M55" s="220"/>
      <c r="N55" s="220"/>
      <c r="O55" s="223"/>
      <c r="P55" s="222"/>
      <c r="Q55" s="220"/>
      <c r="R55" s="195"/>
      <c r="S55" s="223"/>
      <c r="T55" s="222"/>
      <c r="U55" s="220"/>
      <c r="V55" s="220"/>
      <c r="W55" s="220"/>
      <c r="X55" s="223"/>
      <c r="Y55" s="222"/>
      <c r="Z55" s="220"/>
      <c r="AA55" s="220"/>
      <c r="AB55" s="223"/>
      <c r="AC55" s="222"/>
      <c r="AD55" s="220"/>
      <c r="AE55" s="220"/>
      <c r="AF55" s="223"/>
      <c r="AG55" s="222"/>
      <c r="AH55" s="220"/>
      <c r="AI55" s="220"/>
      <c r="AJ55" s="220"/>
      <c r="AK55" s="196"/>
      <c r="AL55" s="222"/>
      <c r="AM55" s="220"/>
      <c r="AN55" s="220"/>
      <c r="AO55" s="223"/>
      <c r="AP55" s="222"/>
      <c r="AQ55" s="220"/>
      <c r="AR55" s="220"/>
      <c r="AS55" s="223"/>
      <c r="AT55" s="222"/>
      <c r="AU55" s="220"/>
      <c r="AV55" s="220"/>
      <c r="AW55" s="220"/>
      <c r="AX55" s="223"/>
      <c r="AY55" s="219"/>
      <c r="AZ55" s="228">
        <f>F55</f>
        <v>0</v>
      </c>
      <c r="BA55" s="220"/>
      <c r="BB55" s="224"/>
    </row>
    <row r="56" spans="1:54">
      <c r="A56" s="332"/>
      <c r="B56" s="325"/>
      <c r="C56" s="332"/>
      <c r="D56" s="325"/>
      <c r="E56" s="161" t="s">
        <v>294</v>
      </c>
      <c r="F56" s="156">
        <f>OK스토어!E42</f>
        <v>0</v>
      </c>
      <c r="G56" s="219"/>
      <c r="H56" s="220"/>
      <c r="I56" s="220"/>
      <c r="J56" s="220"/>
      <c r="K56" s="221"/>
      <c r="L56" s="222"/>
      <c r="M56" s="220"/>
      <c r="N56" s="220"/>
      <c r="O56" s="223"/>
      <c r="P56" s="222"/>
      <c r="Q56" s="220"/>
      <c r="R56" s="195"/>
      <c r="S56" s="223"/>
      <c r="T56" s="222"/>
      <c r="U56" s="220"/>
      <c r="V56" s="220"/>
      <c r="W56" s="220"/>
      <c r="X56" s="223"/>
      <c r="Y56" s="222"/>
      <c r="Z56" s="220"/>
      <c r="AA56" s="220"/>
      <c r="AB56" s="223"/>
      <c r="AC56" s="222"/>
      <c r="AD56" s="220"/>
      <c r="AE56" s="220"/>
      <c r="AF56" s="223"/>
      <c r="AG56" s="222"/>
      <c r="AH56" s="220"/>
      <c r="AI56" s="220"/>
      <c r="AJ56" s="220"/>
      <c r="AK56" s="198"/>
      <c r="AL56" s="222"/>
      <c r="AM56" s="220"/>
      <c r="AN56" s="220"/>
      <c r="AO56" s="223"/>
      <c r="AP56" s="222"/>
      <c r="AQ56" s="220"/>
      <c r="AR56" s="220"/>
      <c r="AS56" s="223"/>
      <c r="AT56" s="222"/>
      <c r="AU56" s="220"/>
      <c r="AV56" s="220"/>
      <c r="AW56" s="220"/>
      <c r="AX56" s="223"/>
      <c r="AY56" s="219"/>
      <c r="AZ56" s="220"/>
      <c r="BA56" s="372">
        <f>F56</f>
        <v>0</v>
      </c>
      <c r="BB56" s="381"/>
    </row>
    <row r="57" spans="1:54" s="21" customFormat="1" ht="2.1" customHeight="1">
      <c r="A57" s="152"/>
      <c r="B57" s="168"/>
      <c r="C57" s="152"/>
      <c r="D57" s="168"/>
      <c r="E57" s="166"/>
      <c r="F57" s="157"/>
      <c r="G57" s="262"/>
      <c r="H57" s="263"/>
      <c r="I57" s="263"/>
      <c r="J57" s="263"/>
      <c r="K57" s="264"/>
      <c r="L57" s="265"/>
      <c r="M57" s="263"/>
      <c r="N57" s="263"/>
      <c r="O57" s="266"/>
      <c r="P57" s="265"/>
      <c r="Q57" s="263"/>
      <c r="R57" s="248"/>
      <c r="S57" s="266"/>
      <c r="T57" s="265"/>
      <c r="U57" s="263"/>
      <c r="V57" s="263"/>
      <c r="W57" s="263"/>
      <c r="X57" s="266"/>
      <c r="Y57" s="265"/>
      <c r="Z57" s="263"/>
      <c r="AA57" s="263"/>
      <c r="AB57" s="266"/>
      <c r="AC57" s="265"/>
      <c r="AD57" s="263"/>
      <c r="AE57" s="263"/>
      <c r="AF57" s="266"/>
      <c r="AG57" s="265"/>
      <c r="AH57" s="263"/>
      <c r="AI57" s="263"/>
      <c r="AJ57" s="263"/>
      <c r="AK57" s="248"/>
      <c r="AL57" s="265"/>
      <c r="AM57" s="263"/>
      <c r="AN57" s="263"/>
      <c r="AO57" s="266"/>
      <c r="AP57" s="265"/>
      <c r="AQ57" s="263"/>
      <c r="AR57" s="263"/>
      <c r="AS57" s="266"/>
      <c r="AT57" s="265"/>
      <c r="AU57" s="263"/>
      <c r="AV57" s="263"/>
      <c r="AW57" s="263"/>
      <c r="AX57" s="266"/>
      <c r="AY57" s="262"/>
      <c r="AZ57" s="263"/>
      <c r="BA57" s="263"/>
      <c r="BB57" s="267"/>
    </row>
    <row r="58" spans="1:54">
      <c r="A58" s="332" t="s">
        <v>69</v>
      </c>
      <c r="B58" s="325">
        <f>전자입찰!E2</f>
        <v>0.13598820058997049</v>
      </c>
      <c r="C58" s="333" t="s">
        <v>85</v>
      </c>
      <c r="D58" s="326">
        <f>전자입찰!E3</f>
        <v>0.33974358974358976</v>
      </c>
      <c r="E58" s="161" t="s">
        <v>416</v>
      </c>
      <c r="F58" s="156">
        <f>전자입찰!E4</f>
        <v>1</v>
      </c>
      <c r="G58" s="229"/>
      <c r="H58" s="230"/>
      <c r="I58" s="382">
        <f>F58</f>
        <v>1</v>
      </c>
      <c r="J58" s="383"/>
      <c r="K58" s="231"/>
      <c r="L58" s="232"/>
      <c r="M58" s="230"/>
      <c r="N58" s="230"/>
      <c r="O58" s="233"/>
      <c r="P58" s="232"/>
      <c r="Q58" s="230"/>
      <c r="R58" s="195"/>
      <c r="S58" s="233"/>
      <c r="T58" s="232"/>
      <c r="U58" s="230"/>
      <c r="V58" s="230"/>
      <c r="W58" s="230"/>
      <c r="X58" s="233"/>
      <c r="Y58" s="232"/>
      <c r="Z58" s="230"/>
      <c r="AA58" s="230"/>
      <c r="AB58" s="233"/>
      <c r="AC58" s="232"/>
      <c r="AD58" s="230"/>
      <c r="AE58" s="230"/>
      <c r="AF58" s="233"/>
      <c r="AG58" s="222"/>
      <c r="AH58" s="220"/>
      <c r="AI58" s="220"/>
      <c r="AJ58" s="220"/>
      <c r="AK58" s="209"/>
      <c r="AL58" s="222"/>
      <c r="AM58" s="220"/>
      <c r="AN58" s="220"/>
      <c r="AO58" s="223"/>
      <c r="AP58" s="222"/>
      <c r="AQ58" s="220"/>
      <c r="AR58" s="220"/>
      <c r="AS58" s="223"/>
      <c r="AT58" s="222"/>
      <c r="AU58" s="220"/>
      <c r="AV58" s="220"/>
      <c r="AW58" s="220"/>
      <c r="AX58" s="223"/>
      <c r="AY58" s="219"/>
      <c r="AZ58" s="220"/>
      <c r="BA58" s="220"/>
      <c r="BB58" s="224"/>
    </row>
    <row r="59" spans="1:54">
      <c r="A59" s="332"/>
      <c r="B59" s="325"/>
      <c r="C59" s="334"/>
      <c r="D59" s="327"/>
      <c r="E59" s="161" t="s">
        <v>89</v>
      </c>
      <c r="F59" s="156">
        <f>전자입찰!E5</f>
        <v>1</v>
      </c>
      <c r="G59" s="235"/>
      <c r="H59" s="236"/>
      <c r="I59" s="236"/>
      <c r="J59" s="236"/>
      <c r="K59" s="237"/>
      <c r="L59" s="238"/>
      <c r="M59" s="236"/>
      <c r="N59" s="312">
        <f>F59</f>
        <v>1</v>
      </c>
      <c r="O59" s="239"/>
      <c r="P59" s="238"/>
      <c r="Q59" s="236"/>
      <c r="R59" s="195"/>
      <c r="S59" s="239"/>
      <c r="T59" s="238"/>
      <c r="U59" s="236"/>
      <c r="V59" s="236"/>
      <c r="W59" s="236"/>
      <c r="X59" s="239"/>
      <c r="Y59" s="238"/>
      <c r="Z59" s="236"/>
      <c r="AA59" s="236"/>
      <c r="AB59" s="239"/>
      <c r="AC59" s="238"/>
      <c r="AD59" s="236"/>
      <c r="AE59" s="236"/>
      <c r="AF59" s="239"/>
      <c r="AG59" s="222"/>
      <c r="AH59" s="220"/>
      <c r="AI59" s="220"/>
      <c r="AJ59" s="220"/>
      <c r="AK59" s="196"/>
      <c r="AL59" s="222"/>
      <c r="AM59" s="220"/>
      <c r="AN59" s="220"/>
      <c r="AO59" s="223"/>
      <c r="AP59" s="222"/>
      <c r="AQ59" s="220"/>
      <c r="AR59" s="220"/>
      <c r="AS59" s="223"/>
      <c r="AT59" s="222"/>
      <c r="AU59" s="220"/>
      <c r="AV59" s="220"/>
      <c r="AW59" s="220"/>
      <c r="AX59" s="223"/>
      <c r="AY59" s="219"/>
      <c r="AZ59" s="220"/>
      <c r="BA59" s="220"/>
      <c r="BB59" s="224"/>
    </row>
    <row r="60" spans="1:54">
      <c r="A60" s="332"/>
      <c r="B60" s="325"/>
      <c r="C60" s="334"/>
      <c r="D60" s="327"/>
      <c r="E60" s="161" t="s">
        <v>97</v>
      </c>
      <c r="F60" s="156">
        <f>전자입찰!E6</f>
        <v>1</v>
      </c>
      <c r="G60" s="241"/>
      <c r="H60" s="242"/>
      <c r="I60" s="242"/>
      <c r="J60" s="242"/>
      <c r="K60" s="243"/>
      <c r="L60" s="244"/>
      <c r="M60" s="242"/>
      <c r="N60" s="242"/>
      <c r="O60" s="379">
        <f>F60</f>
        <v>1</v>
      </c>
      <c r="P60" s="391"/>
      <c r="Q60" s="391"/>
      <c r="R60" s="391"/>
      <c r="S60" s="392"/>
      <c r="T60" s="244"/>
      <c r="U60" s="242"/>
      <c r="V60" s="242"/>
      <c r="W60" s="242"/>
      <c r="X60" s="245"/>
      <c r="Y60" s="244"/>
      <c r="Z60" s="242"/>
      <c r="AA60" s="242"/>
      <c r="AB60" s="245"/>
      <c r="AC60" s="244"/>
      <c r="AD60" s="242"/>
      <c r="AE60" s="242"/>
      <c r="AF60" s="245"/>
      <c r="AG60" s="222"/>
      <c r="AH60" s="220"/>
      <c r="AI60" s="220"/>
      <c r="AJ60" s="220"/>
      <c r="AK60" s="196"/>
      <c r="AL60" s="222"/>
      <c r="AM60" s="220"/>
      <c r="AN60" s="220"/>
      <c r="AO60" s="223"/>
      <c r="AP60" s="222"/>
      <c r="AQ60" s="220"/>
      <c r="AR60" s="220"/>
      <c r="AS60" s="223"/>
      <c r="AT60" s="222"/>
      <c r="AU60" s="220"/>
      <c r="AV60" s="220"/>
      <c r="AW60" s="220"/>
      <c r="AX60" s="223"/>
      <c r="AY60" s="219"/>
      <c r="AZ60" s="220"/>
      <c r="BA60" s="220"/>
      <c r="BB60" s="224"/>
    </row>
    <row r="61" spans="1:54">
      <c r="A61" s="332"/>
      <c r="B61" s="325"/>
      <c r="C61" s="334"/>
      <c r="D61" s="327"/>
      <c r="E61" s="161" t="s">
        <v>98</v>
      </c>
      <c r="F61" s="156">
        <f>전자입찰!E10</f>
        <v>0.5</v>
      </c>
      <c r="G61" s="219"/>
      <c r="H61" s="220"/>
      <c r="I61" s="220"/>
      <c r="J61" s="220"/>
      <c r="K61" s="221"/>
      <c r="L61" s="222"/>
      <c r="M61" s="220"/>
      <c r="N61" s="220"/>
      <c r="O61" s="223"/>
      <c r="P61" s="222"/>
      <c r="Q61" s="220"/>
      <c r="R61" s="195"/>
      <c r="S61" s="225"/>
      <c r="T61" s="365">
        <f>F61</f>
        <v>0.5</v>
      </c>
      <c r="U61" s="390"/>
      <c r="V61" s="220"/>
      <c r="W61" s="220"/>
      <c r="X61" s="223"/>
      <c r="Y61" s="222"/>
      <c r="Z61" s="220"/>
      <c r="AA61" s="220"/>
      <c r="AB61" s="223"/>
      <c r="AC61" s="222"/>
      <c r="AD61" s="220"/>
      <c r="AE61" s="220"/>
      <c r="AF61" s="223"/>
      <c r="AG61" s="222"/>
      <c r="AH61" s="220"/>
      <c r="AI61" s="220"/>
      <c r="AJ61" s="220"/>
      <c r="AK61" s="196"/>
      <c r="AL61" s="222"/>
      <c r="AM61" s="220"/>
      <c r="AN61" s="220"/>
      <c r="AO61" s="223"/>
      <c r="AP61" s="222"/>
      <c r="AQ61" s="220"/>
      <c r="AR61" s="220"/>
      <c r="AS61" s="223"/>
      <c r="AT61" s="222"/>
      <c r="AU61" s="220"/>
      <c r="AV61" s="220"/>
      <c r="AW61" s="220"/>
      <c r="AX61" s="223"/>
      <c r="AY61" s="219"/>
      <c r="AZ61" s="220"/>
      <c r="BA61" s="220"/>
      <c r="BB61" s="224"/>
    </row>
    <row r="62" spans="1:54">
      <c r="A62" s="332"/>
      <c r="B62" s="325"/>
      <c r="C62" s="334"/>
      <c r="D62" s="327"/>
      <c r="E62" s="161" t="s">
        <v>91</v>
      </c>
      <c r="F62" s="156">
        <f>전자입찰!E11</f>
        <v>0</v>
      </c>
      <c r="G62" s="253"/>
      <c r="H62" s="227"/>
      <c r="I62" s="227"/>
      <c r="J62" s="227"/>
      <c r="K62" s="254"/>
      <c r="L62" s="226"/>
      <c r="M62" s="227"/>
      <c r="N62" s="227"/>
      <c r="O62" s="225"/>
      <c r="P62" s="226"/>
      <c r="Q62" s="227"/>
      <c r="R62" s="195"/>
      <c r="S62" s="225"/>
      <c r="T62" s="226"/>
      <c r="U62" s="227"/>
      <c r="V62" s="227"/>
      <c r="W62" s="227"/>
      <c r="X62" s="225"/>
      <c r="Y62" s="226"/>
      <c r="Z62" s="227"/>
      <c r="AA62" s="372">
        <f>F62</f>
        <v>0</v>
      </c>
      <c r="AB62" s="367"/>
      <c r="AC62" s="226"/>
      <c r="AD62" s="227"/>
      <c r="AE62" s="227"/>
      <c r="AF62" s="225"/>
      <c r="AG62" s="226"/>
      <c r="AH62" s="227"/>
      <c r="AI62" s="227"/>
      <c r="AJ62" s="227"/>
      <c r="AK62" s="196"/>
      <c r="AL62" s="226"/>
      <c r="AM62" s="227"/>
      <c r="AN62" s="227"/>
      <c r="AO62" s="225"/>
      <c r="AP62" s="226"/>
      <c r="AQ62" s="227"/>
      <c r="AR62" s="227"/>
      <c r="AS62" s="225"/>
      <c r="AT62" s="226"/>
      <c r="AU62" s="227"/>
      <c r="AV62" s="227"/>
      <c r="AW62" s="227"/>
      <c r="AX62" s="225"/>
      <c r="AY62" s="253"/>
      <c r="AZ62" s="227"/>
      <c r="BA62" s="227"/>
      <c r="BB62" s="255"/>
    </row>
    <row r="63" spans="1:54">
      <c r="A63" s="332"/>
      <c r="B63" s="325"/>
      <c r="C63" s="336"/>
      <c r="D63" s="328"/>
      <c r="E63" s="161" t="s">
        <v>411</v>
      </c>
      <c r="F63" s="156">
        <f>전자입찰!E14</f>
        <v>0</v>
      </c>
      <c r="G63" s="219"/>
      <c r="H63" s="220"/>
      <c r="I63" s="220"/>
      <c r="J63" s="220"/>
      <c r="K63" s="221"/>
      <c r="L63" s="222"/>
      <c r="M63" s="220"/>
      <c r="N63" s="220"/>
      <c r="O63" s="223"/>
      <c r="P63" s="222"/>
      <c r="Q63" s="220"/>
      <c r="R63" s="195"/>
      <c r="S63" s="223"/>
      <c r="T63" s="222"/>
      <c r="U63" s="220"/>
      <c r="V63" s="220"/>
      <c r="W63" s="220"/>
      <c r="X63" s="223"/>
      <c r="Y63" s="222"/>
      <c r="Z63" s="220"/>
      <c r="AA63" s="220"/>
      <c r="AB63" s="223"/>
      <c r="AC63" s="222"/>
      <c r="AD63" s="220"/>
      <c r="AE63" s="220"/>
      <c r="AF63" s="223"/>
      <c r="AG63" s="222"/>
      <c r="AH63" s="220"/>
      <c r="AI63" s="220"/>
      <c r="AJ63" s="220"/>
      <c r="AK63" s="198"/>
      <c r="AL63" s="393">
        <f>F63</f>
        <v>0</v>
      </c>
      <c r="AM63" s="394"/>
      <c r="AN63" s="394"/>
      <c r="AO63" s="394"/>
      <c r="AP63" s="394"/>
      <c r="AQ63" s="394"/>
      <c r="AR63" s="394"/>
      <c r="AS63" s="395"/>
      <c r="AT63" s="222"/>
      <c r="AU63" s="220"/>
      <c r="AV63" s="220"/>
      <c r="AW63" s="220"/>
      <c r="AX63" s="223"/>
      <c r="AY63" s="219"/>
      <c r="AZ63" s="220"/>
      <c r="BA63" s="220"/>
      <c r="BB63" s="224"/>
    </row>
    <row r="64" spans="1:54" s="19" customFormat="1" ht="1.5" customHeight="1">
      <c r="A64" s="332"/>
      <c r="B64" s="325"/>
      <c r="C64" s="154"/>
      <c r="D64" s="168"/>
      <c r="E64" s="164"/>
      <c r="F64" s="156"/>
      <c r="G64" s="247"/>
      <c r="H64" s="248"/>
      <c r="I64" s="248"/>
      <c r="J64" s="248"/>
      <c r="K64" s="249"/>
      <c r="L64" s="250"/>
      <c r="M64" s="248"/>
      <c r="N64" s="248"/>
      <c r="O64" s="251"/>
      <c r="P64" s="250"/>
      <c r="Q64" s="248"/>
      <c r="R64" s="248"/>
      <c r="S64" s="251"/>
      <c r="T64" s="250"/>
      <c r="U64" s="248"/>
      <c r="V64" s="248"/>
      <c r="W64" s="248"/>
      <c r="X64" s="251"/>
      <c r="Y64" s="250"/>
      <c r="Z64" s="248"/>
      <c r="AA64" s="248"/>
      <c r="AB64" s="251"/>
      <c r="AC64" s="250"/>
      <c r="AD64" s="248"/>
      <c r="AE64" s="248"/>
      <c r="AF64" s="251"/>
      <c r="AG64" s="250"/>
      <c r="AH64" s="248"/>
      <c r="AI64" s="248"/>
      <c r="AJ64" s="248"/>
      <c r="AK64" s="248"/>
      <c r="AL64" s="250"/>
      <c r="AM64" s="248"/>
      <c r="AN64" s="248"/>
      <c r="AO64" s="251"/>
      <c r="AP64" s="250"/>
      <c r="AQ64" s="248"/>
      <c r="AR64" s="248"/>
      <c r="AS64" s="251"/>
      <c r="AT64" s="250"/>
      <c r="AU64" s="248"/>
      <c r="AV64" s="248"/>
      <c r="AW64" s="248"/>
      <c r="AX64" s="251"/>
      <c r="AY64" s="247"/>
      <c r="AZ64" s="248"/>
      <c r="BA64" s="248"/>
      <c r="BB64" s="252"/>
    </row>
    <row r="65" spans="1:54">
      <c r="A65" s="332"/>
      <c r="B65" s="325"/>
      <c r="C65" s="332" t="s">
        <v>79</v>
      </c>
      <c r="D65" s="325">
        <f>전자입찰!E15</f>
        <v>5.4545454545454543E-2</v>
      </c>
      <c r="E65" s="161" t="s">
        <v>99</v>
      </c>
      <c r="F65" s="156">
        <f>전자입찰!E16</f>
        <v>0.6</v>
      </c>
      <c r="G65" s="268"/>
      <c r="H65" s="269"/>
      <c r="I65" s="269"/>
      <c r="J65" s="269"/>
      <c r="K65" s="270"/>
      <c r="L65" s="271"/>
      <c r="M65" s="269"/>
      <c r="N65" s="269"/>
      <c r="O65" s="272"/>
      <c r="P65" s="271"/>
      <c r="Q65" s="213"/>
      <c r="R65" s="195"/>
      <c r="S65" s="272"/>
      <c r="T65" s="273">
        <f>F65</f>
        <v>0.6</v>
      </c>
      <c r="U65" s="269"/>
      <c r="V65" s="269"/>
      <c r="W65" s="269"/>
      <c r="X65" s="272"/>
      <c r="Y65" s="271"/>
      <c r="Z65" s="269"/>
      <c r="AA65" s="269"/>
      <c r="AB65" s="272"/>
      <c r="AC65" s="271"/>
      <c r="AD65" s="269"/>
      <c r="AE65" s="269"/>
      <c r="AF65" s="272"/>
      <c r="AG65" s="271"/>
      <c r="AH65" s="269"/>
      <c r="AI65" s="269"/>
      <c r="AJ65" s="269"/>
      <c r="AK65" s="209"/>
      <c r="AL65" s="271"/>
      <c r="AM65" s="269"/>
      <c r="AN65" s="269"/>
      <c r="AO65" s="272"/>
      <c r="AP65" s="271"/>
      <c r="AQ65" s="269"/>
      <c r="AR65" s="269"/>
      <c r="AS65" s="272"/>
      <c r="AT65" s="271"/>
      <c r="AU65" s="269"/>
      <c r="AV65" s="269"/>
      <c r="AW65" s="269"/>
      <c r="AX65" s="272"/>
      <c r="AY65" s="268"/>
      <c r="AZ65" s="269"/>
      <c r="BA65" s="269"/>
      <c r="BB65" s="274"/>
    </row>
    <row r="66" spans="1:54">
      <c r="A66" s="332"/>
      <c r="B66" s="325"/>
      <c r="C66" s="332"/>
      <c r="D66" s="325"/>
      <c r="E66" s="161" t="s">
        <v>93</v>
      </c>
      <c r="F66" s="156">
        <f>전자입찰!E19</f>
        <v>0</v>
      </c>
      <c r="G66" s="212"/>
      <c r="H66" s="213"/>
      <c r="I66" s="213"/>
      <c r="J66" s="213"/>
      <c r="K66" s="218"/>
      <c r="L66" s="215"/>
      <c r="M66" s="213"/>
      <c r="N66" s="213"/>
      <c r="O66" s="216"/>
      <c r="P66" s="215"/>
      <c r="Q66" s="213"/>
      <c r="R66" s="195"/>
      <c r="S66" s="216"/>
      <c r="T66" s="215"/>
      <c r="U66" s="275">
        <f>F66</f>
        <v>0</v>
      </c>
      <c r="V66" s="213"/>
      <c r="W66" s="213"/>
      <c r="X66" s="216"/>
      <c r="Y66" s="215"/>
      <c r="Z66" s="213"/>
      <c r="AA66" s="213"/>
      <c r="AB66" s="216"/>
      <c r="AC66" s="215"/>
      <c r="AD66" s="213"/>
      <c r="AE66" s="213"/>
      <c r="AF66" s="216"/>
      <c r="AG66" s="215"/>
      <c r="AH66" s="213"/>
      <c r="AI66" s="213"/>
      <c r="AJ66" s="213"/>
      <c r="AK66" s="196"/>
      <c r="AL66" s="215"/>
      <c r="AM66" s="213"/>
      <c r="AN66" s="213"/>
      <c r="AO66" s="216"/>
      <c r="AP66" s="215"/>
      <c r="AQ66" s="213"/>
      <c r="AR66" s="213"/>
      <c r="AS66" s="216"/>
      <c r="AT66" s="215"/>
      <c r="AU66" s="213"/>
      <c r="AV66" s="213"/>
      <c r="AW66" s="213"/>
      <c r="AX66" s="216"/>
      <c r="AY66" s="212"/>
      <c r="AZ66" s="213"/>
      <c r="BA66" s="213"/>
      <c r="BB66" s="217"/>
    </row>
    <row r="67" spans="1:54">
      <c r="A67" s="332"/>
      <c r="B67" s="325"/>
      <c r="C67" s="332"/>
      <c r="D67" s="325"/>
      <c r="E67" s="161" t="s">
        <v>94</v>
      </c>
      <c r="F67" s="156">
        <f>전자입찰!E20</f>
        <v>0</v>
      </c>
      <c r="G67" s="212"/>
      <c r="H67" s="213"/>
      <c r="I67" s="213"/>
      <c r="J67" s="213"/>
      <c r="K67" s="218"/>
      <c r="L67" s="215"/>
      <c r="M67" s="213"/>
      <c r="N67" s="213"/>
      <c r="O67" s="216"/>
      <c r="P67" s="215"/>
      <c r="Q67" s="213"/>
      <c r="R67" s="195"/>
      <c r="S67" s="216"/>
      <c r="T67" s="215"/>
      <c r="U67" s="213"/>
      <c r="V67" s="213"/>
      <c r="W67" s="213"/>
      <c r="X67" s="216"/>
      <c r="Y67" s="215"/>
      <c r="Z67" s="213"/>
      <c r="AA67" s="372">
        <f>F67</f>
        <v>0</v>
      </c>
      <c r="AB67" s="366"/>
      <c r="AC67" s="366"/>
      <c r="AD67" s="371"/>
      <c r="AE67" s="213"/>
      <c r="AF67" s="216"/>
      <c r="AG67" s="215"/>
      <c r="AH67" s="213"/>
      <c r="AI67" s="213"/>
      <c r="AJ67" s="213"/>
      <c r="AK67" s="196"/>
      <c r="AL67" s="215"/>
      <c r="AM67" s="213"/>
      <c r="AN67" s="213"/>
      <c r="AO67" s="216"/>
      <c r="AP67" s="215"/>
      <c r="AQ67" s="213"/>
      <c r="AR67" s="213"/>
      <c r="AS67" s="216"/>
      <c r="AT67" s="215"/>
      <c r="AU67" s="213"/>
      <c r="AV67" s="213"/>
      <c r="AW67" s="213"/>
      <c r="AX67" s="216"/>
      <c r="AY67" s="212"/>
      <c r="AZ67" s="213"/>
      <c r="BA67" s="213"/>
      <c r="BB67" s="217"/>
    </row>
    <row r="68" spans="1:54">
      <c r="A68" s="332"/>
      <c r="B68" s="325"/>
      <c r="C68" s="332"/>
      <c r="D68" s="325"/>
      <c r="E68" s="161" t="s">
        <v>68</v>
      </c>
      <c r="F68" s="156">
        <f>전자입찰!E21</f>
        <v>0</v>
      </c>
      <c r="G68" s="253"/>
      <c r="H68" s="227"/>
      <c r="I68" s="227"/>
      <c r="J68" s="227"/>
      <c r="K68" s="254"/>
      <c r="L68" s="226"/>
      <c r="M68" s="227"/>
      <c r="N68" s="227"/>
      <c r="O68" s="225"/>
      <c r="P68" s="226"/>
      <c r="Q68" s="227"/>
      <c r="R68" s="195"/>
      <c r="S68" s="225"/>
      <c r="T68" s="226"/>
      <c r="U68" s="227"/>
      <c r="V68" s="227"/>
      <c r="W68" s="227"/>
      <c r="X68" s="225"/>
      <c r="Y68" s="226"/>
      <c r="Z68" s="227"/>
      <c r="AA68" s="227"/>
      <c r="AB68" s="225"/>
      <c r="AC68" s="226"/>
      <c r="AD68" s="372">
        <f>F68</f>
        <v>0</v>
      </c>
      <c r="AE68" s="366"/>
      <c r="AF68" s="366"/>
      <c r="AG68" s="366"/>
      <c r="AH68" s="371"/>
      <c r="AI68" s="227"/>
      <c r="AJ68" s="227"/>
      <c r="AK68" s="198"/>
      <c r="AL68" s="226"/>
      <c r="AM68" s="227"/>
      <c r="AN68" s="227"/>
      <c r="AO68" s="225"/>
      <c r="AP68" s="226"/>
      <c r="AQ68" s="227"/>
      <c r="AR68" s="227"/>
      <c r="AS68" s="225"/>
      <c r="AT68" s="226"/>
      <c r="AU68" s="227"/>
      <c r="AV68" s="227"/>
      <c r="AW68" s="227"/>
      <c r="AX68" s="225"/>
      <c r="AY68" s="253"/>
      <c r="AZ68" s="227"/>
      <c r="BA68" s="227"/>
      <c r="BB68" s="255"/>
    </row>
    <row r="69" spans="1:54" s="19" customFormat="1" ht="1.5" customHeight="1">
      <c r="A69" s="332"/>
      <c r="B69" s="325"/>
      <c r="C69" s="154"/>
      <c r="D69" s="168"/>
      <c r="E69" s="164"/>
      <c r="F69" s="159"/>
      <c r="G69" s="247"/>
      <c r="H69" s="248"/>
      <c r="I69" s="248"/>
      <c r="J69" s="248"/>
      <c r="K69" s="249"/>
      <c r="L69" s="250"/>
      <c r="M69" s="248"/>
      <c r="N69" s="248"/>
      <c r="O69" s="251"/>
      <c r="P69" s="250"/>
      <c r="Q69" s="248"/>
      <c r="R69" s="248"/>
      <c r="S69" s="251"/>
      <c r="T69" s="250"/>
      <c r="U69" s="248"/>
      <c r="V69" s="248"/>
      <c r="W69" s="248"/>
      <c r="X69" s="251"/>
      <c r="Y69" s="250"/>
      <c r="Z69" s="248"/>
      <c r="AA69" s="248"/>
      <c r="AB69" s="251"/>
      <c r="AC69" s="250"/>
      <c r="AD69" s="248"/>
      <c r="AE69" s="248"/>
      <c r="AF69" s="251"/>
      <c r="AG69" s="250"/>
      <c r="AH69" s="248"/>
      <c r="AI69" s="248"/>
      <c r="AJ69" s="248"/>
      <c r="AK69" s="248"/>
      <c r="AL69" s="250"/>
      <c r="AM69" s="248"/>
      <c r="AN69" s="248"/>
      <c r="AO69" s="251"/>
      <c r="AP69" s="250"/>
      <c r="AQ69" s="248"/>
      <c r="AR69" s="248"/>
      <c r="AS69" s="251"/>
      <c r="AT69" s="250"/>
      <c r="AU69" s="248"/>
      <c r="AV69" s="248"/>
      <c r="AW69" s="248"/>
      <c r="AX69" s="251"/>
      <c r="AY69" s="247"/>
      <c r="AZ69" s="248"/>
      <c r="BA69" s="248"/>
      <c r="BB69" s="252"/>
    </row>
    <row r="70" spans="1:54">
      <c r="A70" s="332"/>
      <c r="B70" s="325"/>
      <c r="C70" s="333" t="s">
        <v>96</v>
      </c>
      <c r="D70" s="326">
        <f>전자입찰!E22</f>
        <v>0.11608391608391609</v>
      </c>
      <c r="E70" s="161" t="s">
        <v>234</v>
      </c>
      <c r="F70" s="156">
        <f>전자입찰!E23</f>
        <v>0.73333333333333328</v>
      </c>
      <c r="G70" s="268"/>
      <c r="H70" s="269"/>
      <c r="I70" s="269"/>
      <c r="J70" s="269"/>
      <c r="K70" s="270"/>
      <c r="L70" s="396">
        <f>F70</f>
        <v>0.73333333333333328</v>
      </c>
      <c r="M70" s="397"/>
      <c r="N70" s="397"/>
      <c r="O70" s="397"/>
      <c r="P70" s="397"/>
      <c r="Q70" s="397"/>
      <c r="R70" s="397"/>
      <c r="S70" s="386"/>
      <c r="T70" s="271"/>
      <c r="U70" s="269"/>
      <c r="V70" s="269"/>
      <c r="W70" s="269"/>
      <c r="X70" s="272"/>
      <c r="Y70" s="271"/>
      <c r="Z70" s="269"/>
      <c r="AA70" s="269"/>
      <c r="AB70" s="272"/>
      <c r="AC70" s="271"/>
      <c r="AD70" s="269"/>
      <c r="AE70" s="269"/>
      <c r="AF70" s="272"/>
      <c r="AG70" s="271"/>
      <c r="AH70" s="269"/>
      <c r="AI70" s="269"/>
      <c r="AJ70" s="269"/>
      <c r="AK70" s="209"/>
      <c r="AL70" s="271"/>
      <c r="AM70" s="269"/>
      <c r="AN70" s="269"/>
      <c r="AO70" s="272"/>
      <c r="AP70" s="271"/>
      <c r="AQ70" s="269"/>
      <c r="AR70" s="269"/>
      <c r="AS70" s="272"/>
      <c r="AT70" s="271"/>
      <c r="AU70" s="269"/>
      <c r="AV70" s="269"/>
      <c r="AW70" s="269"/>
      <c r="AX70" s="272"/>
      <c r="AY70" s="268"/>
      <c r="AZ70" s="269"/>
      <c r="BA70" s="269"/>
      <c r="BB70" s="274"/>
    </row>
    <row r="71" spans="1:54">
      <c r="A71" s="332"/>
      <c r="B71" s="325"/>
      <c r="C71" s="334"/>
      <c r="D71" s="327"/>
      <c r="E71" s="161" t="s">
        <v>303</v>
      </c>
      <c r="F71" s="156">
        <f>전자입찰!E28</f>
        <v>0.7</v>
      </c>
      <c r="G71" s="210"/>
      <c r="H71" s="207"/>
      <c r="I71" s="207"/>
      <c r="J71" s="207"/>
      <c r="K71" s="205"/>
      <c r="L71" s="206"/>
      <c r="M71" s="207"/>
      <c r="N71" s="207"/>
      <c r="O71" s="208"/>
      <c r="P71" s="206"/>
      <c r="Q71" s="376">
        <f>F71</f>
        <v>0.7</v>
      </c>
      <c r="R71" s="377"/>
      <c r="S71" s="377"/>
      <c r="T71" s="377"/>
      <c r="U71" s="377"/>
      <c r="V71" s="399"/>
      <c r="W71" s="207"/>
      <c r="X71" s="208"/>
      <c r="Y71" s="206"/>
      <c r="Z71" s="207"/>
      <c r="AA71" s="207"/>
      <c r="AB71" s="208"/>
      <c r="AC71" s="206"/>
      <c r="AD71" s="207"/>
      <c r="AE71" s="207"/>
      <c r="AF71" s="208"/>
      <c r="AG71" s="206"/>
      <c r="AH71" s="207"/>
      <c r="AI71" s="207"/>
      <c r="AJ71" s="207"/>
      <c r="AK71" s="196"/>
      <c r="AL71" s="206"/>
      <c r="AM71" s="207"/>
      <c r="AN71" s="207"/>
      <c r="AO71" s="208"/>
      <c r="AP71" s="206"/>
      <c r="AQ71" s="207"/>
      <c r="AR71" s="207"/>
      <c r="AS71" s="208"/>
      <c r="AT71" s="206"/>
      <c r="AU71" s="207"/>
      <c r="AV71" s="207"/>
      <c r="AW71" s="207"/>
      <c r="AX71" s="208"/>
      <c r="AY71" s="210"/>
      <c r="AZ71" s="207"/>
      <c r="BA71" s="207"/>
      <c r="BB71" s="211"/>
    </row>
    <row r="72" spans="1:54">
      <c r="A72" s="332"/>
      <c r="B72" s="325"/>
      <c r="C72" s="334"/>
      <c r="D72" s="327"/>
      <c r="E72" s="310" t="s">
        <v>413</v>
      </c>
      <c r="F72" s="156">
        <f>전자입찰!E29</f>
        <v>0</v>
      </c>
      <c r="G72" s="210"/>
      <c r="H72" s="207"/>
      <c r="I72" s="207"/>
      <c r="J72" s="207"/>
      <c r="K72" s="205"/>
      <c r="L72" s="206"/>
      <c r="M72" s="207"/>
      <c r="N72" s="207"/>
      <c r="O72" s="208"/>
      <c r="P72" s="206"/>
      <c r="Q72" s="207"/>
      <c r="R72" s="195"/>
      <c r="S72" s="208"/>
      <c r="T72" s="206"/>
      <c r="U72" s="207"/>
      <c r="V72" s="207"/>
      <c r="W72" s="207"/>
      <c r="X72" s="208"/>
      <c r="Y72" s="398">
        <f>F72</f>
        <v>0</v>
      </c>
      <c r="Z72" s="363"/>
      <c r="AA72" s="363"/>
      <c r="AB72" s="363"/>
      <c r="AC72" s="363"/>
      <c r="AD72" s="363"/>
      <c r="AE72" s="363"/>
      <c r="AF72" s="363"/>
      <c r="AG72" s="363"/>
      <c r="AH72" s="363"/>
      <c r="AI72" s="363"/>
      <c r="AJ72" s="363"/>
      <c r="AK72" s="363"/>
      <c r="AL72" s="363"/>
      <c r="AM72" s="363"/>
      <c r="AN72" s="363"/>
      <c r="AO72" s="363"/>
      <c r="AP72" s="363"/>
      <c r="AQ72" s="364"/>
      <c r="AR72" s="207"/>
      <c r="AS72" s="208"/>
      <c r="AT72" s="206"/>
      <c r="AU72" s="207"/>
      <c r="AV72" s="207"/>
      <c r="AW72" s="207"/>
      <c r="AX72" s="208"/>
      <c r="AY72" s="210"/>
      <c r="AZ72" s="207"/>
      <c r="BA72" s="207"/>
      <c r="BB72" s="211"/>
    </row>
    <row r="73" spans="1:54" s="32" customFormat="1" ht="1.5" customHeight="1">
      <c r="A73" s="332"/>
      <c r="B73" s="325"/>
      <c r="C73" s="155"/>
      <c r="D73" s="168"/>
      <c r="E73" s="165"/>
      <c r="F73" s="160"/>
      <c r="G73" s="256"/>
      <c r="H73" s="257"/>
      <c r="I73" s="257"/>
      <c r="J73" s="257"/>
      <c r="K73" s="258"/>
      <c r="L73" s="259"/>
      <c r="M73" s="257"/>
      <c r="N73" s="257"/>
      <c r="O73" s="260"/>
      <c r="P73" s="259"/>
      <c r="Q73" s="257"/>
      <c r="R73" s="248"/>
      <c r="S73" s="260"/>
      <c r="T73" s="259"/>
      <c r="U73" s="257"/>
      <c r="V73" s="257"/>
      <c r="W73" s="257"/>
      <c r="X73" s="260"/>
      <c r="Y73" s="259"/>
      <c r="Z73" s="257"/>
      <c r="AA73" s="257"/>
      <c r="AB73" s="260"/>
      <c r="AC73" s="259"/>
      <c r="AD73" s="257"/>
      <c r="AE73" s="257"/>
      <c r="AF73" s="260"/>
      <c r="AG73" s="259"/>
      <c r="AH73" s="257"/>
      <c r="AI73" s="257"/>
      <c r="AJ73" s="257"/>
      <c r="AK73" s="248"/>
      <c r="AL73" s="259"/>
      <c r="AM73" s="257"/>
      <c r="AN73" s="257"/>
      <c r="AO73" s="260"/>
      <c r="AP73" s="259"/>
      <c r="AQ73" s="257"/>
      <c r="AR73" s="257"/>
      <c r="AS73" s="260"/>
      <c r="AT73" s="259"/>
      <c r="AU73" s="257"/>
      <c r="AV73" s="257"/>
      <c r="AW73" s="257"/>
      <c r="AX73" s="260"/>
      <c r="AY73" s="256"/>
      <c r="AZ73" s="257"/>
      <c r="BA73" s="257"/>
      <c r="BB73" s="261"/>
    </row>
    <row r="74" spans="1:54">
      <c r="A74" s="332"/>
      <c r="B74" s="325"/>
      <c r="C74" s="335" t="s">
        <v>302</v>
      </c>
      <c r="D74" s="330">
        <f>전자입찰!E32</f>
        <v>0</v>
      </c>
      <c r="E74" s="161" t="s">
        <v>291</v>
      </c>
      <c r="F74" s="156">
        <f>전자입찰!E33</f>
        <v>0</v>
      </c>
      <c r="G74" s="212"/>
      <c r="H74" s="213"/>
      <c r="I74" s="213"/>
      <c r="J74" s="213"/>
      <c r="K74" s="218"/>
      <c r="L74" s="215"/>
      <c r="M74" s="213"/>
      <c r="N74" s="213"/>
      <c r="O74" s="216"/>
      <c r="P74" s="215"/>
      <c r="Q74" s="213"/>
      <c r="R74" s="195"/>
      <c r="S74" s="216"/>
      <c r="T74" s="215"/>
      <c r="U74" s="213"/>
      <c r="V74" s="213"/>
      <c r="W74" s="213"/>
      <c r="X74" s="216"/>
      <c r="Y74" s="215"/>
      <c r="Z74" s="213"/>
      <c r="AA74" s="213"/>
      <c r="AB74" s="216"/>
      <c r="AC74" s="215"/>
      <c r="AD74" s="213"/>
      <c r="AE74" s="213"/>
      <c r="AF74" s="216"/>
      <c r="AG74" s="215"/>
      <c r="AH74" s="213"/>
      <c r="AI74" s="213"/>
      <c r="AJ74" s="213"/>
      <c r="AK74" s="209"/>
      <c r="AL74" s="215"/>
      <c r="AM74" s="213"/>
      <c r="AN74" s="213"/>
      <c r="AO74" s="216"/>
      <c r="AP74" s="215"/>
      <c r="AQ74" s="213"/>
      <c r="AR74" s="354">
        <f>F74</f>
        <v>0</v>
      </c>
      <c r="AS74" s="386"/>
      <c r="AT74" s="215"/>
      <c r="AU74" s="213"/>
      <c r="AV74" s="213"/>
      <c r="AW74" s="213"/>
      <c r="AX74" s="216"/>
      <c r="AY74" s="212"/>
      <c r="AZ74" s="213"/>
      <c r="BA74" s="213"/>
      <c r="BB74" s="217"/>
    </row>
    <row r="75" spans="1:54">
      <c r="A75" s="332"/>
      <c r="B75" s="325"/>
      <c r="C75" s="334"/>
      <c r="D75" s="327"/>
      <c r="E75" s="161" t="s">
        <v>292</v>
      </c>
      <c r="F75" s="156">
        <f>전자입찰!E34</f>
        <v>0</v>
      </c>
      <c r="G75" s="212"/>
      <c r="H75" s="213"/>
      <c r="I75" s="213"/>
      <c r="J75" s="213"/>
      <c r="K75" s="218"/>
      <c r="L75" s="215"/>
      <c r="M75" s="213"/>
      <c r="N75" s="213"/>
      <c r="O75" s="216"/>
      <c r="P75" s="215"/>
      <c r="Q75" s="213"/>
      <c r="R75" s="195"/>
      <c r="S75" s="216"/>
      <c r="T75" s="215"/>
      <c r="U75" s="213"/>
      <c r="V75" s="213"/>
      <c r="W75" s="213"/>
      <c r="X75" s="216"/>
      <c r="Y75" s="215"/>
      <c r="Z75" s="213"/>
      <c r="AA75" s="213"/>
      <c r="AB75" s="216"/>
      <c r="AC75" s="215"/>
      <c r="AD75" s="213"/>
      <c r="AE75" s="213"/>
      <c r="AF75" s="216"/>
      <c r="AG75" s="215"/>
      <c r="AH75" s="213"/>
      <c r="AI75" s="213"/>
      <c r="AJ75" s="213"/>
      <c r="AK75" s="196"/>
      <c r="AL75" s="215"/>
      <c r="AM75" s="213"/>
      <c r="AN75" s="213"/>
      <c r="AO75" s="216"/>
      <c r="AP75" s="215"/>
      <c r="AQ75" s="213"/>
      <c r="AR75" s="213"/>
      <c r="AS75" s="216"/>
      <c r="AT75" s="365">
        <f>F75</f>
        <v>0</v>
      </c>
      <c r="AU75" s="366"/>
      <c r="AV75" s="366"/>
      <c r="AW75" s="371"/>
      <c r="AX75" s="216"/>
      <c r="AY75" s="212"/>
      <c r="AZ75" s="213"/>
      <c r="BA75" s="213"/>
      <c r="BB75" s="217"/>
    </row>
    <row r="76" spans="1:54">
      <c r="A76" s="332"/>
      <c r="B76" s="325"/>
      <c r="C76" s="334"/>
      <c r="D76" s="327"/>
      <c r="E76" s="161" t="s">
        <v>310</v>
      </c>
      <c r="F76" s="156">
        <f>전자입찰!E35</f>
        <v>0</v>
      </c>
      <c r="G76" s="219"/>
      <c r="H76" s="220"/>
      <c r="I76" s="220"/>
      <c r="J76" s="220"/>
      <c r="K76" s="221"/>
      <c r="L76" s="222"/>
      <c r="M76" s="220"/>
      <c r="N76" s="220"/>
      <c r="O76" s="223"/>
      <c r="P76" s="222"/>
      <c r="Q76" s="220"/>
      <c r="R76" s="195"/>
      <c r="S76" s="223"/>
      <c r="T76" s="222"/>
      <c r="U76" s="220"/>
      <c r="V76" s="220"/>
      <c r="W76" s="220"/>
      <c r="X76" s="223"/>
      <c r="Y76" s="222"/>
      <c r="Z76" s="220"/>
      <c r="AA76" s="220"/>
      <c r="AB76" s="223"/>
      <c r="AC76" s="222"/>
      <c r="AD76" s="220"/>
      <c r="AE76" s="220"/>
      <c r="AF76" s="223"/>
      <c r="AG76" s="222"/>
      <c r="AH76" s="220"/>
      <c r="AI76" s="220"/>
      <c r="AJ76" s="220"/>
      <c r="AK76" s="196"/>
      <c r="AL76" s="222"/>
      <c r="AM76" s="220"/>
      <c r="AN76" s="220"/>
      <c r="AO76" s="223"/>
      <c r="AP76" s="222"/>
      <c r="AQ76" s="220"/>
      <c r="AR76" s="220"/>
      <c r="AS76" s="223"/>
      <c r="AT76" s="222"/>
      <c r="AU76" s="220"/>
      <c r="AV76" s="220"/>
      <c r="AW76" s="220"/>
      <c r="AX76" s="372">
        <f>F76</f>
        <v>0</v>
      </c>
      <c r="AY76" s="371"/>
      <c r="AZ76" s="220"/>
      <c r="BA76" s="220"/>
      <c r="BB76" s="224"/>
    </row>
    <row r="77" spans="1:54">
      <c r="A77" s="332"/>
      <c r="B77" s="325"/>
      <c r="C77" s="334"/>
      <c r="D77" s="327"/>
      <c r="E77" s="161" t="s">
        <v>293</v>
      </c>
      <c r="F77" s="156">
        <f>전자입찰!E36</f>
        <v>0</v>
      </c>
      <c r="G77" s="219"/>
      <c r="H77" s="220"/>
      <c r="I77" s="220"/>
      <c r="J77" s="220"/>
      <c r="K77" s="221"/>
      <c r="L77" s="222"/>
      <c r="M77" s="220"/>
      <c r="N77" s="220"/>
      <c r="O77" s="223"/>
      <c r="P77" s="222"/>
      <c r="Q77" s="220"/>
      <c r="R77" s="195"/>
      <c r="S77" s="223"/>
      <c r="T77" s="222"/>
      <c r="U77" s="220"/>
      <c r="V77" s="220"/>
      <c r="W77" s="220"/>
      <c r="X77" s="223"/>
      <c r="Y77" s="222"/>
      <c r="Z77" s="220"/>
      <c r="AA77" s="220"/>
      <c r="AB77" s="223"/>
      <c r="AC77" s="222"/>
      <c r="AD77" s="220"/>
      <c r="AE77" s="220"/>
      <c r="AF77" s="223"/>
      <c r="AG77" s="222"/>
      <c r="AH77" s="220"/>
      <c r="AI77" s="220"/>
      <c r="AJ77" s="220"/>
      <c r="AK77" s="196"/>
      <c r="AL77" s="222"/>
      <c r="AM77" s="220"/>
      <c r="AN77" s="220"/>
      <c r="AO77" s="223"/>
      <c r="AP77" s="222"/>
      <c r="AQ77" s="220"/>
      <c r="AR77" s="220"/>
      <c r="AS77" s="223"/>
      <c r="AT77" s="222"/>
      <c r="AU77" s="220"/>
      <c r="AV77" s="220"/>
      <c r="AW77" s="220"/>
      <c r="AX77" s="223"/>
      <c r="AY77" s="219"/>
      <c r="AZ77" s="228">
        <f>F77</f>
        <v>0</v>
      </c>
      <c r="BA77" s="220"/>
      <c r="BB77" s="224"/>
    </row>
    <row r="78" spans="1:54">
      <c r="A78" s="332"/>
      <c r="B78" s="325"/>
      <c r="C78" s="334"/>
      <c r="D78" s="327"/>
      <c r="E78" s="161" t="s">
        <v>294</v>
      </c>
      <c r="F78" s="156">
        <f>전자입찰!E37</f>
        <v>0</v>
      </c>
      <c r="G78" s="219"/>
      <c r="H78" s="220"/>
      <c r="I78" s="220"/>
      <c r="J78" s="220"/>
      <c r="K78" s="221"/>
      <c r="L78" s="276"/>
      <c r="M78" s="277"/>
      <c r="N78" s="277"/>
      <c r="O78" s="278"/>
      <c r="P78" s="276"/>
      <c r="Q78" s="277"/>
      <c r="R78" s="195"/>
      <c r="S78" s="278"/>
      <c r="T78" s="276"/>
      <c r="U78" s="277"/>
      <c r="V78" s="277"/>
      <c r="W78" s="277"/>
      <c r="X78" s="278"/>
      <c r="Y78" s="276"/>
      <c r="Z78" s="277"/>
      <c r="AA78" s="277"/>
      <c r="AB78" s="278"/>
      <c r="AC78" s="276"/>
      <c r="AD78" s="277"/>
      <c r="AE78" s="277"/>
      <c r="AF78" s="278"/>
      <c r="AG78" s="276"/>
      <c r="AH78" s="277"/>
      <c r="AI78" s="277"/>
      <c r="AJ78" s="277"/>
      <c r="AK78" s="198"/>
      <c r="AL78" s="276"/>
      <c r="AM78" s="277"/>
      <c r="AN78" s="277"/>
      <c r="AO78" s="278"/>
      <c r="AP78" s="276"/>
      <c r="AQ78" s="277"/>
      <c r="AR78" s="220"/>
      <c r="AS78" s="223"/>
      <c r="AT78" s="222"/>
      <c r="AU78" s="220"/>
      <c r="AV78" s="220"/>
      <c r="AW78" s="220"/>
      <c r="AX78" s="223"/>
      <c r="AY78" s="219"/>
      <c r="AZ78" s="220"/>
      <c r="BA78" s="372">
        <f>F78</f>
        <v>0</v>
      </c>
      <c r="BB78" s="381"/>
    </row>
    <row r="79" spans="1:54" s="21" customFormat="1" ht="2.1" customHeight="1">
      <c r="A79" s="167"/>
      <c r="B79" s="169"/>
      <c r="C79" s="140"/>
      <c r="D79" s="149"/>
      <c r="E79" s="141"/>
      <c r="F79" s="131"/>
      <c r="G79" s="22"/>
      <c r="H79" s="20"/>
      <c r="I79" s="20"/>
      <c r="J79" s="20"/>
      <c r="K79" s="20"/>
      <c r="L79" s="34"/>
      <c r="M79" s="34"/>
      <c r="N79" s="34"/>
      <c r="O79" s="34"/>
      <c r="P79" s="34"/>
      <c r="Q79" s="34"/>
      <c r="R79" s="18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18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20"/>
      <c r="AZ79" s="20"/>
      <c r="BA79" s="20"/>
      <c r="BB79" s="26"/>
    </row>
    <row r="80" spans="1:54">
      <c r="A80" s="319" t="s">
        <v>452</v>
      </c>
      <c r="B80" s="322">
        <f>SUM(OK플라자통합!F2,OK스토어!F2,전자입찰!F2)/SUM(OK플라자통합!G2,OK스토어!G2,전자입찰!G2)</f>
        <v>0.20409175449473035</v>
      </c>
      <c r="C80" s="146"/>
      <c r="D80" s="132"/>
      <c r="E80" s="142"/>
      <c r="F80" s="132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36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36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24"/>
    </row>
    <row r="81" spans="1:54">
      <c r="A81" s="320"/>
      <c r="B81" s="323"/>
      <c r="C81" s="147"/>
      <c r="D81" s="133"/>
      <c r="E81" s="143"/>
      <c r="F81" s="13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37" t="s">
        <v>100</v>
      </c>
      <c r="S81" s="13"/>
      <c r="T81" s="13"/>
      <c r="U81" s="13"/>
      <c r="V81" s="13"/>
      <c r="W81" s="13"/>
      <c r="X81" s="13"/>
      <c r="Y81" s="13"/>
      <c r="Z81" s="13"/>
      <c r="AA81" s="13"/>
      <c r="AB81" s="35" t="s">
        <v>415</v>
      </c>
      <c r="AC81" s="35"/>
      <c r="AD81" s="13"/>
      <c r="AE81" s="13"/>
      <c r="AF81" s="13"/>
      <c r="AG81" s="13"/>
      <c r="AH81" s="13"/>
      <c r="AI81" s="13"/>
      <c r="AJ81" s="13"/>
      <c r="AK81" s="137" t="s">
        <v>417</v>
      </c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35" t="s">
        <v>414</v>
      </c>
      <c r="BA81" s="13"/>
      <c r="BB81" s="25"/>
    </row>
    <row r="82" spans="1:54">
      <c r="A82" s="321"/>
      <c r="B82" s="324"/>
      <c r="C82" s="148"/>
      <c r="D82" s="134"/>
      <c r="E82" s="144"/>
      <c r="F82" s="134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38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38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27"/>
    </row>
  </sheetData>
  <dataConsolidate/>
  <mergeCells count="101">
    <mergeCell ref="L70:S70"/>
    <mergeCell ref="Q71:V71"/>
    <mergeCell ref="Y72:AQ72"/>
    <mergeCell ref="AR74:AS74"/>
    <mergeCell ref="AT75:AW75"/>
    <mergeCell ref="AX76:AY76"/>
    <mergeCell ref="BA78:BB78"/>
    <mergeCell ref="AX54:AY54"/>
    <mergeCell ref="BA56:BB56"/>
    <mergeCell ref="I58:J58"/>
    <mergeCell ref="AA62:AB62"/>
    <mergeCell ref="O60:S60"/>
    <mergeCell ref="T61:U61"/>
    <mergeCell ref="AL63:AS63"/>
    <mergeCell ref="AA67:AD67"/>
    <mergeCell ref="AD68:AH68"/>
    <mergeCell ref="P42:Q42"/>
    <mergeCell ref="S43:T43"/>
    <mergeCell ref="U44:V44"/>
    <mergeCell ref="Z45:AF45"/>
    <mergeCell ref="AC46:AH46"/>
    <mergeCell ref="L48:S48"/>
    <mergeCell ref="T50:AL50"/>
    <mergeCell ref="AR52:AS52"/>
    <mergeCell ref="AT53:AW53"/>
    <mergeCell ref="AT29:AW29"/>
    <mergeCell ref="AX30:AY30"/>
    <mergeCell ref="BA32:BB32"/>
    <mergeCell ref="I34:J34"/>
    <mergeCell ref="AA38:AC38"/>
    <mergeCell ref="AL39:AS39"/>
    <mergeCell ref="N41:O41"/>
    <mergeCell ref="O36:S36"/>
    <mergeCell ref="T37:U37"/>
    <mergeCell ref="AL25:AQ25"/>
    <mergeCell ref="P14:T14"/>
    <mergeCell ref="U15:Z15"/>
    <mergeCell ref="W16:Y16"/>
    <mergeCell ref="Y17:AB17"/>
    <mergeCell ref="AC18:AF18"/>
    <mergeCell ref="M21:S21"/>
    <mergeCell ref="AC26:AQ26"/>
    <mergeCell ref="AR28:AS28"/>
    <mergeCell ref="AL1:AO1"/>
    <mergeCell ref="AP1:AS1"/>
    <mergeCell ref="AT1:AX1"/>
    <mergeCell ref="AY1:BB1"/>
    <mergeCell ref="A3:A32"/>
    <mergeCell ref="P1:S1"/>
    <mergeCell ref="T1:X1"/>
    <mergeCell ref="G1:K1"/>
    <mergeCell ref="L1:O1"/>
    <mergeCell ref="Y1:AB1"/>
    <mergeCell ref="AC1:AF1"/>
    <mergeCell ref="AG1:AK1"/>
    <mergeCell ref="G3:J3"/>
    <mergeCell ref="I4:J4"/>
    <mergeCell ref="H20:Q20"/>
    <mergeCell ref="J6:M6"/>
    <mergeCell ref="U8:Z8"/>
    <mergeCell ref="AL9:AS9"/>
    <mergeCell ref="I5:J5"/>
    <mergeCell ref="G11:J11"/>
    <mergeCell ref="L13:O13"/>
    <mergeCell ref="P22:AQ22"/>
    <mergeCell ref="P23:AQ23"/>
    <mergeCell ref="P24:AQ24"/>
    <mergeCell ref="C1:D2"/>
    <mergeCell ref="E1:F2"/>
    <mergeCell ref="B3:B32"/>
    <mergeCell ref="A1:B2"/>
    <mergeCell ref="D3:D9"/>
    <mergeCell ref="D11:D18"/>
    <mergeCell ref="D20:D26"/>
    <mergeCell ref="D28:D32"/>
    <mergeCell ref="C3:C9"/>
    <mergeCell ref="C28:C32"/>
    <mergeCell ref="C11:C18"/>
    <mergeCell ref="C20:C26"/>
    <mergeCell ref="A80:A82"/>
    <mergeCell ref="B80:B82"/>
    <mergeCell ref="B34:B56"/>
    <mergeCell ref="B58:B78"/>
    <mergeCell ref="D34:D39"/>
    <mergeCell ref="D41:D46"/>
    <mergeCell ref="D48:D50"/>
    <mergeCell ref="D52:D56"/>
    <mergeCell ref="D58:D63"/>
    <mergeCell ref="D65:D68"/>
    <mergeCell ref="D70:D72"/>
    <mergeCell ref="D74:D78"/>
    <mergeCell ref="C52:C56"/>
    <mergeCell ref="C70:C72"/>
    <mergeCell ref="C74:C78"/>
    <mergeCell ref="A58:A78"/>
    <mergeCell ref="C41:C46"/>
    <mergeCell ref="C65:C68"/>
    <mergeCell ref="A34:A56"/>
    <mergeCell ref="C48:C50"/>
    <mergeCell ref="C34:C39"/>
    <mergeCell ref="C58:C63"/>
  </mergeCells>
  <phoneticPr fontId="1" type="noConversion"/>
  <conditionalFormatting sqref="F3:F78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{A70D06B1-83E1-4BEC-9914-E91C017CD92B}</x14:id>
        </ext>
      </extLst>
    </cfRule>
    <cfRule type="cellIs" dxfId="0" priority="33" operator="equal">
      <formula>1</formula>
    </cfRule>
  </conditionalFormatting>
  <conditionalFormatting sqref="B3:B82 D3:D78 F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{68824D0C-7413-4880-82EC-62BF360528C3}</x14:id>
        </ext>
      </extLst>
    </cfRule>
  </conditionalFormatting>
  <conditionalFormatting sqref="G3:BB7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{76F1C6DD-E8C7-48BD-92FB-4768C934CCBD}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0D06B1-83E1-4BEC-9914-E91C017CD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F3:F78</xm:sqref>
        </x14:conditionalFormatting>
        <x14:conditionalFormatting xmlns:xm="http://schemas.microsoft.com/office/excel/2006/main">
          <x14:cfRule type="dataBar" id="{68824D0C-7413-4880-82EC-62BF36052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B3:B82 D3:D78 F3</xm:sqref>
        </x14:conditionalFormatting>
        <x14:conditionalFormatting xmlns:xm="http://schemas.microsoft.com/office/excel/2006/main">
          <x14:cfRule type="dataBar" id="{76F1C6DD-E8C7-48BD-92FB-4768C934C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G3:BB78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OK플라자통합</vt:lpstr>
      <vt:lpstr>OK스토어</vt:lpstr>
      <vt:lpstr>전자입찰</vt:lpstr>
      <vt:lpstr>전체일정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james</dc:creator>
  <cp:lastModifiedBy>kang james</cp:lastModifiedBy>
  <dcterms:created xsi:type="dcterms:W3CDTF">2024-07-12T02:14:16Z</dcterms:created>
  <dcterms:modified xsi:type="dcterms:W3CDTF">2024-10-04T02:16:34Z</dcterms:modified>
</cp:coreProperties>
</file>