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0.계획및보고\WBS\"/>
    </mc:Choice>
  </mc:AlternateContent>
  <bookViews>
    <workbookView xWindow="0" yWindow="0" windowWidth="25200" windowHeight="8850" tabRatio="523"/>
  </bookViews>
  <sheets>
    <sheet name="OK플라자통합" sheetId="1" r:id="rId1"/>
    <sheet name="OK플라자통합_개발" sheetId="5" r:id="rId2"/>
    <sheet name="펜타ON" sheetId="2" r:id="rId3"/>
    <sheet name="펜타ON_개발" sheetId="7" r:id="rId4"/>
    <sheet name="전자입찰" sheetId="3" r:id="rId5"/>
    <sheet name="전자입찰_개발" sheetId="6" r:id="rId6"/>
    <sheet name="전체일정" sheetId="4" r:id="rId7"/>
  </sheets>
  <definedNames>
    <definedName name="_xlnm._FilterDatabase" localSheetId="0" hidden="1">OK플라자통합!$A$2:$I$108</definedName>
    <definedName name="_xlnm._FilterDatabase" localSheetId="4" hidden="1">전자입찰!$A$2:$I$35</definedName>
    <definedName name="_xlnm._FilterDatabase" localSheetId="2" hidden="1">펜타ON!$A$2:$I$36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H30" i="2" l="1"/>
  <c r="G55" i="1"/>
  <c r="D33" i="4" l="1"/>
  <c r="D96" i="1"/>
  <c r="D95" i="1"/>
  <c r="D94" i="1"/>
  <c r="F2" i="5"/>
  <c r="G2" i="5"/>
  <c r="G3" i="5"/>
  <c r="F3" i="7"/>
  <c r="D30" i="2"/>
  <c r="E30" i="2"/>
  <c r="F30" i="2"/>
  <c r="G30" i="2"/>
  <c r="I30" i="2"/>
  <c r="D29" i="3"/>
  <c r="D28" i="3"/>
  <c r="E19" i="6" l="1"/>
  <c r="E29" i="3"/>
  <c r="F29" i="3"/>
  <c r="G29" i="3"/>
  <c r="H29" i="3"/>
  <c r="I29" i="3"/>
  <c r="G28" i="3"/>
  <c r="H28" i="3"/>
  <c r="I28" i="3"/>
  <c r="F23" i="6"/>
  <c r="F22" i="6"/>
  <c r="F21" i="6"/>
  <c r="F20" i="6"/>
  <c r="F18" i="6"/>
  <c r="F14" i="6"/>
  <c r="F15" i="6"/>
  <c r="F16" i="6"/>
  <c r="F13" i="6"/>
  <c r="F10" i="6"/>
  <c r="F11" i="6"/>
  <c r="F12" i="6"/>
  <c r="F9" i="6"/>
  <c r="F5" i="6"/>
  <c r="F6" i="6"/>
  <c r="F7" i="6"/>
  <c r="F4" i="6"/>
  <c r="I8" i="6"/>
  <c r="H8" i="6"/>
  <c r="I19" i="6"/>
  <c r="H19" i="6"/>
  <c r="F15" i="5"/>
  <c r="F16" i="5"/>
  <c r="F17" i="5"/>
  <c r="F18" i="5"/>
  <c r="F19" i="5"/>
  <c r="F14" i="5"/>
  <c r="F5" i="5"/>
  <c r="F6" i="5"/>
  <c r="F7" i="5"/>
  <c r="F8" i="5"/>
  <c r="F9" i="5"/>
  <c r="F10" i="5"/>
  <c r="F11" i="5"/>
  <c r="F12" i="5"/>
  <c r="F4" i="5"/>
  <c r="I17" i="6" l="1"/>
  <c r="H17" i="6"/>
  <c r="I3" i="6"/>
  <c r="H3" i="6"/>
  <c r="G19" i="6"/>
  <c r="F19" i="6"/>
  <c r="G8" i="6"/>
  <c r="G3" i="6" s="1"/>
  <c r="F8" i="6"/>
  <c r="E8" i="6" s="1"/>
  <c r="G17" i="6"/>
  <c r="F17" i="6"/>
  <c r="F3" i="6"/>
  <c r="F28" i="3" s="1"/>
  <c r="H15" i="3"/>
  <c r="F16" i="3"/>
  <c r="F3" i="5"/>
  <c r="F94" i="1" s="1"/>
  <c r="I3" i="5"/>
  <c r="I94" i="1" s="1"/>
  <c r="H3" i="5"/>
  <c r="H94" i="1" s="1"/>
  <c r="G94" i="1"/>
  <c r="I13" i="5"/>
  <c r="I95" i="1" s="1"/>
  <c r="H13" i="5"/>
  <c r="H95" i="1" s="1"/>
  <c r="G13" i="5"/>
  <c r="G95" i="1" s="1"/>
  <c r="F13" i="5"/>
  <c r="F95" i="1" s="1"/>
  <c r="I20" i="5"/>
  <c r="G17" i="2"/>
  <c r="F19" i="2"/>
  <c r="G20" i="5"/>
  <c r="F20" i="5"/>
  <c r="I96" i="1"/>
  <c r="H20" i="5"/>
  <c r="H96" i="1" s="1"/>
  <c r="G96" i="1"/>
  <c r="E34" i="5"/>
  <c r="I34" i="5"/>
  <c r="H34" i="5"/>
  <c r="G34" i="5"/>
  <c r="F34" i="5"/>
  <c r="F36" i="5"/>
  <c r="F37" i="5"/>
  <c r="F38" i="5"/>
  <c r="F39" i="5"/>
  <c r="F40" i="5"/>
  <c r="F41" i="5"/>
  <c r="F35" i="5"/>
  <c r="I23" i="5"/>
  <c r="H23" i="5"/>
  <c r="G23" i="5"/>
  <c r="F25" i="5"/>
  <c r="F26" i="5"/>
  <c r="F27" i="5"/>
  <c r="F28" i="5"/>
  <c r="F29" i="5"/>
  <c r="F30" i="5"/>
  <c r="F31" i="5"/>
  <c r="F32" i="5"/>
  <c r="F33" i="5"/>
  <c r="F24" i="5"/>
  <c r="F23" i="5" s="1"/>
  <c r="E23" i="5" s="1"/>
  <c r="F21" i="5"/>
  <c r="F22" i="5"/>
  <c r="G2" i="7"/>
  <c r="F2" i="7"/>
  <c r="E2" i="7" s="1"/>
  <c r="H6" i="2"/>
  <c r="I6" i="2"/>
  <c r="F81" i="1"/>
  <c r="I75" i="1"/>
  <c r="H75" i="1"/>
  <c r="G75" i="1"/>
  <c r="F77" i="1"/>
  <c r="F78" i="1"/>
  <c r="F76" i="1"/>
  <c r="F47" i="1"/>
  <c r="F46" i="1"/>
  <c r="E3" i="5" l="1"/>
  <c r="E94" i="1" s="1"/>
  <c r="E13" i="5"/>
  <c r="E95" i="1" s="1"/>
  <c r="F75" i="1"/>
  <c r="E75" i="1" s="1"/>
  <c r="G41" i="1"/>
  <c r="I41" i="1"/>
  <c r="H41" i="1"/>
  <c r="F42" i="1"/>
  <c r="F43" i="1"/>
  <c r="F44" i="1"/>
  <c r="F45" i="1"/>
  <c r="F48" i="1"/>
  <c r="F49" i="1"/>
  <c r="F36" i="1"/>
  <c r="F37" i="1"/>
  <c r="F38" i="1"/>
  <c r="F39" i="1"/>
  <c r="F40" i="1"/>
  <c r="F35" i="1"/>
  <c r="F26" i="1"/>
  <c r="F27" i="1"/>
  <c r="F28" i="1"/>
  <c r="F29" i="1"/>
  <c r="F30" i="1"/>
  <c r="F31" i="1"/>
  <c r="F32" i="1"/>
  <c r="F33" i="1"/>
  <c r="F25" i="1"/>
  <c r="I34" i="1"/>
  <c r="H34" i="1"/>
  <c r="G34" i="1"/>
  <c r="I24" i="1"/>
  <c r="H24" i="1"/>
  <c r="G24" i="1"/>
  <c r="F34" i="1" l="1"/>
  <c r="E34" i="1" s="1"/>
  <c r="F41" i="1"/>
  <c r="F24" i="1"/>
  <c r="I23" i="1"/>
  <c r="H23" i="1"/>
  <c r="G2" i="6"/>
  <c r="E2" i="5" l="1"/>
  <c r="T36" i="4"/>
  <c r="F76" i="4"/>
  <c r="F59" i="4"/>
  <c r="T59" i="4" s="1"/>
  <c r="F14" i="4" l="1"/>
  <c r="F20" i="4" l="1"/>
  <c r="M20" i="4" s="1"/>
  <c r="F21" i="4"/>
  <c r="F22" i="4"/>
  <c r="P22" i="4" s="1"/>
  <c r="F27" i="4" l="1"/>
  <c r="AR27" i="4" s="1"/>
  <c r="BA76" i="4"/>
  <c r="P21" i="4"/>
  <c r="P14" i="4"/>
  <c r="F73" i="4" l="1"/>
  <c r="AT73" i="4" s="1"/>
  <c r="F74" i="4"/>
  <c r="AX74" i="4" s="1"/>
  <c r="F75" i="4"/>
  <c r="AZ75" i="4" s="1"/>
  <c r="F72" i="4"/>
  <c r="AR72" i="4" s="1"/>
  <c r="F69" i="4"/>
  <c r="Q69" i="4" s="1"/>
  <c r="F65" i="4"/>
  <c r="AA65" i="4" s="1"/>
  <c r="F66" i="4"/>
  <c r="AD66" i="4" s="1"/>
  <c r="F64" i="4"/>
  <c r="U64" i="4" s="1"/>
  <c r="F61" i="4"/>
  <c r="AL61" i="4" s="1"/>
  <c r="F57" i="4"/>
  <c r="N57" i="4" s="1"/>
  <c r="F56" i="4"/>
  <c r="I56" i="4" s="1"/>
  <c r="F51" i="4"/>
  <c r="AT51" i="4" s="1"/>
  <c r="F52" i="4"/>
  <c r="AX52" i="4" s="1"/>
  <c r="F53" i="4"/>
  <c r="AZ53" i="4" s="1"/>
  <c r="F54" i="4"/>
  <c r="BA54" i="4" s="1"/>
  <c r="F50" i="4"/>
  <c r="AR50" i="4" s="1"/>
  <c r="F48" i="4"/>
  <c r="T48" i="4" s="1"/>
  <c r="F47" i="4"/>
  <c r="F43" i="4"/>
  <c r="Z43" i="4" s="1"/>
  <c r="F44" i="4"/>
  <c r="AC44" i="4" s="1"/>
  <c r="F42" i="4"/>
  <c r="U42" i="4" s="1"/>
  <c r="F40" i="4"/>
  <c r="N40" i="4" s="1"/>
  <c r="F38" i="4"/>
  <c r="AL38" i="4" s="1"/>
  <c r="F34" i="4"/>
  <c r="N34" i="4" s="1"/>
  <c r="F33" i="4"/>
  <c r="I33" i="4" s="1"/>
  <c r="F28" i="4"/>
  <c r="AT28" i="4" s="1"/>
  <c r="F29" i="4"/>
  <c r="AX29" i="4" s="1"/>
  <c r="F30" i="4"/>
  <c r="AZ30" i="4" s="1"/>
  <c r="F31" i="4"/>
  <c r="BA31" i="4" s="1"/>
  <c r="F24" i="4"/>
  <c r="AL24" i="4" s="1"/>
  <c r="F16" i="4"/>
  <c r="W16" i="4" s="1"/>
  <c r="F15" i="4"/>
  <c r="U15" i="4" s="1"/>
  <c r="F12" i="4"/>
  <c r="K12" i="4" s="1"/>
  <c r="F11" i="4"/>
  <c r="G11" i="4" s="1"/>
  <c r="F7" i="4"/>
  <c r="S7" i="4" s="1"/>
  <c r="F5" i="4"/>
  <c r="I5" i="4" s="1"/>
  <c r="F3" i="4"/>
  <c r="G3" i="4" s="1"/>
  <c r="F4" i="4"/>
  <c r="I4" i="4" s="1"/>
  <c r="F27" i="3"/>
  <c r="F23" i="3"/>
  <c r="F24" i="3"/>
  <c r="F25" i="3"/>
  <c r="F22" i="3"/>
  <c r="F13" i="3"/>
  <c r="F12" i="3"/>
  <c r="F11" i="3" s="1"/>
  <c r="F8" i="3"/>
  <c r="F9" i="3"/>
  <c r="F7" i="3"/>
  <c r="F26" i="2"/>
  <c r="F27" i="2"/>
  <c r="F28" i="2"/>
  <c r="F25" i="2"/>
  <c r="F15" i="2"/>
  <c r="F14" i="2"/>
  <c r="F8" i="2"/>
  <c r="F9" i="2"/>
  <c r="F10" i="2"/>
  <c r="F11" i="2"/>
  <c r="F7" i="2"/>
  <c r="F100" i="1"/>
  <c r="F101" i="1"/>
  <c r="F102" i="1"/>
  <c r="F99" i="1"/>
  <c r="F83" i="1"/>
  <c r="F84" i="1"/>
  <c r="F85" i="1"/>
  <c r="F86" i="1"/>
  <c r="F87" i="1"/>
  <c r="F88" i="1"/>
  <c r="F89" i="1"/>
  <c r="F90" i="1"/>
  <c r="F91" i="1"/>
  <c r="F92" i="1"/>
  <c r="F82" i="1"/>
  <c r="F59" i="1"/>
  <c r="F67" i="1"/>
  <c r="F66" i="1"/>
  <c r="F69" i="1"/>
  <c r="F70" i="1"/>
  <c r="F71" i="1"/>
  <c r="F62" i="1"/>
  <c r="F63" i="1"/>
  <c r="F64" i="1"/>
  <c r="F65" i="1"/>
  <c r="F61" i="1"/>
  <c r="F52" i="1"/>
  <c r="F53" i="1"/>
  <c r="F54" i="1"/>
  <c r="F51" i="1"/>
  <c r="F21" i="1"/>
  <c r="F16" i="1"/>
  <c r="F15" i="1"/>
  <c r="F19" i="1"/>
  <c r="F20" i="1"/>
  <c r="F18" i="1"/>
  <c r="F11" i="1"/>
  <c r="F12" i="1"/>
  <c r="F13" i="1"/>
  <c r="F14" i="1"/>
  <c r="F10" i="1"/>
  <c r="I17" i="1"/>
  <c r="H17" i="1"/>
  <c r="G17" i="1"/>
  <c r="I9" i="1"/>
  <c r="H9" i="1"/>
  <c r="G9" i="1"/>
  <c r="F24" i="2" l="1"/>
  <c r="F80" i="1"/>
  <c r="F6" i="2"/>
  <c r="F17" i="1"/>
  <c r="E17" i="1" s="1"/>
  <c r="F98" i="1"/>
  <c r="F21" i="3"/>
  <c r="F6" i="3"/>
  <c r="F13" i="2"/>
  <c r="F68" i="1"/>
  <c r="F60" i="1"/>
  <c r="F50" i="1"/>
  <c r="G8" i="1"/>
  <c r="H8" i="1"/>
  <c r="I8" i="1"/>
  <c r="F9" i="1"/>
  <c r="F58" i="1" l="1"/>
  <c r="E9" i="1"/>
  <c r="F8" i="1"/>
  <c r="E8" i="1" s="1"/>
  <c r="F6" i="4" s="1"/>
  <c r="J6" i="4" s="1"/>
  <c r="F32" i="3" l="1"/>
  <c r="F33" i="3"/>
  <c r="F34" i="3"/>
  <c r="F35" i="3"/>
  <c r="F31" i="3"/>
  <c r="F26" i="3"/>
  <c r="F18" i="3"/>
  <c r="F19" i="3"/>
  <c r="F17" i="3"/>
  <c r="F14" i="3"/>
  <c r="F10" i="3"/>
  <c r="F5" i="3"/>
  <c r="F4" i="3"/>
  <c r="F33" i="2"/>
  <c r="F34" i="2"/>
  <c r="F35" i="2"/>
  <c r="F36" i="2"/>
  <c r="F32" i="2"/>
  <c r="F29" i="2"/>
  <c r="F20" i="2"/>
  <c r="F21" i="2"/>
  <c r="F22" i="2"/>
  <c r="F18" i="2"/>
  <c r="F17" i="2" s="1"/>
  <c r="F16" i="2"/>
  <c r="F12" i="2"/>
  <c r="F5" i="2"/>
  <c r="F4" i="2"/>
  <c r="F31" i="2" l="1"/>
  <c r="F30" i="3"/>
  <c r="F105" i="1"/>
  <c r="F106" i="1"/>
  <c r="F107" i="1"/>
  <c r="F108" i="1"/>
  <c r="F104" i="1"/>
  <c r="F93" i="1"/>
  <c r="F97" i="1"/>
  <c r="F22" i="1"/>
  <c r="F72" i="1"/>
  <c r="F73" i="1"/>
  <c r="F74" i="1"/>
  <c r="F57" i="1"/>
  <c r="F56" i="1"/>
  <c r="F55" i="1" s="1"/>
  <c r="F5" i="1"/>
  <c r="F6" i="1"/>
  <c r="F7" i="1"/>
  <c r="F4" i="1"/>
  <c r="F103" i="1" l="1"/>
  <c r="I30" i="3" l="1"/>
  <c r="H30" i="3"/>
  <c r="G30" i="3"/>
  <c r="E30" i="3" s="1"/>
  <c r="D72" i="4" s="1"/>
  <c r="I27" i="3"/>
  <c r="H27" i="3"/>
  <c r="G27" i="3"/>
  <c r="E27" i="3" s="1"/>
  <c r="F70" i="4" s="1"/>
  <c r="Y70" i="4" s="1"/>
  <c r="I21" i="3"/>
  <c r="H21" i="3"/>
  <c r="G21" i="3"/>
  <c r="E21" i="3" s="1"/>
  <c r="F68" i="4" s="1"/>
  <c r="L68" i="4" s="1"/>
  <c r="F20" i="3" l="1"/>
  <c r="G20" i="3"/>
  <c r="H20" i="3"/>
  <c r="I20" i="3"/>
  <c r="I15" i="3"/>
  <c r="F63" i="4"/>
  <c r="T63" i="4" s="1"/>
  <c r="I11" i="3"/>
  <c r="H11" i="3"/>
  <c r="G11" i="3"/>
  <c r="E11" i="3" s="1"/>
  <c r="F60" i="4" s="1"/>
  <c r="AA60" i="4" s="1"/>
  <c r="I6" i="3"/>
  <c r="H6" i="3"/>
  <c r="G6" i="3"/>
  <c r="I31" i="2"/>
  <c r="H31" i="2"/>
  <c r="G31" i="2"/>
  <c r="E31" i="2" s="1"/>
  <c r="D50" i="4" s="1"/>
  <c r="I24" i="2"/>
  <c r="I23" i="2" s="1"/>
  <c r="H24" i="2"/>
  <c r="H23" i="2" s="1"/>
  <c r="G24" i="2"/>
  <c r="E24" i="2" s="1"/>
  <c r="F46" i="4" s="1"/>
  <c r="L46" i="4" s="1"/>
  <c r="I17" i="2"/>
  <c r="H17" i="2"/>
  <c r="F41" i="4"/>
  <c r="S41" i="4" s="1"/>
  <c r="I13" i="2"/>
  <c r="H13" i="2"/>
  <c r="G13" i="2"/>
  <c r="E13" i="2" s="1"/>
  <c r="F37" i="4" s="1"/>
  <c r="AA37" i="4" s="1"/>
  <c r="G6" i="2"/>
  <c r="I103" i="1"/>
  <c r="H103" i="1"/>
  <c r="G103" i="1"/>
  <c r="E103" i="1" s="1"/>
  <c r="D27" i="4" s="1"/>
  <c r="I98" i="1"/>
  <c r="H98" i="1"/>
  <c r="G98" i="1"/>
  <c r="E98" i="1" s="1"/>
  <c r="F25" i="4" s="1"/>
  <c r="AC25" i="4" s="1"/>
  <c r="I80" i="1"/>
  <c r="H80" i="1"/>
  <c r="I68" i="1"/>
  <c r="H68" i="1"/>
  <c r="G68" i="1"/>
  <c r="E68" i="1" s="1"/>
  <c r="I60" i="1"/>
  <c r="H60" i="1"/>
  <c r="G60" i="1"/>
  <c r="E60" i="1" s="1"/>
  <c r="I50" i="1"/>
  <c r="H50" i="1"/>
  <c r="G50" i="1"/>
  <c r="E50" i="1" s="1"/>
  <c r="F9" i="4" s="1"/>
  <c r="AL9" i="4" s="1"/>
  <c r="G23" i="1"/>
  <c r="E20" i="3" l="1"/>
  <c r="D68" i="4" s="1"/>
  <c r="F3" i="3"/>
  <c r="E6" i="3"/>
  <c r="F58" i="4" s="1"/>
  <c r="O58" i="4" s="1"/>
  <c r="F3" i="2"/>
  <c r="E6" i="2"/>
  <c r="F35" i="4" s="1"/>
  <c r="O35" i="4" s="1"/>
  <c r="G23" i="2"/>
  <c r="F23" i="2"/>
  <c r="E23" i="2" s="1"/>
  <c r="D46" i="4" s="1"/>
  <c r="G15" i="3"/>
  <c r="F15" i="3"/>
  <c r="E15" i="3" s="1"/>
  <c r="D63" i="4" s="1"/>
  <c r="H3" i="2"/>
  <c r="I3" i="2"/>
  <c r="G3" i="2"/>
  <c r="G2" i="2" s="1"/>
  <c r="I3" i="1"/>
  <c r="F17" i="4"/>
  <c r="Y17" i="4" s="1"/>
  <c r="G80" i="1"/>
  <c r="E80" i="1" s="1"/>
  <c r="F19" i="4" s="1"/>
  <c r="H19" i="4" s="1"/>
  <c r="H79" i="1"/>
  <c r="G58" i="1"/>
  <c r="H58" i="1"/>
  <c r="I58" i="1"/>
  <c r="I79" i="1"/>
  <c r="H3" i="1"/>
  <c r="I3" i="3"/>
  <c r="G3" i="3"/>
  <c r="H3" i="3"/>
  <c r="E58" i="1" l="1"/>
  <c r="F13" i="4" s="1"/>
  <c r="L13" i="4" s="1"/>
  <c r="E17" i="2"/>
  <c r="D40" i="4" s="1"/>
  <c r="G2" i="3"/>
  <c r="F2" i="3"/>
  <c r="F2" i="2"/>
  <c r="E2" i="2" s="1"/>
  <c r="B33" i="4" s="1"/>
  <c r="E3" i="3"/>
  <c r="D56" i="4" s="1"/>
  <c r="E3" i="2"/>
  <c r="I55" i="1"/>
  <c r="G3" i="1"/>
  <c r="G79" i="1"/>
  <c r="E2" i="3" l="1"/>
  <c r="B56" i="4" s="1"/>
  <c r="G2" i="1"/>
  <c r="E24" i="1"/>
  <c r="F23" i="1"/>
  <c r="E23" i="1" s="1"/>
  <c r="F8" i="4" s="1"/>
  <c r="U8" i="4" s="1"/>
  <c r="E41" i="1"/>
  <c r="F3" i="1" l="1"/>
  <c r="E3" i="1" l="1"/>
  <c r="D3" i="4" s="1"/>
  <c r="E55" i="1"/>
  <c r="D11" i="4" s="1"/>
  <c r="H55" i="1" l="1"/>
  <c r="E20" i="5"/>
  <c r="E96" i="1" s="1"/>
  <c r="F23" i="4" s="1"/>
  <c r="P23" i="4" s="1"/>
  <c r="F96" i="1"/>
  <c r="F79" i="1" s="1"/>
  <c r="E79" i="1" s="1"/>
  <c r="D19" i="4" s="1"/>
  <c r="F2" i="1" l="1"/>
  <c r="B78" i="4" l="1"/>
  <c r="E2" i="1"/>
  <c r="B3" i="4" s="1"/>
  <c r="E3" i="6"/>
  <c r="E28" i="3" s="1"/>
  <c r="F2" i="6"/>
  <c r="E2" i="6" s="1"/>
  <c r="E17" i="6"/>
</calcChain>
</file>

<file path=xl/sharedStrings.xml><?xml version="1.0" encoding="utf-8"?>
<sst xmlns="http://schemas.openxmlformats.org/spreadsheetml/2006/main" count="963" uniqueCount="621">
  <si>
    <t>Task</t>
    <phoneticPr fontId="1" type="noConversion"/>
  </si>
  <si>
    <t>Task No</t>
    <phoneticPr fontId="1" type="noConversion"/>
  </si>
  <si>
    <t>Duration</t>
    <phoneticPr fontId="1" type="noConversion"/>
  </si>
  <si>
    <t>Start</t>
    <phoneticPr fontId="1" type="noConversion"/>
  </si>
  <si>
    <t>Finish</t>
    <phoneticPr fontId="1" type="noConversion"/>
  </si>
  <si>
    <t>요건정의서</t>
    <phoneticPr fontId="1" type="noConversion"/>
  </si>
  <si>
    <t>Resource</t>
    <phoneticPr fontId="1" type="noConversion"/>
  </si>
  <si>
    <t>Out Put</t>
    <phoneticPr fontId="1" type="noConversion"/>
  </si>
  <si>
    <t>디자안 시안 화면설계</t>
    <phoneticPr fontId="1" type="noConversion"/>
  </si>
  <si>
    <t>메인페이지</t>
    <phoneticPr fontId="1" type="noConversion"/>
  </si>
  <si>
    <t>일반구매사</t>
    <phoneticPr fontId="1" type="noConversion"/>
  </si>
  <si>
    <t>홈앤서비스</t>
    <phoneticPr fontId="1" type="noConversion"/>
  </si>
  <si>
    <t>상품검색 페이지</t>
    <phoneticPr fontId="1" type="noConversion"/>
  </si>
  <si>
    <t>상품상세 페이지</t>
    <phoneticPr fontId="1" type="noConversion"/>
  </si>
  <si>
    <t>장바구니</t>
    <phoneticPr fontId="1" type="noConversion"/>
  </si>
  <si>
    <t>스토리보드</t>
    <phoneticPr fontId="1" type="noConversion"/>
  </si>
  <si>
    <t>디자안 시안 화면설계</t>
    <phoneticPr fontId="1" type="noConversion"/>
  </si>
  <si>
    <t>디자안 시안 화면설계</t>
    <phoneticPr fontId="1" type="noConversion"/>
  </si>
  <si>
    <t>메인페이지</t>
    <phoneticPr fontId="1" type="noConversion"/>
  </si>
  <si>
    <t>입찰공고</t>
    <phoneticPr fontId="1" type="noConversion"/>
  </si>
  <si>
    <t>입찰상세</t>
    <phoneticPr fontId="1" type="noConversion"/>
  </si>
  <si>
    <t>관리자 스토리보드</t>
    <phoneticPr fontId="1" type="noConversion"/>
  </si>
  <si>
    <t>협력사 스토리보드</t>
    <phoneticPr fontId="1" type="noConversion"/>
  </si>
  <si>
    <t>OK플라자 디자인</t>
    <phoneticPr fontId="1" type="noConversion"/>
  </si>
  <si>
    <t>OK플라자 개발</t>
    <phoneticPr fontId="1" type="noConversion"/>
  </si>
  <si>
    <t>OK플라자를 분석하자</t>
  </si>
  <si>
    <t>OK플라자 요건정리</t>
  </si>
  <si>
    <t>IA설계서</t>
    <phoneticPr fontId="1" type="noConversion"/>
  </si>
  <si>
    <t>디자인 시안 화면설계서</t>
    <phoneticPr fontId="1" type="noConversion"/>
  </si>
  <si>
    <t>To-Be 기능분해도</t>
    <phoneticPr fontId="1" type="noConversion"/>
  </si>
  <si>
    <t>OK플라자 IA작성</t>
    <phoneticPr fontId="1" type="noConversion"/>
  </si>
  <si>
    <t>OK플라자 To-Be 기능분해도 작성</t>
    <phoneticPr fontId="1" type="noConversion"/>
  </si>
  <si>
    <t>구매사 스토리보드</t>
    <phoneticPr fontId="1" type="noConversion"/>
  </si>
  <si>
    <t>공급사 스토리보드</t>
    <phoneticPr fontId="1" type="noConversion"/>
  </si>
  <si>
    <t>Admin 스토리보드(추가화면)</t>
    <phoneticPr fontId="1" type="noConversion"/>
  </si>
  <si>
    <t>마이페이지(주문조회)</t>
    <phoneticPr fontId="1" type="noConversion"/>
  </si>
  <si>
    <t xml:space="preserve">운영사 </t>
    <phoneticPr fontId="1" type="noConversion"/>
  </si>
  <si>
    <t>전자입찰 기획</t>
    <phoneticPr fontId="1" type="noConversion"/>
  </si>
  <si>
    <t>전자입찰 요건정리</t>
  </si>
  <si>
    <t>전자입찰 IA작성</t>
  </si>
  <si>
    <t>B.I 제작</t>
    <phoneticPr fontId="1" type="noConversion"/>
  </si>
  <si>
    <t>UI 디자인 전략</t>
    <phoneticPr fontId="1" type="noConversion"/>
  </si>
  <si>
    <t>디자인 시안</t>
    <phoneticPr fontId="1" type="noConversion"/>
  </si>
  <si>
    <t>디자인 시안 확정 및 업그레이드</t>
    <phoneticPr fontId="1" type="noConversion"/>
  </si>
  <si>
    <t>HTML 개발</t>
    <phoneticPr fontId="1" type="noConversion"/>
  </si>
  <si>
    <t>디자인 벤치마킹</t>
    <phoneticPr fontId="1" type="noConversion"/>
  </si>
  <si>
    <t>웹페이지 디자인 제작</t>
    <phoneticPr fontId="1" type="noConversion"/>
  </si>
  <si>
    <t>디자인 시안</t>
  </si>
  <si>
    <t>HTML 개발</t>
  </si>
  <si>
    <t>김민기, 박동혁</t>
  </si>
  <si>
    <t>요건정의서</t>
  </si>
  <si>
    <t>강용준</t>
  </si>
  <si>
    <t>화면설계서</t>
  </si>
  <si>
    <t>윤상훈</t>
    <phoneticPr fontId="1" type="noConversion"/>
  </si>
  <si>
    <t>김민기</t>
  </si>
  <si>
    <t>김민기,박동혁</t>
  </si>
  <si>
    <t>박동혁</t>
  </si>
  <si>
    <t>IA 설계서</t>
  </si>
  <si>
    <t>디자인 시안용 화면설계서</t>
  </si>
  <si>
    <t>요건 정의서</t>
  </si>
  <si>
    <t>화면 설계서</t>
  </si>
  <si>
    <t>윤상훈,김예림,김환진</t>
  </si>
  <si>
    <t>벤치마킹</t>
    <phoneticPr fontId="1" type="noConversion"/>
  </si>
  <si>
    <t>디자인시안</t>
    <phoneticPr fontId="1" type="noConversion"/>
  </si>
  <si>
    <t>퍼블</t>
    <phoneticPr fontId="1" type="noConversion"/>
  </si>
  <si>
    <t>전자입찰</t>
    <phoneticPr fontId="1" type="noConversion"/>
  </si>
  <si>
    <t>7월</t>
    <phoneticPr fontId="1" type="noConversion"/>
  </si>
  <si>
    <t>10월</t>
    <phoneticPr fontId="1" type="noConversion"/>
  </si>
  <si>
    <t>12월</t>
    <phoneticPr fontId="1" type="noConversion"/>
  </si>
  <si>
    <t>Task</t>
    <phoneticPr fontId="1" type="noConversion"/>
  </si>
  <si>
    <t>1W</t>
    <phoneticPr fontId="1" type="noConversion"/>
  </si>
  <si>
    <t>2W</t>
  </si>
  <si>
    <t>3W</t>
  </si>
  <si>
    <t>4W</t>
  </si>
  <si>
    <t>5W</t>
  </si>
  <si>
    <t>디자인</t>
    <phoneticPr fontId="1" type="noConversion"/>
  </si>
  <si>
    <t>OK플라자 기획</t>
    <phoneticPr fontId="1" type="noConversion"/>
  </si>
  <si>
    <t>IA 작성</t>
    <phoneticPr fontId="1" type="noConversion"/>
  </si>
  <si>
    <t>To-Be 기능정의서</t>
    <phoneticPr fontId="1" type="noConversion"/>
  </si>
  <si>
    <t>Service</t>
    <phoneticPr fontId="1" type="noConversion"/>
  </si>
  <si>
    <t>1W</t>
    <phoneticPr fontId="1" type="noConversion"/>
  </si>
  <si>
    <t>기획</t>
    <phoneticPr fontId="1" type="noConversion"/>
  </si>
  <si>
    <t xml:space="preserve">As-Is 분석 </t>
    <phoneticPr fontId="1" type="noConversion"/>
  </si>
  <si>
    <t>요건정리</t>
    <phoneticPr fontId="1" type="noConversion"/>
  </si>
  <si>
    <t>요건정리</t>
    <phoneticPr fontId="1" type="noConversion"/>
  </si>
  <si>
    <t>IA 작성</t>
    <phoneticPr fontId="1" type="noConversion"/>
  </si>
  <si>
    <t>시안 화면설계</t>
    <phoneticPr fontId="1" type="noConversion"/>
  </si>
  <si>
    <t>스토리보드</t>
    <phoneticPr fontId="1" type="noConversion"/>
  </si>
  <si>
    <t>디자인전략</t>
    <phoneticPr fontId="1" type="noConversion"/>
  </si>
  <si>
    <t>컨펌</t>
    <phoneticPr fontId="1" type="noConversion"/>
  </si>
  <si>
    <t>디자인상세</t>
    <phoneticPr fontId="1" type="noConversion"/>
  </si>
  <si>
    <t>개발</t>
    <phoneticPr fontId="1" type="noConversion"/>
  </si>
  <si>
    <t>개발</t>
    <phoneticPr fontId="1" type="noConversion"/>
  </si>
  <si>
    <t>시안 화면설계</t>
    <phoneticPr fontId="1" type="noConversion"/>
  </si>
  <si>
    <t>기능정의서</t>
    <phoneticPr fontId="1" type="noConversion"/>
  </si>
  <si>
    <t>디자인시안</t>
    <phoneticPr fontId="1" type="noConversion"/>
  </si>
  <si>
    <t>추석</t>
    <phoneticPr fontId="1" type="noConversion"/>
  </si>
  <si>
    <t>1W</t>
    <phoneticPr fontId="1" type="noConversion"/>
  </si>
  <si>
    <t>8월</t>
    <phoneticPr fontId="1" type="noConversion"/>
  </si>
  <si>
    <t>9월</t>
    <phoneticPr fontId="1" type="noConversion"/>
  </si>
  <si>
    <t>11월</t>
    <phoneticPr fontId="1" type="noConversion"/>
  </si>
  <si>
    <t>2월</t>
    <phoneticPr fontId="1" type="noConversion"/>
  </si>
  <si>
    <t>3월</t>
    <phoneticPr fontId="1" type="noConversion"/>
  </si>
  <si>
    <t>5월</t>
    <phoneticPr fontId="1" type="noConversion"/>
  </si>
  <si>
    <t>4월</t>
    <phoneticPr fontId="1" type="noConversion"/>
  </si>
  <si>
    <t>25년 1월</t>
    <phoneticPr fontId="1" type="noConversion"/>
  </si>
  <si>
    <t>공통 프레임웍 개발</t>
    <phoneticPr fontId="1" type="noConversion"/>
  </si>
  <si>
    <t>OK플라자 구매사</t>
    <phoneticPr fontId="1" type="noConversion"/>
  </si>
  <si>
    <t>OK플라자 공급사</t>
    <phoneticPr fontId="1" type="noConversion"/>
  </si>
  <si>
    <t>ER 설계</t>
    <phoneticPr fontId="1" type="noConversion"/>
  </si>
  <si>
    <t>1-1</t>
    <phoneticPr fontId="1" type="noConversion"/>
  </si>
  <si>
    <t>1-2</t>
    <phoneticPr fontId="1" type="noConversion"/>
  </si>
  <si>
    <t>1-4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</si>
  <si>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</si>
  <si>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</si>
  <si>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</si>
  <si>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2-4</t>
    <phoneticPr fontId="1" type="noConversion"/>
  </si>
  <si>
    <t>3-1</t>
    <phoneticPr fontId="1" type="noConversion"/>
  </si>
  <si>
    <t>3-3</t>
    <phoneticPr fontId="1" type="noConversion"/>
  </si>
  <si>
    <t>3-4</t>
    <phoneticPr fontId="1" type="noConversion"/>
  </si>
  <si>
    <t>Data Cleansing &amp; Migration</t>
    <phoneticPr fontId="1" type="noConversion"/>
  </si>
  <si>
    <t>매뉴얼</t>
    <phoneticPr fontId="1" type="noConversion"/>
  </si>
  <si>
    <t>매뉴얼</t>
    <phoneticPr fontId="1" type="noConversion"/>
  </si>
  <si>
    <t>일반구매사</t>
    <phoneticPr fontId="1" type="noConversion"/>
  </si>
  <si>
    <t>홈앤서비스</t>
    <phoneticPr fontId="1" type="noConversion"/>
  </si>
  <si>
    <t>OKSafety</t>
    <phoneticPr fontId="1" type="noConversion"/>
  </si>
  <si>
    <t>공급사</t>
    <phoneticPr fontId="1" type="noConversion"/>
  </si>
  <si>
    <t>전자입찰 개발</t>
    <phoneticPr fontId="1" type="noConversion"/>
  </si>
  <si>
    <t>전자입찰 개발</t>
    <phoneticPr fontId="1" type="noConversion"/>
  </si>
  <si>
    <t>As-Is OK플라자,홈앤서비스,OKSafety 기능분해도,업무Flow 작성</t>
  </si>
  <si>
    <t>As-Is 기능분해도,업무Flow</t>
  </si>
  <si>
    <t>디자인 벤치마킹 보고서</t>
    <phoneticPr fontId="1" type="noConversion"/>
  </si>
  <si>
    <t>디자인 기획서</t>
    <phoneticPr fontId="1" type="noConversion"/>
  </si>
  <si>
    <t>윤상훈</t>
    <phoneticPr fontId="1" type="noConversion"/>
  </si>
  <si>
    <t>1)랜딩페이지</t>
    <phoneticPr fontId="1" type="noConversion"/>
  </si>
  <si>
    <t>2)메인페이지</t>
    <phoneticPr fontId="1" type="noConversion"/>
  </si>
  <si>
    <t>- 일반구매사</t>
    <phoneticPr fontId="1" type="noConversion"/>
  </si>
  <si>
    <t>- 홈앤서비스</t>
    <phoneticPr fontId="1" type="noConversion"/>
  </si>
  <si>
    <t>- OKSafety</t>
    <phoneticPr fontId="1" type="noConversion"/>
  </si>
  <si>
    <t>- 공급사</t>
    <phoneticPr fontId="1" type="noConversion"/>
  </si>
  <si>
    <t xml:space="preserve">- 운영사 </t>
    <phoneticPr fontId="1" type="noConversion"/>
  </si>
  <si>
    <t>3)상품검색 페이지</t>
    <phoneticPr fontId="1" type="noConversion"/>
  </si>
  <si>
    <t>4)상품상세 페이지</t>
    <phoneticPr fontId="1" type="noConversion"/>
  </si>
  <si>
    <t>5)장바구니</t>
    <phoneticPr fontId="1" type="noConversion"/>
  </si>
  <si>
    <t>- 일반구매사</t>
    <phoneticPr fontId="1" type="noConversion"/>
  </si>
  <si>
    <t>- 홈앤서비스</t>
    <phoneticPr fontId="1" type="noConversion"/>
  </si>
  <si>
    <t>윤상훈,김예림,김환진</t>
    <phoneticPr fontId="1" type="noConversion"/>
  </si>
  <si>
    <t>디자인 원본</t>
    <phoneticPr fontId="1" type="noConversion"/>
  </si>
  <si>
    <t>김예림</t>
    <phoneticPr fontId="1" type="noConversion"/>
  </si>
  <si>
    <t>HTML/CSS 가이드 제작</t>
    <phoneticPr fontId="1" type="noConversion"/>
  </si>
  <si>
    <t>김환진</t>
    <phoneticPr fontId="1" type="noConversion"/>
  </si>
  <si>
    <t>2-2</t>
    <phoneticPr fontId="1" type="noConversion"/>
  </si>
  <si>
    <t>윤상훈,김예림</t>
    <phoneticPr fontId="1" type="noConversion"/>
  </si>
  <si>
    <t>디자인 시안</t>
    <phoneticPr fontId="1" type="noConversion"/>
  </si>
  <si>
    <t>디자인 시안 확정 및 업그레이드</t>
    <phoneticPr fontId="1" type="noConversion"/>
  </si>
  <si>
    <t>HTML 소스</t>
    <phoneticPr fontId="1" type="noConversion"/>
  </si>
  <si>
    <t>3-2</t>
    <phoneticPr fontId="1" type="noConversion"/>
  </si>
  <si>
    <t>전자입찰 디자인</t>
    <phoneticPr fontId="1" type="noConversion"/>
  </si>
  <si>
    <t>윤상훈,김예림,김환진</t>
    <phoneticPr fontId="1" type="noConversion"/>
  </si>
  <si>
    <t>김예림</t>
    <phoneticPr fontId="1" type="noConversion"/>
  </si>
  <si>
    <t>HTML 소스</t>
    <phoneticPr fontId="1" type="noConversion"/>
  </si>
  <si>
    <t>김환진</t>
    <phoneticPr fontId="1" type="noConversion"/>
  </si>
  <si>
    <t>1-1-1</t>
    <phoneticPr fontId="1" type="noConversion"/>
  </si>
  <si>
    <t>1-1-5</t>
  </si>
  <si>
    <t>1-1-2</t>
    <phoneticPr fontId="1" type="noConversion"/>
  </si>
  <si>
    <t>1-1-3</t>
    <phoneticPr fontId="1" type="noConversion"/>
  </si>
  <si>
    <t>1-1-4</t>
    <phoneticPr fontId="1" type="noConversion"/>
  </si>
  <si>
    <t>1-1-5-4</t>
    <phoneticPr fontId="1" type="noConversion"/>
  </si>
  <si>
    <t>1-1-6</t>
    <phoneticPr fontId="1" type="noConversion"/>
  </si>
  <si>
    <t>1-1-7</t>
    <phoneticPr fontId="1" type="noConversion"/>
  </si>
  <si>
    <t>1-1-8</t>
    <phoneticPr fontId="1" type="noConversion"/>
  </si>
  <si>
    <t>1-1-7-1</t>
    <phoneticPr fontId="1" type="noConversion"/>
  </si>
  <si>
    <t>1-1-7-2</t>
  </si>
  <si>
    <t>1-1-7-3</t>
  </si>
  <si>
    <t>1-1-8-1</t>
    <phoneticPr fontId="1" type="noConversion"/>
  </si>
  <si>
    <t>1-1-8-2</t>
  </si>
  <si>
    <t>1-1-8-3</t>
  </si>
  <si>
    <t>1-1-8-4</t>
  </si>
  <si>
    <t>1-2-1</t>
    <phoneticPr fontId="1" type="noConversion"/>
  </si>
  <si>
    <t>1-2-2</t>
  </si>
  <si>
    <t>1-2-3</t>
  </si>
  <si>
    <t>1-2-4</t>
    <phoneticPr fontId="1" type="noConversion"/>
  </si>
  <si>
    <t>1-2-5</t>
    <phoneticPr fontId="1" type="noConversion"/>
  </si>
  <si>
    <t>1-2-6</t>
    <phoneticPr fontId="1" type="noConversion"/>
  </si>
  <si>
    <t>1-2-7</t>
    <phoneticPr fontId="1" type="noConversion"/>
  </si>
  <si>
    <t>1-2-3-1</t>
    <phoneticPr fontId="1" type="noConversion"/>
  </si>
  <si>
    <t>1-2-3-2</t>
  </si>
  <si>
    <t>1-2-3-3</t>
    <phoneticPr fontId="1" type="noConversion"/>
  </si>
  <si>
    <t>1-2-3-4</t>
    <phoneticPr fontId="1" type="noConversion"/>
  </si>
  <si>
    <t>1-2-3-5</t>
    <phoneticPr fontId="1" type="noConversion"/>
  </si>
  <si>
    <t>1-2-7-1</t>
    <phoneticPr fontId="1" type="noConversion"/>
  </si>
  <si>
    <t>1-2-7-2</t>
  </si>
  <si>
    <t>김기범</t>
    <phoneticPr fontId="1" type="noConversion"/>
  </si>
  <si>
    <t>프레임웍 개발</t>
    <phoneticPr fontId="1" type="noConversion"/>
  </si>
  <si>
    <t>개발가이드</t>
    <phoneticPr fontId="1" type="noConversion"/>
  </si>
  <si>
    <t>조직 및 권한처리</t>
    <phoneticPr fontId="1" type="noConversion"/>
  </si>
  <si>
    <t>메뉴 및 카테고리 처리</t>
    <phoneticPr fontId="1" type="noConversion"/>
  </si>
  <si>
    <t>WebEditor 처리</t>
    <phoneticPr fontId="1" type="noConversion"/>
  </si>
  <si>
    <t>첨부파일 공통 모듈 개발</t>
    <phoneticPr fontId="1" type="noConversion"/>
  </si>
  <si>
    <t>로그인/로그아웃</t>
    <phoneticPr fontId="1" type="noConversion"/>
  </si>
  <si>
    <t>프레임워크 샘플소스 개발</t>
    <phoneticPr fontId="1" type="noConversion"/>
  </si>
  <si>
    <t>보안정책 적용(XSS 등)</t>
    <phoneticPr fontId="1" type="noConversion"/>
  </si>
  <si>
    <t>UI/UX 웹 공통 컴퍼넌트 개발(달력, Input, Number 등)</t>
    <phoneticPr fontId="1" type="noConversion"/>
  </si>
  <si>
    <t>레이어/Alert/Confirm/팝업 공통모듈 개발</t>
    <phoneticPr fontId="1" type="noConversion"/>
  </si>
  <si>
    <t>인터페이스 연계 개발</t>
    <phoneticPr fontId="1" type="noConversion"/>
  </si>
  <si>
    <t>공통 프레임웍 개발</t>
    <phoneticPr fontId="1" type="noConversion"/>
  </si>
  <si>
    <t>Exception 처리</t>
    <phoneticPr fontId="1" type="noConversion"/>
  </si>
  <si>
    <t>ERD</t>
    <phoneticPr fontId="1" type="noConversion"/>
  </si>
  <si>
    <t>김기범</t>
    <phoneticPr fontId="1" type="noConversion"/>
  </si>
  <si>
    <t>이의진</t>
    <phoneticPr fontId="1" type="noConversion"/>
  </si>
  <si>
    <t>ER 설계</t>
    <phoneticPr fontId="1" type="noConversion"/>
  </si>
  <si>
    <t>Validation 모듈 처리 (Frontend/Backend)</t>
    <phoneticPr fontId="1" type="noConversion"/>
  </si>
  <si>
    <t>1-3-1</t>
    <phoneticPr fontId="1" type="noConversion"/>
  </si>
  <si>
    <t>1-3-1-1</t>
    <phoneticPr fontId="1" type="noConversion"/>
  </si>
  <si>
    <t>1-3-1-2</t>
    <phoneticPr fontId="1" type="noConversion"/>
  </si>
  <si>
    <t>1-3-1-3</t>
  </si>
  <si>
    <t>1-3-1-4</t>
  </si>
  <si>
    <t>1-3-1-5</t>
  </si>
  <si>
    <t>1-3-1-6</t>
  </si>
  <si>
    <t>1-3-1-7</t>
  </si>
  <si>
    <t>1-3-1-8</t>
  </si>
  <si>
    <t>1-3-1-9</t>
  </si>
  <si>
    <t>1-3-1-10</t>
  </si>
  <si>
    <t>1-3-1-11</t>
  </si>
  <si>
    <t>1-3-1-12</t>
  </si>
  <si>
    <t>1-3-2</t>
    <phoneticPr fontId="1" type="noConversion"/>
  </si>
  <si>
    <t>1-3-3</t>
  </si>
  <si>
    <t>1-3-4</t>
  </si>
  <si>
    <t>1-3-5</t>
  </si>
  <si>
    <t>1-3-6</t>
  </si>
  <si>
    <t>이의진</t>
    <phoneticPr fontId="1" type="noConversion"/>
  </si>
  <si>
    <t>1-3-7</t>
  </si>
  <si>
    <t>검색엔진</t>
    <phoneticPr fontId="1" type="noConversion"/>
  </si>
  <si>
    <t>요건분석</t>
    <phoneticPr fontId="1" type="noConversion"/>
  </si>
  <si>
    <t>설계</t>
    <phoneticPr fontId="1" type="noConversion"/>
  </si>
  <si>
    <t>관리자도구 구축</t>
    <phoneticPr fontId="1" type="noConversion"/>
  </si>
  <si>
    <t>검색결과 Open API 구현</t>
    <phoneticPr fontId="1" type="noConversion"/>
  </si>
  <si>
    <t>OK플라자 테스트/오픈/안정화</t>
    <phoneticPr fontId="1" type="noConversion"/>
  </si>
  <si>
    <t>전자입찰 테스트/오픈/안정화</t>
    <phoneticPr fontId="1" type="noConversion"/>
  </si>
  <si>
    <t>1-3-7-1</t>
    <phoneticPr fontId="1" type="noConversion"/>
  </si>
  <si>
    <t>1-3-7-2</t>
  </si>
  <si>
    <t>1-3-7-3</t>
  </si>
  <si>
    <t>1-3-7-4</t>
  </si>
  <si>
    <t>와이즈넛</t>
    <phoneticPr fontId="1" type="noConversion"/>
  </si>
  <si>
    <t>와이즈넛</t>
    <phoneticPr fontId="1" type="noConversion"/>
  </si>
  <si>
    <t>단위테스트</t>
    <phoneticPr fontId="1" type="noConversion"/>
  </si>
  <si>
    <t>통합테스트</t>
    <phoneticPr fontId="1" type="noConversion"/>
  </si>
  <si>
    <t>오픈준비</t>
    <phoneticPr fontId="1" type="noConversion"/>
  </si>
  <si>
    <t>안정화</t>
    <phoneticPr fontId="1" type="noConversion"/>
  </si>
  <si>
    <t>1-4-1</t>
    <phoneticPr fontId="1" type="noConversion"/>
  </si>
  <si>
    <t>1-4-2</t>
  </si>
  <si>
    <t>1-4-3</t>
  </si>
  <si>
    <t>1-4-4</t>
  </si>
  <si>
    <t>ALL</t>
    <phoneticPr fontId="1" type="noConversion"/>
  </si>
  <si>
    <t>ALL</t>
    <phoneticPr fontId="1" type="noConversion"/>
  </si>
  <si>
    <t>개발</t>
    <phoneticPr fontId="1" type="noConversion"/>
  </si>
  <si>
    <t>테스트/
오픈/
안정화</t>
    <phoneticPr fontId="1" type="noConversion"/>
  </si>
  <si>
    <t>DB 설계</t>
    <phoneticPr fontId="1" type="noConversion"/>
  </si>
  <si>
    <t>OK플라자 구매사</t>
    <phoneticPr fontId="1" type="noConversion"/>
  </si>
  <si>
    <t>OK플라자 공급사</t>
    <phoneticPr fontId="1" type="noConversion"/>
  </si>
  <si>
    <t>OK플라자 운영사</t>
    <phoneticPr fontId="1" type="noConversion"/>
  </si>
  <si>
    <t>Data Cleansing/Mig</t>
    <phoneticPr fontId="1" type="noConversion"/>
  </si>
  <si>
    <t>검색엔진</t>
    <phoneticPr fontId="1" type="noConversion"/>
  </si>
  <si>
    <t>1-4-5</t>
  </si>
  <si>
    <t>모의해킹시험</t>
    <phoneticPr fontId="1" type="noConversion"/>
  </si>
  <si>
    <t>단위테스트 시험서</t>
    <phoneticPr fontId="1" type="noConversion"/>
  </si>
  <si>
    <t>시험항목절차 및 결과서</t>
    <phoneticPr fontId="1" type="noConversion"/>
  </si>
  <si>
    <t>모의해킹 결과서</t>
    <phoneticPr fontId="1" type="noConversion"/>
  </si>
  <si>
    <t>단위테스트</t>
    <phoneticPr fontId="1" type="noConversion"/>
  </si>
  <si>
    <t>통합테스트</t>
    <phoneticPr fontId="1" type="noConversion"/>
  </si>
  <si>
    <t>오픈준비</t>
    <phoneticPr fontId="1" type="noConversion"/>
  </si>
  <si>
    <t>안정화</t>
    <phoneticPr fontId="1" type="noConversion"/>
  </si>
  <si>
    <t>2-4-1</t>
    <phoneticPr fontId="1" type="noConversion"/>
  </si>
  <si>
    <t>2-4-2</t>
  </si>
  <si>
    <t>2-4-3</t>
  </si>
  <si>
    <t>2-4-4</t>
  </si>
  <si>
    <t>2-4-5</t>
  </si>
  <si>
    <t>김기범</t>
    <phoneticPr fontId="1" type="noConversion"/>
  </si>
  <si>
    <t>김기범</t>
    <phoneticPr fontId="1" type="noConversion"/>
  </si>
  <si>
    <t>송주은</t>
    <phoneticPr fontId="1" type="noConversion"/>
  </si>
  <si>
    <t>김기범,이의진,김은별,서동욱,와이즈넛</t>
    <phoneticPr fontId="1" type="noConversion"/>
  </si>
  <si>
    <t>2-1-1</t>
    <phoneticPr fontId="1" type="noConversion"/>
  </si>
  <si>
    <t>2-3-3</t>
  </si>
  <si>
    <t>2-1-2</t>
  </si>
  <si>
    <t>2-1-3</t>
  </si>
  <si>
    <t>2-1-3-1</t>
    <phoneticPr fontId="1" type="noConversion"/>
  </si>
  <si>
    <t>2-1-3-2</t>
  </si>
  <si>
    <t>2-1-3-3</t>
  </si>
  <si>
    <t>2-1-3-4</t>
  </si>
  <si>
    <t>2-1-3-5</t>
  </si>
  <si>
    <t>2-1-4</t>
    <phoneticPr fontId="1" type="noConversion"/>
  </si>
  <si>
    <t>2-1-5</t>
    <phoneticPr fontId="1" type="noConversion"/>
  </si>
  <si>
    <t>3-1-5</t>
  </si>
  <si>
    <t>2-1-5-1</t>
    <phoneticPr fontId="1" type="noConversion"/>
  </si>
  <si>
    <t>2-1-5-2</t>
  </si>
  <si>
    <t>2-1-6</t>
    <phoneticPr fontId="1" type="noConversion"/>
  </si>
  <si>
    <t>2-2-1</t>
    <phoneticPr fontId="1" type="noConversion"/>
  </si>
  <si>
    <t>2-2-3</t>
  </si>
  <si>
    <t>2-2-5</t>
  </si>
  <si>
    <t>2-2-6</t>
  </si>
  <si>
    <t>2-2-4</t>
    <phoneticPr fontId="1" type="noConversion"/>
  </si>
  <si>
    <t>2-3-1</t>
    <phoneticPr fontId="1" type="noConversion"/>
  </si>
  <si>
    <t>2-3-1-1</t>
    <phoneticPr fontId="1" type="noConversion"/>
  </si>
  <si>
    <t>2-3-1-2</t>
  </si>
  <si>
    <t>2-3-1-3</t>
  </si>
  <si>
    <t>2-3-1-4</t>
  </si>
  <si>
    <t>2-3-2</t>
    <phoneticPr fontId="1" type="noConversion"/>
  </si>
  <si>
    <t>윤상훈,김예림,김환진</t>
    <phoneticPr fontId="1" type="noConversion"/>
  </si>
  <si>
    <t>김민기,박동혁,강용준</t>
    <phoneticPr fontId="1" type="noConversion"/>
  </si>
  <si>
    <t>김민기,박동혁,강용준</t>
    <phoneticPr fontId="1" type="noConversion"/>
  </si>
  <si>
    <t>ER설계</t>
    <phoneticPr fontId="1" type="noConversion"/>
  </si>
  <si>
    <t>이의진</t>
    <phoneticPr fontId="1" type="noConversion"/>
  </si>
  <si>
    <t>김기범,이의진,송주은</t>
    <phoneticPr fontId="1" type="noConversion"/>
  </si>
  <si>
    <t>3-3-1</t>
    <phoneticPr fontId="1" type="noConversion"/>
  </si>
  <si>
    <t>3-3-1-1</t>
    <phoneticPr fontId="1" type="noConversion"/>
  </si>
  <si>
    <t>3-3-1-2</t>
  </si>
  <si>
    <t>3-3-1-3</t>
  </si>
  <si>
    <t>3-3-1-4</t>
  </si>
  <si>
    <t>관리자 개발</t>
    <phoneticPr fontId="1" type="noConversion"/>
  </si>
  <si>
    <t>협력사 개발</t>
    <phoneticPr fontId="1" type="noConversion"/>
  </si>
  <si>
    <t>이의진</t>
    <phoneticPr fontId="1" type="noConversion"/>
  </si>
  <si>
    <t>3-4-1</t>
    <phoneticPr fontId="1" type="noConversion"/>
  </si>
  <si>
    <t>3-4-2</t>
  </si>
  <si>
    <t>3-4-3</t>
  </si>
  <si>
    <t>3-4-4</t>
  </si>
  <si>
    <t>3-4-5</t>
  </si>
  <si>
    <t>3-3-2</t>
    <phoneticPr fontId="1" type="noConversion"/>
  </si>
  <si>
    <t>3-3-3</t>
    <phoneticPr fontId="1" type="noConversion"/>
  </si>
  <si>
    <t>3-3-3-1</t>
    <phoneticPr fontId="1" type="noConversion"/>
  </si>
  <si>
    <t>3-3-3-2</t>
  </si>
  <si>
    <t>3-1-1</t>
    <phoneticPr fontId="1" type="noConversion"/>
  </si>
  <si>
    <t>3-1-2</t>
  </si>
  <si>
    <t>3-1-3</t>
    <phoneticPr fontId="1" type="noConversion"/>
  </si>
  <si>
    <t>3-1-3-1</t>
    <phoneticPr fontId="1" type="noConversion"/>
  </si>
  <si>
    <t>3-1-3-2</t>
  </si>
  <si>
    <t>3-1-3-3</t>
  </si>
  <si>
    <t>3-1-4</t>
    <phoneticPr fontId="1" type="noConversion"/>
  </si>
  <si>
    <t>3-1-5-1</t>
    <phoneticPr fontId="1" type="noConversion"/>
  </si>
  <si>
    <t>3-1-5-2</t>
  </si>
  <si>
    <t>3-1-6</t>
    <phoneticPr fontId="1" type="noConversion"/>
  </si>
  <si>
    <t>Completion</t>
    <phoneticPr fontId="1" type="noConversion"/>
  </si>
  <si>
    <t>3-2-1</t>
    <phoneticPr fontId="1" type="noConversion"/>
  </si>
  <si>
    <t>3-2-3</t>
  </si>
  <si>
    <t>3-2-4</t>
  </si>
  <si>
    <t>3-2-2</t>
    <phoneticPr fontId="1" type="noConversion"/>
  </si>
  <si>
    <t>김기범</t>
    <phoneticPr fontId="1" type="noConversion"/>
  </si>
  <si>
    <t>OK플라자 운영사(OK스토어/전자입찰 포함)</t>
  </si>
  <si>
    <t>매뉴얼</t>
    <phoneticPr fontId="1" type="noConversion"/>
  </si>
  <si>
    <t>OK스토어 Front개발</t>
    <phoneticPr fontId="1" type="noConversion"/>
  </si>
  <si>
    <t>전자입찰 개발</t>
    <phoneticPr fontId="1" type="noConversion"/>
  </si>
  <si>
    <t>오픈</t>
    <phoneticPr fontId="1" type="noConversion"/>
  </si>
  <si>
    <t>중간보고</t>
    <phoneticPr fontId="1" type="noConversion"/>
  </si>
  <si>
    <t>요건정리</t>
    <phoneticPr fontId="1" type="noConversion"/>
  </si>
  <si>
    <t>설날</t>
    <phoneticPr fontId="1" type="noConversion"/>
  </si>
  <si>
    <t>Perform</t>
    <phoneticPr fontId="1" type="noConversion"/>
  </si>
  <si>
    <t>1-2-3-5-1</t>
    <phoneticPr fontId="1" type="noConversion"/>
  </si>
  <si>
    <t>1-2-3-5-2</t>
  </si>
  <si>
    <t>1-2-3-5-3</t>
  </si>
  <si>
    <t>1-1-5-1</t>
    <phoneticPr fontId="1" type="noConversion"/>
  </si>
  <si>
    <t>1-1-5-1-1</t>
    <phoneticPr fontId="1" type="noConversion"/>
  </si>
  <si>
    <t>1-1-5-1-2</t>
  </si>
  <si>
    <t>홈앤서비스</t>
    <phoneticPr fontId="1" type="noConversion"/>
  </si>
  <si>
    <t>1-1-5-1-3</t>
  </si>
  <si>
    <t>OKSafety</t>
    <phoneticPr fontId="1" type="noConversion"/>
  </si>
  <si>
    <t>1-1-5-1-4</t>
  </si>
  <si>
    <t>공급사</t>
    <phoneticPr fontId="1" type="noConversion"/>
  </si>
  <si>
    <t>1-1-5-1-5</t>
  </si>
  <si>
    <t>1-1-5-2</t>
    <phoneticPr fontId="1" type="noConversion"/>
  </si>
  <si>
    <t>상품검색 페이지</t>
    <phoneticPr fontId="1" type="noConversion"/>
  </si>
  <si>
    <t>1-1-5-3</t>
    <phoneticPr fontId="1" type="noConversion"/>
  </si>
  <si>
    <t>장바구니</t>
    <phoneticPr fontId="1" type="noConversion"/>
  </si>
  <si>
    <t>1-1-5-4-1</t>
    <phoneticPr fontId="1" type="noConversion"/>
  </si>
  <si>
    <t>일반구매사</t>
    <phoneticPr fontId="1" type="noConversion"/>
  </si>
  <si>
    <t>1-1-5-4-2</t>
  </si>
  <si>
    <t>1-1-5-4-3</t>
  </si>
  <si>
    <t>1-1-5-5</t>
    <phoneticPr fontId="1" type="noConversion"/>
  </si>
  <si>
    <t>랜딩페이지</t>
    <phoneticPr fontId="1" type="noConversion"/>
  </si>
  <si>
    <t>시안확정 및 업그레이드</t>
    <phoneticPr fontId="1" type="noConversion"/>
  </si>
  <si>
    <t>디자인제작</t>
    <phoneticPr fontId="1" type="noConversion"/>
  </si>
  <si>
    <t>HTML/CSS 가이드 제작</t>
    <phoneticPr fontId="1" type="noConversion"/>
  </si>
  <si>
    <t>HTML 퍼블</t>
    <phoneticPr fontId="1" type="noConversion"/>
  </si>
  <si>
    <t>B.I 제작</t>
    <phoneticPr fontId="1" type="noConversion"/>
  </si>
  <si>
    <t>시안확정 및 업그레이드</t>
    <phoneticPr fontId="1" type="noConversion"/>
  </si>
  <si>
    <t>웹페이지 디자인제작</t>
    <phoneticPr fontId="1" type="noConversion"/>
  </si>
  <si>
    <t>Section</t>
    <phoneticPr fontId="1" type="noConversion"/>
  </si>
  <si>
    <t>기획</t>
    <phoneticPr fontId="1" type="noConversion"/>
  </si>
  <si>
    <t>전체</t>
    <phoneticPr fontId="1" type="noConversion"/>
  </si>
  <si>
    <t>OK플라자</t>
    <phoneticPr fontId="1" type="noConversion"/>
  </si>
  <si>
    <t>IA 작성</t>
    <phoneticPr fontId="1" type="noConversion"/>
  </si>
  <si>
    <t>박동혁</t>
    <phoneticPr fontId="1" type="noConversion"/>
  </si>
  <si>
    <t>디자인시안</t>
    <phoneticPr fontId="1" type="noConversion"/>
  </si>
  <si>
    <t>운영사 Dashboad</t>
    <phoneticPr fontId="1" type="noConversion"/>
  </si>
  <si>
    <t>운영사 프레임셋 변환</t>
    <phoneticPr fontId="1" type="noConversion"/>
  </si>
  <si>
    <t>주문관리</t>
    <phoneticPr fontId="1" type="noConversion"/>
  </si>
  <si>
    <t>고객관리</t>
    <phoneticPr fontId="1" type="noConversion"/>
  </si>
  <si>
    <t>승인관리</t>
    <phoneticPr fontId="1" type="noConversion"/>
  </si>
  <si>
    <t>상품관리</t>
    <phoneticPr fontId="1" type="noConversion"/>
  </si>
  <si>
    <t>품질관리</t>
    <phoneticPr fontId="1" type="noConversion"/>
  </si>
  <si>
    <t>정산관리</t>
    <phoneticPr fontId="1" type="noConversion"/>
  </si>
  <si>
    <t>채권채무</t>
    <phoneticPr fontId="1" type="noConversion"/>
  </si>
  <si>
    <t>경영관리</t>
    <phoneticPr fontId="1" type="noConversion"/>
  </si>
  <si>
    <t>고객센터</t>
    <phoneticPr fontId="1" type="noConversion"/>
  </si>
  <si>
    <t>시스템관리</t>
    <phoneticPr fontId="1" type="noConversion"/>
  </si>
  <si>
    <t>이의진</t>
    <phoneticPr fontId="1" type="noConversion"/>
  </si>
  <si>
    <t>김은별</t>
    <phoneticPr fontId="1" type="noConversion"/>
  </si>
  <si>
    <t>운영사 추가기능</t>
    <phoneticPr fontId="1" type="noConversion"/>
  </si>
  <si>
    <t>고객관리 &gt; 구매사 사이트관리</t>
    <phoneticPr fontId="1" type="noConversion"/>
  </si>
  <si>
    <t>상품관리 &gt; 구매사 카테고리</t>
    <phoneticPr fontId="1" type="noConversion"/>
  </si>
  <si>
    <t>상품관리 &gt; 지정자재 품종관리</t>
    <phoneticPr fontId="1" type="noConversion"/>
  </si>
  <si>
    <t>상품관리 &gt; 지정자재 입찰</t>
    <phoneticPr fontId="1" type="noConversion"/>
  </si>
  <si>
    <t>상품관리 &gt; 지정자재 품종실적</t>
    <phoneticPr fontId="1" type="noConversion"/>
  </si>
  <si>
    <t>이의진</t>
    <phoneticPr fontId="1" type="noConversion"/>
  </si>
  <si>
    <t>공통 &gt; 로그인</t>
    <phoneticPr fontId="1" type="noConversion"/>
  </si>
  <si>
    <t>공통 &gt; 회원가입</t>
    <phoneticPr fontId="1" type="noConversion"/>
  </si>
  <si>
    <t>공통 &gt; 배치</t>
    <phoneticPr fontId="1" type="noConversion"/>
  </si>
  <si>
    <t>관리사 &gt; 메인</t>
    <phoneticPr fontId="1" type="noConversion"/>
  </si>
  <si>
    <t>관리사 &gt; 전자입찰</t>
    <phoneticPr fontId="1" type="noConversion"/>
  </si>
  <si>
    <t>관리사 &gt; 공지</t>
    <phoneticPr fontId="1" type="noConversion"/>
  </si>
  <si>
    <t>관리사 &gt; 업체정보</t>
    <phoneticPr fontId="1" type="noConversion"/>
  </si>
  <si>
    <t>관리사 &gt; 통계</t>
    <phoneticPr fontId="1" type="noConversion"/>
  </si>
  <si>
    <t>관리사 &gt; 정보관리</t>
    <phoneticPr fontId="1" type="noConversion"/>
  </si>
  <si>
    <t>관리사 &gt; 전자입찰 &gt; 입찰계획</t>
    <phoneticPr fontId="1" type="noConversion"/>
  </si>
  <si>
    <t>관리사 &gt; 전자입찰 &gt; 입찰진행</t>
    <phoneticPr fontId="1" type="noConversion"/>
  </si>
  <si>
    <t>관리사 &gt; 전자입찰 &gt; 입찰완료</t>
    <phoneticPr fontId="1" type="noConversion"/>
  </si>
  <si>
    <t>관리사 &gt; 전자입찰 &gt; 입찰이력</t>
    <phoneticPr fontId="1" type="noConversion"/>
  </si>
  <si>
    <t>협력사 &gt; 메인</t>
    <phoneticPr fontId="1" type="noConversion"/>
  </si>
  <si>
    <t>협력사 &gt; 전자입찰</t>
    <phoneticPr fontId="1" type="noConversion"/>
  </si>
  <si>
    <t>협력사 &gt; 전자입찰 &gt; 입찰진행</t>
    <phoneticPr fontId="1" type="noConversion"/>
  </si>
  <si>
    <t>협력사 &gt; 전자입찰 &gt; 입찰완료</t>
    <phoneticPr fontId="1" type="noConversion"/>
  </si>
  <si>
    <t>협력사 &gt; 공지</t>
    <phoneticPr fontId="1" type="noConversion"/>
  </si>
  <si>
    <t>협력사 &gt; 업체정보</t>
    <phoneticPr fontId="1" type="noConversion"/>
  </si>
  <si>
    <t>운영사 메뉴, Frameset 및 화면 표준정리</t>
    <phoneticPr fontId="1" type="noConversion"/>
  </si>
  <si>
    <t>이의진</t>
    <phoneticPr fontId="1" type="noConversion"/>
  </si>
  <si>
    <t>송주은</t>
    <phoneticPr fontId="1" type="noConversion"/>
  </si>
  <si>
    <t>상품검색</t>
    <phoneticPr fontId="1" type="noConversion"/>
  </si>
  <si>
    <t>인수/반품</t>
    <phoneticPr fontId="1" type="noConversion"/>
  </si>
  <si>
    <t>재고/예산</t>
    <phoneticPr fontId="1" type="noConversion"/>
  </si>
  <si>
    <t>운영관리</t>
    <phoneticPr fontId="1" type="noConversion"/>
  </si>
  <si>
    <t>메인</t>
    <phoneticPr fontId="1" type="noConversion"/>
  </si>
  <si>
    <t>SK통신자재 오픈소싱</t>
    <phoneticPr fontId="1" type="noConversion"/>
  </si>
  <si>
    <t>김민기</t>
    <phoneticPr fontId="1" type="noConversion"/>
  </si>
  <si>
    <t>주문/배송</t>
    <phoneticPr fontId="1" type="noConversion"/>
  </si>
  <si>
    <t>인수/반품</t>
    <phoneticPr fontId="1" type="noConversion"/>
  </si>
  <si>
    <t>정산관리</t>
    <phoneticPr fontId="1" type="noConversion"/>
  </si>
  <si>
    <t>고객센터</t>
    <phoneticPr fontId="1" type="noConversion"/>
  </si>
  <si>
    <t>메인</t>
    <phoneticPr fontId="1" type="noConversion"/>
  </si>
  <si>
    <t>박동혁</t>
    <phoneticPr fontId="1" type="noConversion"/>
  </si>
  <si>
    <t>박동혁</t>
    <phoneticPr fontId="1" type="noConversion"/>
  </si>
  <si>
    <t>상품검색 화면설계서</t>
    <phoneticPr fontId="1" type="noConversion"/>
  </si>
  <si>
    <t>주문관리</t>
    <phoneticPr fontId="1" type="noConversion"/>
  </si>
  <si>
    <t>주문관리 화면설계서</t>
    <phoneticPr fontId="1" type="noConversion"/>
  </si>
  <si>
    <t>인수/반품 화면설계서</t>
    <phoneticPr fontId="1" type="noConversion"/>
  </si>
  <si>
    <t>상품관리 화면설계서</t>
    <phoneticPr fontId="1" type="noConversion"/>
  </si>
  <si>
    <t>재고/예산 화면설계서</t>
    <phoneticPr fontId="1" type="noConversion"/>
  </si>
  <si>
    <t>운영관리 화면설계서</t>
    <phoneticPr fontId="1" type="noConversion"/>
  </si>
  <si>
    <t>고객센터 화면설계서</t>
    <phoneticPr fontId="1" type="noConversion"/>
  </si>
  <si>
    <t>메인 화면설계서</t>
    <phoneticPr fontId="1" type="noConversion"/>
  </si>
  <si>
    <t>SK통신자재 화면설계서</t>
    <phoneticPr fontId="1" type="noConversion"/>
  </si>
  <si>
    <t>주문/배송 화면설계서</t>
    <phoneticPr fontId="1" type="noConversion"/>
  </si>
  <si>
    <t>정산관리 화면설계서</t>
    <phoneticPr fontId="1" type="noConversion"/>
  </si>
  <si>
    <t>상품관리 화면설계서</t>
    <phoneticPr fontId="1" type="noConversion"/>
  </si>
  <si>
    <t>고객센터 화면설계서</t>
    <phoneticPr fontId="1" type="noConversion"/>
  </si>
  <si>
    <t>메인 화면설계서</t>
    <phoneticPr fontId="1" type="noConversion"/>
  </si>
  <si>
    <t>구매사 사이트관리 화면설계서</t>
    <phoneticPr fontId="1" type="noConversion"/>
  </si>
  <si>
    <t>상품관리 &gt; 구매사 카테고리</t>
    <phoneticPr fontId="1" type="noConversion"/>
  </si>
  <si>
    <t>구매사 카테고리 화면설계서</t>
    <phoneticPr fontId="1" type="noConversion"/>
  </si>
  <si>
    <t>상품관리 &gt; 지정자재 품종관리</t>
    <phoneticPr fontId="1" type="noConversion"/>
  </si>
  <si>
    <t>지정자재 화면설계서</t>
    <phoneticPr fontId="1" type="noConversion"/>
  </si>
  <si>
    <t>상품관리 &gt; 상품조회 &gt; 상품상세</t>
    <phoneticPr fontId="1" type="noConversion"/>
  </si>
  <si>
    <t>상품상세 화면설계서</t>
    <phoneticPr fontId="1" type="noConversion"/>
  </si>
  <si>
    <t>1-1-7-1-1</t>
    <phoneticPr fontId="1" type="noConversion"/>
  </si>
  <si>
    <t>1-1-7-1-2</t>
  </si>
  <si>
    <t>1-1-7-1-3</t>
  </si>
  <si>
    <t>1-1-7-1-4</t>
  </si>
  <si>
    <t>1-1-7-1-5</t>
  </si>
  <si>
    <t>1-1-7-1-6</t>
  </si>
  <si>
    <t>1-1-7-1-7</t>
  </si>
  <si>
    <t>1-1-7-1-8</t>
  </si>
  <si>
    <t>1-1-7-1-9</t>
  </si>
  <si>
    <t>1-1-7-2-1</t>
    <phoneticPr fontId="1" type="noConversion"/>
  </si>
  <si>
    <t>1-1-7-2-2</t>
  </si>
  <si>
    <t>1-1-7-2-3</t>
  </si>
  <si>
    <t>1-1-7-2-4</t>
  </si>
  <si>
    <t>1-1-7-2-5</t>
  </si>
  <si>
    <t>1-1-7-2-6</t>
  </si>
  <si>
    <t>1-1-7-3-2</t>
  </si>
  <si>
    <t>1-1-7-3-3</t>
  </si>
  <si>
    <t>1-1-7-3-4</t>
  </si>
  <si>
    <t>1-1-7-3-5</t>
  </si>
  <si>
    <t>1-1-7-3-6</t>
  </si>
  <si>
    <t>1-1-7-3-7</t>
  </si>
  <si>
    <t>1-1-7-3-8</t>
  </si>
  <si>
    <t>일반구매사 매뉴얼</t>
    <phoneticPr fontId="1" type="noConversion"/>
  </si>
  <si>
    <t>홈앤서비스 매뉴얼</t>
    <phoneticPr fontId="1" type="noConversion"/>
  </si>
  <si>
    <t>OKSafety 매뉴얼</t>
    <phoneticPr fontId="1" type="noConversion"/>
  </si>
  <si>
    <t>공급사 매뉴얼</t>
    <phoneticPr fontId="1" type="noConversion"/>
  </si>
  <si>
    <t>1-1-7-3-1</t>
    <phoneticPr fontId="1" type="noConversion"/>
  </si>
  <si>
    <t>1-2-7-3</t>
    <phoneticPr fontId="1" type="noConversion"/>
  </si>
  <si>
    <t>상품상세, 지정자재관련 HTML</t>
    <phoneticPr fontId="1" type="noConversion"/>
  </si>
  <si>
    <t>구매사 HTML</t>
    <phoneticPr fontId="1" type="noConversion"/>
  </si>
  <si>
    <t>공급사 HTML</t>
    <phoneticPr fontId="1" type="noConversion"/>
  </si>
  <si>
    <t>공급사 (Task단위 기획이 완료되면 퍼블진행 후 개발 전달)</t>
    <phoneticPr fontId="1" type="noConversion"/>
  </si>
  <si>
    <t>구매사 (Task단위 기획이 완료되면 퍼블진행 후 개발 전달)</t>
    <phoneticPr fontId="1" type="noConversion"/>
  </si>
  <si>
    <t>Admin (개발에서 필요한 퍼블화면 요청)</t>
    <phoneticPr fontId="1" type="noConversion"/>
  </si>
  <si>
    <t>1-2-3-2-1</t>
    <phoneticPr fontId="1" type="noConversion"/>
  </si>
  <si>
    <t>1-2-3-2-2</t>
  </si>
  <si>
    <t>1-2-3-2-3</t>
  </si>
  <si>
    <t>1-2-3-2-4</t>
  </si>
  <si>
    <t>1-2-3-2-5</t>
  </si>
  <si>
    <t>기능정의서 작성</t>
    <phoneticPr fontId="1" type="noConversion"/>
  </si>
  <si>
    <t>기능정의서</t>
    <phoneticPr fontId="1" type="noConversion"/>
  </si>
  <si>
    <t>박동혁</t>
    <phoneticPr fontId="1" type="noConversion"/>
  </si>
  <si>
    <t>기능정의서 작성</t>
    <phoneticPr fontId="1" type="noConversion"/>
  </si>
  <si>
    <t>관리자 스토리보드</t>
    <phoneticPr fontId="1" type="noConversion"/>
  </si>
  <si>
    <t>협력사 스토리보드</t>
    <phoneticPr fontId="1" type="noConversion"/>
  </si>
  <si>
    <t>1-3-3-1</t>
    <phoneticPr fontId="1" type="noConversion"/>
  </si>
  <si>
    <t>1-3-3-2</t>
  </si>
  <si>
    <t>1-3-3-3</t>
  </si>
  <si>
    <t>1-3-3-4</t>
  </si>
  <si>
    <t>1-3-3-5</t>
  </si>
  <si>
    <t>1-3-3-6</t>
  </si>
  <si>
    <t>1-3-3-7</t>
  </si>
  <si>
    <t>1-3-3-8</t>
  </si>
  <si>
    <t>1-3-3-9</t>
  </si>
  <si>
    <t>1-3-4-1</t>
    <phoneticPr fontId="1" type="noConversion"/>
  </si>
  <si>
    <t>1-3-4-2</t>
  </si>
  <si>
    <t>1-3-4-3</t>
  </si>
  <si>
    <t>1-3-4-4</t>
  </si>
  <si>
    <t>1-3-4-5</t>
  </si>
  <si>
    <t>1-3-4-6</t>
  </si>
  <si>
    <t>1-3-5-1</t>
    <phoneticPr fontId="1" type="noConversion"/>
  </si>
  <si>
    <t>1-3-5-2</t>
  </si>
  <si>
    <t>1-3-5-3</t>
  </si>
  <si>
    <t>1-3-5-4</t>
    <phoneticPr fontId="1" type="noConversion"/>
  </si>
  <si>
    <t>1-3-5-3-1</t>
    <phoneticPr fontId="1" type="noConversion"/>
  </si>
  <si>
    <t>1-3-5-3-2</t>
  </si>
  <si>
    <t>1-3-5-3-3</t>
  </si>
  <si>
    <t>1-3-5-3-4</t>
  </si>
  <si>
    <t>1-3-5-3-5</t>
  </si>
  <si>
    <t>1-3-5-3-6</t>
  </si>
  <si>
    <t>1-3-5-3-7</t>
  </si>
  <si>
    <t>1-3-5-3-8</t>
  </si>
  <si>
    <t>1-3-5-3-9</t>
  </si>
  <si>
    <t>1-3-5-3-10</t>
  </si>
  <si>
    <t>1-3-5-4-1</t>
    <phoneticPr fontId="1" type="noConversion"/>
  </si>
  <si>
    <t>1-3-5-4-2</t>
  </si>
  <si>
    <t>1-3-5-4-3</t>
  </si>
  <si>
    <t>1-3-5-4-4</t>
  </si>
  <si>
    <t>1-3-5-4-5</t>
  </si>
  <si>
    <t>1-3-5-4-6</t>
  </si>
  <si>
    <t>1-3-5-4-7</t>
  </si>
  <si>
    <t>김은별</t>
    <phoneticPr fontId="1" type="noConversion"/>
  </si>
  <si>
    <t>김은별</t>
    <phoneticPr fontId="1" type="noConversion"/>
  </si>
  <si>
    <t>송주은</t>
    <phoneticPr fontId="1" type="noConversion"/>
  </si>
  <si>
    <t>서동욱</t>
    <phoneticPr fontId="1" type="noConversion"/>
  </si>
  <si>
    <t>펜타ON 기획</t>
  </si>
  <si>
    <t>펜타ON 요건정리</t>
  </si>
  <si>
    <t>펜타ON IA작성</t>
  </si>
  <si>
    <t>펜타ON 디자인</t>
  </si>
  <si>
    <t>펜타ON 개발</t>
  </si>
  <si>
    <t>펜타ON Front 개발</t>
  </si>
  <si>
    <t>펜타ON 테스트/오픈/안정화</t>
  </si>
  <si>
    <t>OK플라자 운영사(펜타ON/전자입찰 포함)</t>
  </si>
  <si>
    <t>고객관리 &gt; 펜타ON 사용자조회</t>
  </si>
  <si>
    <t>고객관리 &gt; 펜타ON 주문관리</t>
  </si>
  <si>
    <t>펜타ON</t>
  </si>
  <si>
    <t>서동욱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</si>
  <si>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</si>
  <si>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</si>
  <si>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</si>
  <si>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상품검색</t>
    <phoneticPr fontId="1" type="noConversion"/>
  </si>
  <si>
    <t>송주은</t>
    <phoneticPr fontId="1" type="noConversion"/>
  </si>
  <si>
    <t>김은별</t>
    <phoneticPr fontId="1" type="noConversion"/>
  </si>
  <si>
    <t>송주은</t>
    <phoneticPr fontId="1" type="noConversion"/>
  </si>
  <si>
    <t>김은별</t>
    <phoneticPr fontId="1" type="noConversion"/>
  </si>
  <si>
    <t>김은별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</si>
  <si>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</si>
  <si>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</si>
  <si>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</si>
  <si>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</si>
  <si>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이의진</t>
    <phoneticPr fontId="1" type="noConversion"/>
  </si>
  <si>
    <t>김기범</t>
    <phoneticPr fontId="1" type="noConversion"/>
  </si>
  <si>
    <t>이의진,서동욱,김기범</t>
    <phoneticPr fontId="1" type="noConversion"/>
  </si>
  <si>
    <t>박동혁</t>
    <phoneticPr fontId="1" type="noConversion"/>
  </si>
  <si>
    <t>윤상훈</t>
    <phoneticPr fontId="1" type="noConversion"/>
  </si>
  <si>
    <t>서동욱</t>
    <phoneticPr fontId="1" type="noConversion"/>
  </si>
  <si>
    <t>3-3-3-1-1</t>
    <phoneticPr fontId="1" type="noConversion"/>
  </si>
  <si>
    <t>3-3-3-2-2</t>
  </si>
  <si>
    <t>3-3-3-1-2</t>
  </si>
  <si>
    <t>3-3-3-1-3</t>
  </si>
  <si>
    <t>3-3-3-1-4</t>
  </si>
  <si>
    <t>3-3-3-1-5</t>
  </si>
  <si>
    <t>3-3-3-1-5-1</t>
    <phoneticPr fontId="1" type="noConversion"/>
  </si>
  <si>
    <t>3-3-3-1-5-2</t>
  </si>
  <si>
    <t>3-3-3-1-5-3</t>
  </si>
  <si>
    <t>3-3-3-1-5-4</t>
  </si>
  <si>
    <t>3-3-3-1-6</t>
    <phoneticPr fontId="1" type="noConversion"/>
  </si>
  <si>
    <t>3-3-3-1-7</t>
  </si>
  <si>
    <t>3-3-3-1-8</t>
  </si>
  <si>
    <t>3-3-3-1-9</t>
  </si>
  <si>
    <t>3-3-3-2-1</t>
    <phoneticPr fontId="1" type="noConversion"/>
  </si>
  <si>
    <t>3-3-3-2-2-1</t>
    <phoneticPr fontId="1" type="noConversion"/>
  </si>
  <si>
    <t>3-3-3-2-2-2</t>
  </si>
  <si>
    <t>3-3-3-2-3</t>
    <phoneticPr fontId="1" type="noConversion"/>
  </si>
  <si>
    <t>3-3-3-2-4</t>
  </si>
  <si>
    <t>이의진</t>
    <phoneticPr fontId="1" type="noConversion"/>
  </si>
  <si>
    <t>이의진</t>
    <phoneticPr fontId="1" type="noConversion"/>
  </si>
  <si>
    <t>서동욱</t>
    <phoneticPr fontId="1" type="noConversion"/>
  </si>
  <si>
    <t>김은별</t>
    <phoneticPr fontId="1" type="noConversion"/>
  </si>
  <si>
    <t>김은별</t>
    <phoneticPr fontId="1" type="noConversion"/>
  </si>
  <si>
    <t>기타 웹페이지 디자인 제작</t>
    <phoneticPr fontId="1" type="noConversion"/>
  </si>
  <si>
    <t>디자인 원본</t>
    <phoneticPr fontId="1" type="noConversion"/>
  </si>
  <si>
    <t>HTML 가이드</t>
    <phoneticPr fontId="1" type="noConversion"/>
  </si>
  <si>
    <t>기타 웹페이지 디자인 제작</t>
    <phoneticPr fontId="1" type="noConversion"/>
  </si>
  <si>
    <t>주문관리 &gt; 펜타ON 주문관리</t>
    <phoneticPr fontId="1" type="noConversion"/>
  </si>
  <si>
    <t>고객관리 &gt; 펜타ON 사용자관리</t>
    <phoneticPr fontId="1" type="noConversion"/>
  </si>
  <si>
    <t>박동혁</t>
    <phoneticPr fontId="1" type="noConversion"/>
  </si>
  <si>
    <t>펜타온 사용자관리 화면설계서</t>
    <phoneticPr fontId="1" type="noConversion"/>
  </si>
  <si>
    <t>펜타온 주문관리 화면설계서</t>
    <phoneticPr fontId="1" type="noConversion"/>
  </si>
  <si>
    <t>김민기부장님은 화면의 UI/UX에 대한 화면, 개발자들은 화면에 대한 설명작성</t>
    <phoneticPr fontId="1" type="noConversion"/>
  </si>
  <si>
    <t>강민지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</si>
</sst>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월&quot;\ d&quot;일&quot;;@"/>
    <numFmt numFmtId="177" formatCode="m&quot;월 &quot;d&quot;일&quot;"/>
    <numFmt numFmtId="178" formatCode="0.0_ "/>
    <numFmt numFmtId="179" formatCode="0.0%"/>
    <numFmt numFmtId="180" formatCode="0.0_);[Red]\(0.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Malgun Gothic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4" tint="0.79998168889431442"/>
      <name val="맑은 고딕"/>
      <family val="3"/>
      <charset val="129"/>
      <scheme val="minor"/>
    </font>
    <font>
      <sz val="7"/>
      <color theme="4" tint="0.79998168889431442"/>
      <name val="맑은 고딕"/>
      <family val="3"/>
      <charset val="129"/>
      <scheme val="minor"/>
    </font>
    <font>
      <sz val="6"/>
      <color theme="4" tint="0.7999816888943144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rgb="FFFFC9C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14999847407452621"/>
      </left>
      <right style="thin">
        <color auto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auto="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auto="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9847407452621"/>
      </left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984740745262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49998474074526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14999847407452621"/>
      </top>
      <bottom/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1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9" xfId="0" quotePrefix="1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3" fillId="6" borderId="9" xfId="0" quotePrefix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3" fillId="6" borderId="18" xfId="0" quotePrefix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6" borderId="29" xfId="0" quotePrefix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indent="3"/>
    </xf>
    <xf numFmtId="0" fontId="5" fillId="0" borderId="0" xfId="0" applyFont="1">
      <alignment vertical="center"/>
    </xf>
    <xf numFmtId="0" fontId="2" fillId="7" borderId="0" xfId="0" applyFont="1" applyFill="1">
      <alignment vertical="center"/>
    </xf>
    <xf numFmtId="0" fontId="3" fillId="4" borderId="26" xfId="0" quotePrefix="1" applyFont="1" applyFill="1" applyBorder="1" applyAlignment="1">
      <alignment horizontal="center" vertical="center"/>
    </xf>
    <xf numFmtId="0" fontId="3" fillId="6" borderId="15" xfId="0" quotePrefix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3" fillId="8" borderId="3" xfId="0" quotePrefix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49" fontId="5" fillId="9" borderId="1" xfId="0" applyNumberFormat="1" applyFont="1" applyFill="1" applyBorder="1">
      <alignment vertical="center"/>
    </xf>
    <xf numFmtId="0" fontId="5" fillId="9" borderId="1" xfId="0" applyFont="1" applyFill="1" applyBorder="1">
      <alignment vertical="center"/>
    </xf>
    <xf numFmtId="176" fontId="5" fillId="9" borderId="1" xfId="0" applyNumberFormat="1" applyFont="1" applyFill="1" applyBorder="1">
      <alignment vertical="center"/>
    </xf>
    <xf numFmtId="178" fontId="5" fillId="9" borderId="1" xfId="0" applyNumberFormat="1" applyFont="1" applyFill="1" applyBorder="1">
      <alignment vertical="center"/>
    </xf>
    <xf numFmtId="0" fontId="4" fillId="3" borderId="74" xfId="0" applyFont="1" applyFill="1" applyBorder="1" applyAlignment="1">
      <alignment vertical="center"/>
    </xf>
    <xf numFmtId="0" fontId="5" fillId="9" borderId="8" xfId="0" applyFont="1" applyFill="1" applyBorder="1">
      <alignment vertical="center"/>
    </xf>
    <xf numFmtId="0" fontId="3" fillId="0" borderId="8" xfId="0" applyFont="1" applyBorder="1">
      <alignment vertical="center"/>
    </xf>
    <xf numFmtId="0" fontId="5" fillId="0" borderId="1" xfId="0" applyFont="1" applyBorder="1" applyAlignment="1">
      <alignment vertical="center"/>
    </xf>
    <xf numFmtId="49" fontId="5" fillId="10" borderId="1" xfId="0" applyNumberFormat="1" applyFont="1" applyFill="1" applyBorder="1">
      <alignment vertical="center"/>
    </xf>
    <xf numFmtId="0" fontId="5" fillId="10" borderId="1" xfId="0" applyFont="1" applyFill="1" applyBorder="1">
      <alignment vertical="center"/>
    </xf>
    <xf numFmtId="178" fontId="5" fillId="10" borderId="1" xfId="0" applyNumberFormat="1" applyFont="1" applyFill="1" applyBorder="1">
      <alignment vertical="center"/>
    </xf>
    <xf numFmtId="176" fontId="5" fillId="10" borderId="1" xfId="0" applyNumberFormat="1" applyFont="1" applyFill="1" applyBorder="1">
      <alignment vertical="center"/>
    </xf>
    <xf numFmtId="49" fontId="5" fillId="11" borderId="1" xfId="0" applyNumberFormat="1" applyFont="1" applyFill="1" applyBorder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1" xfId="0" applyFont="1" applyFill="1" applyBorder="1">
      <alignment vertical="center"/>
    </xf>
    <xf numFmtId="179" fontId="5" fillId="11" borderId="1" xfId="0" applyNumberFormat="1" applyFont="1" applyFill="1" applyBorder="1">
      <alignment vertical="center"/>
    </xf>
    <xf numFmtId="178" fontId="5" fillId="11" borderId="1" xfId="0" applyNumberFormat="1" applyFont="1" applyFill="1" applyBorder="1">
      <alignment vertical="center"/>
    </xf>
    <xf numFmtId="176" fontId="5" fillId="11" borderId="1" xfId="0" applyNumberFormat="1" applyFont="1" applyFill="1" applyBorder="1">
      <alignment vertical="center"/>
    </xf>
    <xf numFmtId="0" fontId="5" fillId="11" borderId="8" xfId="0" applyFont="1" applyFill="1" applyBorder="1">
      <alignment vertical="center"/>
    </xf>
    <xf numFmtId="49" fontId="5" fillId="11" borderId="1" xfId="0" quotePrefix="1" applyNumberFormat="1" applyFont="1" applyFill="1" applyBorder="1">
      <alignment vertical="center"/>
    </xf>
    <xf numFmtId="49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4" fillId="9" borderId="2" xfId="0" applyFont="1" applyFill="1" applyBorder="1" applyAlignment="1">
      <alignment vertical="center"/>
    </xf>
    <xf numFmtId="178" fontId="3" fillId="9" borderId="1" xfId="0" applyNumberFormat="1" applyFont="1" applyFill="1" applyBorder="1">
      <alignment vertical="center"/>
    </xf>
    <xf numFmtId="176" fontId="4" fillId="9" borderId="2" xfId="0" applyNumberFormat="1" applyFont="1" applyFill="1" applyBorder="1" applyAlignment="1">
      <alignment vertical="center"/>
    </xf>
    <xf numFmtId="176" fontId="3" fillId="9" borderId="1" xfId="0" applyNumberFormat="1" applyFont="1" applyFill="1" applyBorder="1">
      <alignment vertical="center"/>
    </xf>
    <xf numFmtId="0" fontId="4" fillId="9" borderId="74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6" fillId="9" borderId="74" xfId="0" applyFont="1" applyFill="1" applyBorder="1" applyAlignment="1">
      <alignment vertical="center"/>
    </xf>
    <xf numFmtId="49" fontId="3" fillId="10" borderId="1" xfId="0" applyNumberFormat="1" applyFont="1" applyFill="1" applyBorder="1">
      <alignment vertical="center"/>
    </xf>
    <xf numFmtId="0" fontId="3" fillId="10" borderId="1" xfId="0" applyFont="1" applyFill="1" applyBorder="1" applyAlignment="1">
      <alignment horizontal="left" vertical="center" indent="1"/>
    </xf>
    <xf numFmtId="0" fontId="3" fillId="10" borderId="1" xfId="0" applyFont="1" applyFill="1" applyBorder="1">
      <alignment vertical="center"/>
    </xf>
    <xf numFmtId="0" fontId="4" fillId="10" borderId="2" xfId="0" applyFont="1" applyFill="1" applyBorder="1" applyAlignment="1">
      <alignment vertical="center"/>
    </xf>
    <xf numFmtId="178" fontId="3" fillId="10" borderId="1" xfId="0" applyNumberFormat="1" applyFont="1" applyFill="1" applyBorder="1">
      <alignment vertical="center"/>
    </xf>
    <xf numFmtId="176" fontId="4" fillId="10" borderId="2" xfId="0" applyNumberFormat="1" applyFont="1" applyFill="1" applyBorder="1" applyAlignment="1">
      <alignment vertical="center"/>
    </xf>
    <xf numFmtId="176" fontId="3" fillId="10" borderId="1" xfId="0" applyNumberFormat="1" applyFont="1" applyFill="1" applyBorder="1">
      <alignment vertical="center"/>
    </xf>
    <xf numFmtId="0" fontId="4" fillId="10" borderId="74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 indent="1"/>
    </xf>
    <xf numFmtId="0" fontId="5" fillId="10" borderId="1" xfId="0" applyFont="1" applyFill="1" applyBorder="1" applyAlignment="1">
      <alignment vertical="center"/>
    </xf>
    <xf numFmtId="0" fontId="6" fillId="10" borderId="74" xfId="0" applyFont="1" applyFill="1" applyBorder="1" applyAlignment="1">
      <alignment vertical="center"/>
    </xf>
    <xf numFmtId="0" fontId="4" fillId="12" borderId="74" xfId="0" applyFont="1" applyFill="1" applyBorder="1" applyAlignment="1">
      <alignment vertical="center"/>
    </xf>
    <xf numFmtId="176" fontId="4" fillId="12" borderId="2" xfId="0" applyNumberFormat="1" applyFont="1" applyFill="1" applyBorder="1" applyAlignment="1">
      <alignment vertical="center"/>
    </xf>
    <xf numFmtId="0" fontId="6" fillId="12" borderId="74" xfId="0" applyFont="1" applyFill="1" applyBorder="1" applyAlignment="1">
      <alignment vertical="center"/>
    </xf>
    <xf numFmtId="0" fontId="6" fillId="10" borderId="75" xfId="0" applyFont="1" applyFill="1" applyBorder="1" applyAlignment="1">
      <alignment vertical="center"/>
    </xf>
    <xf numFmtId="0" fontId="3" fillId="10" borderId="8" xfId="0" applyFont="1" applyFill="1" applyBorder="1">
      <alignment vertical="center"/>
    </xf>
    <xf numFmtId="0" fontId="5" fillId="10" borderId="8" xfId="0" applyFont="1" applyFill="1" applyBorder="1">
      <alignment vertical="center"/>
    </xf>
    <xf numFmtId="0" fontId="3" fillId="10" borderId="1" xfId="0" applyFont="1" applyFill="1" applyBorder="1" applyAlignment="1">
      <alignment vertical="center"/>
    </xf>
    <xf numFmtId="49" fontId="3" fillId="10" borderId="1" xfId="0" quotePrefix="1" applyNumberFormat="1" applyFont="1" applyFill="1" applyBorder="1">
      <alignment vertical="center"/>
    </xf>
    <xf numFmtId="0" fontId="3" fillId="9" borderId="1" xfId="0" applyFont="1" applyFill="1" applyBorder="1" applyAlignment="1">
      <alignment horizontal="left" vertical="center" indent="2"/>
    </xf>
    <xf numFmtId="0" fontId="5" fillId="9" borderId="1" xfId="0" applyFont="1" applyFill="1" applyBorder="1" applyAlignment="1">
      <alignment horizontal="left" vertical="center" indent="2"/>
    </xf>
    <xf numFmtId="0" fontId="6" fillId="9" borderId="2" xfId="0" applyFont="1" applyFill="1" applyBorder="1" applyAlignment="1">
      <alignment vertical="center"/>
    </xf>
    <xf numFmtId="0" fontId="4" fillId="9" borderId="75" xfId="0" applyFont="1" applyFill="1" applyBorder="1" applyAlignment="1">
      <alignment vertical="center"/>
    </xf>
    <xf numFmtId="0" fontId="4" fillId="9" borderId="25" xfId="0" applyFont="1" applyFill="1" applyBorder="1" applyAlignment="1">
      <alignment vertical="center"/>
    </xf>
    <xf numFmtId="176" fontId="4" fillId="9" borderId="25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76" fontId="4" fillId="9" borderId="1" xfId="0" applyNumberFormat="1" applyFont="1" applyFill="1" applyBorder="1" applyAlignment="1">
      <alignment vertical="center"/>
    </xf>
    <xf numFmtId="0" fontId="3" fillId="9" borderId="8" xfId="0" applyFont="1" applyFill="1" applyBorder="1">
      <alignment vertical="center"/>
    </xf>
    <xf numFmtId="0" fontId="3" fillId="9" borderId="1" xfId="0" applyFont="1" applyFill="1" applyBorder="1" applyAlignment="1">
      <alignment vertical="center"/>
    </xf>
    <xf numFmtId="177" fontId="2" fillId="9" borderId="37" xfId="0" applyNumberFormat="1" applyFont="1" applyFill="1" applyBorder="1" applyAlignment="1">
      <alignment vertical="center"/>
    </xf>
    <xf numFmtId="0" fontId="3" fillId="9" borderId="76" xfId="0" applyFont="1" applyFill="1" applyBorder="1" applyAlignment="1">
      <alignment horizontal="left" vertical="center"/>
    </xf>
    <xf numFmtId="0" fontId="3" fillId="9" borderId="26" xfId="0" applyFont="1" applyFill="1" applyBorder="1" applyAlignment="1">
      <alignment horizontal="right" vertical="center"/>
    </xf>
    <xf numFmtId="177" fontId="2" fillId="9" borderId="38" xfId="0" applyNumberFormat="1" applyFont="1" applyFill="1" applyBorder="1" applyAlignment="1">
      <alignment horizontal="right" vertical="center"/>
    </xf>
    <xf numFmtId="177" fontId="2" fillId="9" borderId="39" xfId="0" applyNumberFormat="1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11" borderId="2" xfId="0" applyFont="1" applyFill="1" applyBorder="1" applyAlignment="1">
      <alignment vertical="center"/>
    </xf>
    <xf numFmtId="0" fontId="6" fillId="12" borderId="2" xfId="0" applyFont="1" applyFill="1" applyBorder="1" applyAlignment="1">
      <alignment vertical="center"/>
    </xf>
    <xf numFmtId="0" fontId="4" fillId="12" borderId="2" xfId="0" applyFont="1" applyFill="1" applyBorder="1" applyAlignment="1">
      <alignment vertical="center"/>
    </xf>
    <xf numFmtId="0" fontId="4" fillId="10" borderId="25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76" fontId="4" fillId="10" borderId="1" xfId="0" applyNumberFormat="1" applyFont="1" applyFill="1" applyBorder="1" applyAlignment="1">
      <alignment vertical="center"/>
    </xf>
    <xf numFmtId="177" fontId="2" fillId="10" borderId="0" xfId="0" applyNumberFormat="1" applyFont="1" applyFill="1" applyBorder="1" applyAlignment="1">
      <alignment vertical="center"/>
    </xf>
    <xf numFmtId="177" fontId="2" fillId="10" borderId="40" xfId="0" applyNumberFormat="1" applyFont="1" applyFill="1" applyBorder="1" applyAlignment="1">
      <alignment vertical="center"/>
    </xf>
    <xf numFmtId="0" fontId="4" fillId="12" borderId="25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180" fontId="6" fillId="11" borderId="2" xfId="0" applyNumberFormat="1" applyFont="1" applyFill="1" applyBorder="1" applyAlignment="1">
      <alignment vertical="center"/>
    </xf>
    <xf numFmtId="180" fontId="5" fillId="11" borderId="1" xfId="0" applyNumberFormat="1" applyFont="1" applyFill="1" applyBorder="1">
      <alignment vertical="center"/>
    </xf>
    <xf numFmtId="180" fontId="3" fillId="0" borderId="0" xfId="0" applyNumberFormat="1" applyFont="1">
      <alignment vertical="center"/>
    </xf>
    <xf numFmtId="176" fontId="3" fillId="3" borderId="26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left" vertical="center" indent="3"/>
    </xf>
    <xf numFmtId="0" fontId="5" fillId="3" borderId="1" xfId="0" applyFont="1" applyFill="1" applyBorder="1" applyAlignment="1">
      <alignment vertical="center"/>
    </xf>
    <xf numFmtId="178" fontId="3" fillId="3" borderId="1" xfId="0" applyNumberFormat="1" applyFont="1" applyFill="1" applyBorder="1">
      <alignment vertical="center"/>
    </xf>
    <xf numFmtId="179" fontId="3" fillId="4" borderId="1" xfId="0" applyNumberFormat="1" applyFont="1" applyFill="1" applyBorder="1">
      <alignment vertical="center"/>
    </xf>
    <xf numFmtId="179" fontId="5" fillId="10" borderId="1" xfId="0" applyNumberFormat="1" applyFont="1" applyFill="1" applyBorder="1">
      <alignment vertical="center"/>
    </xf>
    <xf numFmtId="179" fontId="5" fillId="9" borderId="1" xfId="0" applyNumberFormat="1" applyFont="1" applyFill="1" applyBorder="1">
      <alignment vertical="center"/>
    </xf>
    <xf numFmtId="179" fontId="3" fillId="4" borderId="26" xfId="0" applyNumberFormat="1" applyFont="1" applyFill="1" applyBorder="1">
      <alignment vertical="center"/>
    </xf>
    <xf numFmtId="179" fontId="3" fillId="4" borderId="26" xfId="0" applyNumberFormat="1" applyFont="1" applyFill="1" applyBorder="1" applyAlignment="1">
      <alignment horizontal="right" vertical="center"/>
    </xf>
    <xf numFmtId="179" fontId="3" fillId="4" borderId="1" xfId="0" applyNumberFormat="1" applyFont="1" applyFill="1" applyBorder="1" applyAlignment="1">
      <alignment horizontal="right" vertical="center"/>
    </xf>
    <xf numFmtId="179" fontId="3" fillId="0" borderId="0" xfId="0" applyNumberFormat="1" applyFont="1">
      <alignment vertical="center"/>
    </xf>
    <xf numFmtId="0" fontId="3" fillId="4" borderId="8" xfId="0" quotePrefix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/>
    </xf>
    <xf numFmtId="179" fontId="5" fillId="3" borderId="3" xfId="0" applyNumberFormat="1" applyFont="1" applyFill="1" applyBorder="1" applyAlignment="1">
      <alignment horizontal="center" vertical="center"/>
    </xf>
    <xf numFmtId="179" fontId="5" fillId="3" borderId="9" xfId="0" applyNumberFormat="1" applyFont="1" applyFill="1" applyBorder="1" applyAlignment="1">
      <alignment horizontal="center" vertical="center"/>
    </xf>
    <xf numFmtId="179" fontId="5" fillId="3" borderId="0" xfId="0" applyNumberFormat="1" applyFont="1" applyFill="1" applyAlignment="1">
      <alignment horizontal="center" vertical="center"/>
    </xf>
    <xf numFmtId="0" fontId="3" fillId="8" borderId="80" xfId="0" quotePrefix="1" applyFont="1" applyFill="1" applyBorder="1" applyAlignment="1">
      <alignment horizontal="center" vertical="center"/>
    </xf>
    <xf numFmtId="0" fontId="8" fillId="8" borderId="12" xfId="0" quotePrefix="1" applyFont="1" applyFill="1" applyBorder="1" applyAlignment="1">
      <alignment horizontal="center" vertical="center"/>
    </xf>
    <xf numFmtId="0" fontId="3" fillId="8" borderId="81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5" fillId="6" borderId="15" xfId="0" applyFont="1" applyFill="1" applyBorder="1">
      <alignment vertical="center"/>
    </xf>
    <xf numFmtId="0" fontId="5" fillId="6" borderId="77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179" fontId="5" fillId="6" borderId="77" xfId="0" applyNumberFormat="1" applyFont="1" applyFill="1" applyBorder="1" applyAlignment="1">
      <alignment horizontal="center" vertical="center"/>
    </xf>
    <xf numFmtId="179" fontId="5" fillId="3" borderId="0" xfId="0" applyNumberFormat="1" applyFont="1" applyFill="1">
      <alignment vertical="center"/>
    </xf>
    <xf numFmtId="0" fontId="5" fillId="3" borderId="86" xfId="0" applyFont="1" applyFill="1" applyBorder="1" applyAlignment="1">
      <alignment horizontal="left" vertical="center"/>
    </xf>
    <xf numFmtId="0" fontId="5" fillId="6" borderId="86" xfId="0" applyFont="1" applyFill="1" applyBorder="1" applyAlignment="1">
      <alignment horizontal="left" vertical="center"/>
    </xf>
    <xf numFmtId="179" fontId="5" fillId="9" borderId="86" xfId="1" applyNumberFormat="1" applyFont="1" applyFill="1" applyBorder="1" applyAlignment="1">
      <alignment vertical="center"/>
    </xf>
    <xf numFmtId="0" fontId="5" fillId="5" borderId="86" xfId="0" applyFont="1" applyFill="1" applyBorder="1" applyAlignment="1">
      <alignment horizontal="left" vertical="center"/>
    </xf>
    <xf numFmtId="0" fontId="5" fillId="7" borderId="86" xfId="0" applyFont="1" applyFill="1" applyBorder="1" applyAlignment="1">
      <alignment vertical="center"/>
    </xf>
    <xf numFmtId="179" fontId="5" fillId="3" borderId="87" xfId="0" applyNumberFormat="1" applyFont="1" applyFill="1" applyBorder="1" applyAlignment="1">
      <alignment horizontal="center" vertical="center"/>
    </xf>
    <xf numFmtId="179" fontId="5" fillId="6" borderId="87" xfId="0" applyNumberFormat="1" applyFont="1" applyFill="1" applyBorder="1" applyAlignment="1">
      <alignment horizontal="center" vertical="center"/>
    </xf>
    <xf numFmtId="179" fontId="5" fillId="9" borderId="88" xfId="1" applyNumberFormat="1" applyFont="1" applyFill="1" applyBorder="1" applyAlignment="1">
      <alignment horizontal="center" vertical="center"/>
    </xf>
    <xf numFmtId="179" fontId="5" fillId="5" borderId="87" xfId="0" applyNumberFormat="1" applyFont="1" applyFill="1" applyBorder="1" applyAlignment="1">
      <alignment horizontal="center" vertical="center"/>
    </xf>
    <xf numFmtId="179" fontId="5" fillId="7" borderId="87" xfId="0" applyNumberFormat="1" applyFont="1" applyFill="1" applyBorder="1" applyAlignment="1">
      <alignment horizontal="center" vertical="center"/>
    </xf>
    <xf numFmtId="0" fontId="5" fillId="3" borderId="86" xfId="0" applyFont="1" applyFill="1" applyBorder="1">
      <alignment vertical="center"/>
    </xf>
    <xf numFmtId="179" fontId="5" fillId="9" borderId="95" xfId="1" applyNumberFormat="1" applyFont="1" applyFill="1" applyBorder="1" applyAlignment="1">
      <alignment vertical="center"/>
    </xf>
    <xf numFmtId="179" fontId="5" fillId="9" borderId="87" xfId="1" applyNumberFormat="1" applyFont="1" applyFill="1" applyBorder="1" applyAlignment="1">
      <alignment vertical="center"/>
    </xf>
    <xf numFmtId="0" fontId="5" fillId="5" borderId="86" xfId="0" applyFont="1" applyFill="1" applyBorder="1">
      <alignment vertical="center"/>
    </xf>
    <xf numFmtId="0" fontId="5" fillId="7" borderId="86" xfId="0" applyFont="1" applyFill="1" applyBorder="1">
      <alignment vertical="center"/>
    </xf>
    <xf numFmtId="0" fontId="5" fillId="6" borderId="86" xfId="0" applyFont="1" applyFill="1" applyBorder="1">
      <alignment vertical="center"/>
    </xf>
    <xf numFmtId="0" fontId="5" fillId="6" borderId="96" xfId="0" applyFont="1" applyFill="1" applyBorder="1">
      <alignment vertical="center"/>
    </xf>
    <xf numFmtId="179" fontId="5" fillId="9" borderId="87" xfId="0" applyNumberFormat="1" applyFont="1" applyFill="1" applyBorder="1" applyAlignment="1">
      <alignment horizontal="center" vertical="center"/>
    </xf>
    <xf numFmtId="179" fontId="5" fillId="9" borderId="85" xfId="0" applyNumberFormat="1" applyFont="1" applyFill="1" applyBorder="1">
      <alignment vertical="center"/>
    </xf>
    <xf numFmtId="179" fontId="4" fillId="4" borderId="2" xfId="0" applyNumberFormat="1" applyFont="1" applyFill="1" applyBorder="1" applyAlignment="1">
      <alignment vertical="center"/>
    </xf>
    <xf numFmtId="179" fontId="6" fillId="12" borderId="2" xfId="0" applyNumberFormat="1" applyFont="1" applyFill="1" applyBorder="1" applyAlignment="1">
      <alignment vertical="center"/>
    </xf>
    <xf numFmtId="179" fontId="4" fillId="14" borderId="2" xfId="0" applyNumberFormat="1" applyFont="1" applyFill="1" applyBorder="1" applyAlignment="1">
      <alignment vertical="center"/>
    </xf>
    <xf numFmtId="179" fontId="4" fillId="4" borderId="25" xfId="0" applyNumberFormat="1" applyFont="1" applyFill="1" applyBorder="1" applyAlignment="1">
      <alignment vertical="center"/>
    </xf>
    <xf numFmtId="179" fontId="4" fillId="4" borderId="1" xfId="0" applyNumberFormat="1" applyFont="1" applyFill="1" applyBorder="1" applyAlignment="1">
      <alignment vertical="center"/>
    </xf>
    <xf numFmtId="179" fontId="7" fillId="2" borderId="26" xfId="0" applyNumberFormat="1" applyFont="1" applyFill="1" applyBorder="1" applyAlignment="1">
      <alignment horizontal="center" vertical="center"/>
    </xf>
    <xf numFmtId="9" fontId="7" fillId="2" borderId="26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179" fontId="5" fillId="2" borderId="36" xfId="0" applyNumberFormat="1" applyFont="1" applyFill="1" applyBorder="1" applyAlignment="1">
      <alignment horizontal="center" vertical="center"/>
    </xf>
    <xf numFmtId="178" fontId="5" fillId="2" borderId="36" xfId="0" applyNumberFormat="1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11" fillId="3" borderId="41" xfId="0" quotePrefix="1" applyFont="1" applyFill="1" applyBorder="1" applyAlignment="1">
      <alignment horizontal="center" vertical="center"/>
    </xf>
    <xf numFmtId="0" fontId="11" fillId="3" borderId="50" xfId="0" quotePrefix="1" applyFont="1" applyFill="1" applyBorder="1" applyAlignment="1">
      <alignment horizontal="center" vertical="center"/>
    </xf>
    <xf numFmtId="0" fontId="11" fillId="3" borderId="51" xfId="0" quotePrefix="1" applyFont="1" applyFill="1" applyBorder="1" applyAlignment="1">
      <alignment horizontal="center" vertical="center"/>
    </xf>
    <xf numFmtId="0" fontId="11" fillId="3" borderId="52" xfId="0" quotePrefix="1" applyFont="1" applyFill="1" applyBorder="1" applyAlignment="1">
      <alignment horizontal="center" vertical="center"/>
    </xf>
    <xf numFmtId="0" fontId="11" fillId="8" borderId="51" xfId="0" quotePrefix="1" applyFont="1" applyFill="1" applyBorder="1" applyAlignment="1">
      <alignment horizontal="center" vertical="center"/>
    </xf>
    <xf numFmtId="0" fontId="11" fillId="8" borderId="78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1" fillId="3" borderId="4" xfId="0" quotePrefix="1" applyFont="1" applyFill="1" applyBorder="1" applyAlignment="1">
      <alignment horizontal="center" vertical="center"/>
    </xf>
    <xf numFmtId="0" fontId="11" fillId="3" borderId="27" xfId="0" quotePrefix="1" applyFont="1" applyFill="1" applyBorder="1" applyAlignment="1">
      <alignment horizontal="center" vertical="center"/>
    </xf>
    <xf numFmtId="0" fontId="11" fillId="3" borderId="17" xfId="0" quotePrefix="1" applyFont="1" applyFill="1" applyBorder="1" applyAlignment="1">
      <alignment horizontal="center" vertical="center"/>
    </xf>
    <xf numFmtId="0" fontId="11" fillId="3" borderId="3" xfId="0" quotePrefix="1" applyFont="1" applyFill="1" applyBorder="1" applyAlignment="1">
      <alignment horizontal="center" vertical="center"/>
    </xf>
    <xf numFmtId="0" fontId="11" fillId="3" borderId="42" xfId="0" quotePrefix="1" applyFont="1" applyFill="1" applyBorder="1" applyAlignment="1">
      <alignment horizontal="center" vertical="center"/>
    </xf>
    <xf numFmtId="0" fontId="11" fillId="3" borderId="53" xfId="0" quotePrefix="1" applyFont="1" applyFill="1" applyBorder="1" applyAlignment="1">
      <alignment horizontal="center" vertical="center"/>
    </xf>
    <xf numFmtId="0" fontId="11" fillId="3" borderId="54" xfId="0" quotePrefix="1" applyFont="1" applyFill="1" applyBorder="1" applyAlignment="1">
      <alignment horizontal="center" vertical="center"/>
    </xf>
    <xf numFmtId="0" fontId="11" fillId="8" borderId="3" xfId="0" quotePrefix="1" applyFont="1" applyFill="1" applyBorder="1" applyAlignment="1">
      <alignment horizontal="center" vertical="center"/>
    </xf>
    <xf numFmtId="0" fontId="11" fillId="8" borderId="64" xfId="0" quotePrefix="1" applyFont="1" applyFill="1" applyBorder="1" applyAlignment="1">
      <alignment horizontal="center" vertical="center"/>
    </xf>
    <xf numFmtId="0" fontId="11" fillId="3" borderId="28" xfId="0" quotePrefix="1" applyFont="1" applyFill="1" applyBorder="1" applyAlignment="1">
      <alignment horizontal="center" vertical="center"/>
    </xf>
    <xf numFmtId="0" fontId="11" fillId="8" borderId="68" xfId="0" quotePrefix="1" applyFont="1" applyFill="1" applyBorder="1" applyAlignment="1">
      <alignment horizontal="center" vertical="center"/>
    </xf>
    <xf numFmtId="0" fontId="11" fillId="9" borderId="18" xfId="0" quotePrefix="1" applyFont="1" applyFill="1" applyBorder="1" applyAlignment="1">
      <alignment horizontal="center" vertical="center"/>
    </xf>
    <xf numFmtId="0" fontId="11" fillId="9" borderId="9" xfId="0" quotePrefix="1" applyFont="1" applyFill="1" applyBorder="1" applyAlignment="1">
      <alignment horizontal="center" vertical="center"/>
    </xf>
    <xf numFmtId="0" fontId="11" fillId="9" borderId="43" xfId="0" quotePrefix="1" applyFont="1" applyFill="1" applyBorder="1" applyAlignment="1">
      <alignment horizontal="center" vertical="center"/>
    </xf>
    <xf numFmtId="0" fontId="11" fillId="9" borderId="55" xfId="0" quotePrefix="1" applyFont="1" applyFill="1" applyBorder="1" applyAlignment="1">
      <alignment horizontal="center" vertical="center"/>
    </xf>
    <xf numFmtId="0" fontId="11" fillId="9" borderId="56" xfId="0" quotePrefix="1" applyFont="1" applyFill="1" applyBorder="1" applyAlignment="1">
      <alignment horizontal="center" vertical="center"/>
    </xf>
    <xf numFmtId="0" fontId="11" fillId="9" borderId="29" xfId="0" quotePrefix="1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11" fillId="8" borderId="79" xfId="0" quotePrefix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9" fontId="12" fillId="2" borderId="42" xfId="0" applyNumberFormat="1" applyFont="1" applyFill="1" applyBorder="1" applyAlignment="1">
      <alignment horizontal="center" vertical="center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67" xfId="0" applyFont="1" applyFill="1" applyBorder="1" applyAlignment="1">
      <alignment horizontal="center" vertical="center"/>
    </xf>
    <xf numFmtId="0" fontId="11" fillId="3" borderId="6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11" fillId="2" borderId="10" xfId="0" applyNumberFormat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61" xfId="0" applyFont="1" applyFill="1" applyBorder="1" applyAlignment="1">
      <alignment horizontal="center" vertical="center"/>
    </xf>
    <xf numFmtId="0" fontId="11" fillId="3" borderId="62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63" xfId="0" applyFont="1" applyFill="1" applyBorder="1" applyAlignment="1">
      <alignment horizontal="center" vertical="center"/>
    </xf>
    <xf numFmtId="0" fontId="11" fillId="3" borderId="64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11" fillId="3" borderId="68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5" borderId="18" xfId="0" quotePrefix="1" applyFont="1" applyFill="1" applyBorder="1" applyAlignment="1">
      <alignment horizontal="center" vertical="center"/>
    </xf>
    <xf numFmtId="0" fontId="11" fillId="5" borderId="9" xfId="0" quotePrefix="1" applyFont="1" applyFill="1" applyBorder="1" applyAlignment="1">
      <alignment horizontal="center" vertical="center"/>
    </xf>
    <xf numFmtId="0" fontId="11" fillId="5" borderId="43" xfId="0" quotePrefix="1" applyFont="1" applyFill="1" applyBorder="1" applyAlignment="1">
      <alignment horizontal="center" vertical="center"/>
    </xf>
    <xf numFmtId="0" fontId="11" fillId="5" borderId="55" xfId="0" quotePrefix="1" applyFont="1" applyFill="1" applyBorder="1" applyAlignment="1">
      <alignment horizontal="center" vertical="center"/>
    </xf>
    <xf numFmtId="0" fontId="11" fillId="5" borderId="56" xfId="0" quotePrefix="1" applyFont="1" applyFill="1" applyBorder="1" applyAlignment="1">
      <alignment horizontal="center" vertical="center"/>
    </xf>
    <xf numFmtId="0" fontId="11" fillId="5" borderId="29" xfId="0" quotePrefix="1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7" borderId="18" xfId="0" quotePrefix="1" applyFont="1" applyFill="1" applyBorder="1" applyAlignment="1">
      <alignment horizontal="center" vertical="center"/>
    </xf>
    <xf numFmtId="0" fontId="11" fillId="7" borderId="9" xfId="0" quotePrefix="1" applyFont="1" applyFill="1" applyBorder="1" applyAlignment="1">
      <alignment horizontal="center" vertical="center"/>
    </xf>
    <xf numFmtId="0" fontId="11" fillId="7" borderId="43" xfId="0" quotePrefix="1" applyFont="1" applyFill="1" applyBorder="1" applyAlignment="1">
      <alignment horizontal="center" vertical="center"/>
    </xf>
    <xf numFmtId="0" fontId="11" fillId="7" borderId="55" xfId="0" quotePrefix="1" applyFont="1" applyFill="1" applyBorder="1" applyAlignment="1">
      <alignment horizontal="center" vertical="center"/>
    </xf>
    <xf numFmtId="0" fontId="11" fillId="7" borderId="56" xfId="0" quotePrefix="1" applyFont="1" applyFill="1" applyBorder="1" applyAlignment="1">
      <alignment horizontal="center" vertical="center"/>
    </xf>
    <xf numFmtId="0" fontId="11" fillId="7" borderId="29" xfId="0" quotePrefix="1" applyFont="1" applyFill="1" applyBorder="1" applyAlignment="1">
      <alignment horizontal="center" vertical="center"/>
    </xf>
    <xf numFmtId="0" fontId="11" fillId="6" borderId="18" xfId="0" quotePrefix="1" applyFont="1" applyFill="1" applyBorder="1" applyAlignment="1">
      <alignment horizontal="center" vertical="center"/>
    </xf>
    <xf numFmtId="0" fontId="11" fillId="6" borderId="9" xfId="0" quotePrefix="1" applyFont="1" applyFill="1" applyBorder="1" applyAlignment="1">
      <alignment horizontal="center" vertical="center"/>
    </xf>
    <xf numFmtId="0" fontId="11" fillId="6" borderId="43" xfId="0" quotePrefix="1" applyFont="1" applyFill="1" applyBorder="1" applyAlignment="1">
      <alignment horizontal="center" vertical="center"/>
    </xf>
    <xf numFmtId="0" fontId="11" fillId="6" borderId="55" xfId="0" quotePrefix="1" applyFont="1" applyFill="1" applyBorder="1" applyAlignment="1">
      <alignment horizontal="center" vertical="center"/>
    </xf>
    <xf numFmtId="0" fontId="11" fillId="6" borderId="56" xfId="0" quotePrefix="1" applyFont="1" applyFill="1" applyBorder="1" applyAlignment="1">
      <alignment horizontal="center" vertical="center"/>
    </xf>
    <xf numFmtId="0" fontId="11" fillId="6" borderId="29" xfId="0" quotePrefix="1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11" fillId="3" borderId="70" xfId="0" applyFont="1" applyFill="1" applyBorder="1" applyAlignment="1">
      <alignment horizontal="center" vertical="center"/>
    </xf>
    <xf numFmtId="9" fontId="11" fillId="2" borderId="14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9" fontId="11" fillId="2" borderId="54" xfId="0" applyNumberFormat="1" applyFont="1" applyFill="1" applyBorder="1" applyAlignment="1">
      <alignment horizontal="center" vertical="center"/>
    </xf>
    <xf numFmtId="0" fontId="11" fillId="3" borderId="71" xfId="0" applyFont="1" applyFill="1" applyBorder="1" applyAlignment="1">
      <alignment horizontal="center" vertical="center"/>
    </xf>
    <xf numFmtId="0" fontId="11" fillId="3" borderId="72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5" fillId="3" borderId="89" xfId="0" applyFont="1" applyFill="1" applyBorder="1">
      <alignment vertical="center"/>
    </xf>
    <xf numFmtId="179" fontId="5" fillId="3" borderId="90" xfId="0" applyNumberFormat="1" applyFont="1" applyFill="1" applyBorder="1" applyAlignment="1">
      <alignment horizontal="center" vertical="center"/>
    </xf>
    <xf numFmtId="0" fontId="11" fillId="3" borderId="19" xfId="0" quotePrefix="1" applyFont="1" applyFill="1" applyBorder="1" applyAlignment="1">
      <alignment horizontal="center" vertical="center"/>
    </xf>
    <xf numFmtId="0" fontId="11" fillId="3" borderId="10" xfId="0" quotePrefix="1" applyFont="1" applyFill="1" applyBorder="1" applyAlignment="1">
      <alignment horizontal="center" vertical="center"/>
    </xf>
    <xf numFmtId="0" fontId="11" fillId="3" borderId="44" xfId="0" quotePrefix="1" applyFont="1" applyFill="1" applyBorder="1" applyAlignment="1">
      <alignment horizontal="center" vertical="center"/>
    </xf>
    <xf numFmtId="0" fontId="11" fillId="3" borderId="59" xfId="0" quotePrefix="1" applyFont="1" applyFill="1" applyBorder="1" applyAlignment="1">
      <alignment horizontal="center" vertical="center"/>
    </xf>
    <xf numFmtId="0" fontId="11" fillId="3" borderId="60" xfId="0" quotePrefix="1" applyFont="1" applyFill="1" applyBorder="1" applyAlignment="1">
      <alignment horizontal="center" vertical="center"/>
    </xf>
    <xf numFmtId="0" fontId="11" fillId="8" borderId="10" xfId="0" quotePrefix="1" applyFont="1" applyFill="1" applyBorder="1" applyAlignment="1">
      <alignment horizontal="center" vertical="center"/>
    </xf>
    <xf numFmtId="0" fontId="11" fillId="8" borderId="115" xfId="0" quotePrefix="1" applyFont="1" applyFill="1" applyBorder="1" applyAlignment="1">
      <alignment horizontal="center" vertical="center"/>
    </xf>
    <xf numFmtId="0" fontId="11" fillId="3" borderId="30" xfId="0" quotePrefix="1" applyFont="1" applyFill="1" applyBorder="1" applyAlignment="1">
      <alignment horizontal="center" vertical="center"/>
    </xf>
    <xf numFmtId="0" fontId="5" fillId="3" borderId="93" xfId="0" applyFont="1" applyFill="1" applyBorder="1">
      <alignment vertical="center"/>
    </xf>
    <xf numFmtId="179" fontId="5" fillId="3" borderId="94" xfId="0" applyNumberFormat="1" applyFont="1" applyFill="1" applyBorder="1" applyAlignment="1">
      <alignment horizontal="center" vertical="center"/>
    </xf>
    <xf numFmtId="0" fontId="11" fillId="8" borderId="4" xfId="0" quotePrefix="1" applyFont="1" applyFill="1" applyBorder="1" applyAlignment="1">
      <alignment horizontal="center" vertical="center"/>
    </xf>
    <xf numFmtId="0" fontId="11" fillId="8" borderId="118" xfId="0" quotePrefix="1" applyFont="1" applyFill="1" applyBorder="1" applyAlignment="1">
      <alignment horizontal="center" vertical="center"/>
    </xf>
    <xf numFmtId="0" fontId="11" fillId="9" borderId="119" xfId="0" quotePrefix="1" applyFont="1" applyFill="1" applyBorder="1" applyAlignment="1">
      <alignment horizontal="center" vertical="center"/>
    </xf>
    <xf numFmtId="0" fontId="11" fillId="9" borderId="120" xfId="0" quotePrefix="1" applyFont="1" applyFill="1" applyBorder="1" applyAlignment="1">
      <alignment horizontal="center" vertical="center"/>
    </xf>
    <xf numFmtId="0" fontId="11" fillId="9" borderId="121" xfId="0" quotePrefix="1" applyFont="1" applyFill="1" applyBorder="1" applyAlignment="1">
      <alignment horizontal="center" vertical="center"/>
    </xf>
    <xf numFmtId="0" fontId="11" fillId="9" borderId="122" xfId="0" quotePrefix="1" applyFont="1" applyFill="1" applyBorder="1" applyAlignment="1">
      <alignment horizontal="center" vertical="center"/>
    </xf>
    <xf numFmtId="0" fontId="11" fillId="9" borderId="123" xfId="0" quotePrefix="1" applyFont="1" applyFill="1" applyBorder="1" applyAlignment="1">
      <alignment horizontal="center" vertical="center"/>
    </xf>
    <xf numFmtId="0" fontId="11" fillId="9" borderId="124" xfId="0" quotePrefix="1" applyFont="1" applyFill="1" applyBorder="1" applyAlignment="1">
      <alignment horizontal="center" vertical="center"/>
    </xf>
    <xf numFmtId="0" fontId="2" fillId="9" borderId="7" xfId="0" applyFont="1" applyFill="1" applyBorder="1">
      <alignment vertical="center"/>
    </xf>
    <xf numFmtId="49" fontId="3" fillId="15" borderId="1" xfId="0" applyNumberFormat="1" applyFont="1" applyFill="1" applyBorder="1">
      <alignment vertical="center"/>
    </xf>
    <xf numFmtId="0" fontId="3" fillId="15" borderId="1" xfId="0" applyFont="1" applyFill="1" applyBorder="1" applyAlignment="1">
      <alignment horizontal="left" vertical="center" indent="1"/>
    </xf>
    <xf numFmtId="0" fontId="3" fillId="15" borderId="1" xfId="0" applyFont="1" applyFill="1" applyBorder="1">
      <alignment vertical="center"/>
    </xf>
    <xf numFmtId="0" fontId="3" fillId="15" borderId="8" xfId="0" applyFont="1" applyFill="1" applyBorder="1">
      <alignment vertical="center"/>
    </xf>
    <xf numFmtId="179" fontId="3" fillId="15" borderId="1" xfId="0" applyNumberFormat="1" applyFont="1" applyFill="1" applyBorder="1">
      <alignment vertical="center"/>
    </xf>
    <xf numFmtId="178" fontId="3" fillId="15" borderId="1" xfId="0" applyNumberFormat="1" applyFont="1" applyFill="1" applyBorder="1">
      <alignment vertical="center"/>
    </xf>
    <xf numFmtId="176" fontId="3" fillId="15" borderId="1" xfId="0" applyNumberFormat="1" applyFont="1" applyFill="1" applyBorder="1">
      <alignment vertical="center"/>
    </xf>
    <xf numFmtId="179" fontId="11" fillId="2" borderId="99" xfId="0" applyNumberFormat="1" applyFont="1" applyFill="1" applyBorder="1" applyAlignment="1">
      <alignment vertical="center"/>
    </xf>
    <xf numFmtId="179" fontId="11" fillId="2" borderId="17" xfId="0" applyNumberFormat="1" applyFont="1" applyFill="1" applyBorder="1" applyAlignment="1">
      <alignment vertical="center"/>
    </xf>
    <xf numFmtId="0" fontId="5" fillId="15" borderId="86" xfId="0" applyFont="1" applyFill="1" applyBorder="1">
      <alignment vertical="center"/>
    </xf>
    <xf numFmtId="9" fontId="13" fillId="2" borderId="54" xfId="0" quotePrefix="1" applyNumberFormat="1" applyFont="1" applyFill="1" applyBorder="1" applyAlignment="1">
      <alignment horizontal="center" vertical="center"/>
    </xf>
    <xf numFmtId="9" fontId="13" fillId="2" borderId="12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49" fontId="3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179" fontId="3" fillId="0" borderId="1" xfId="0" applyNumberFormat="1" applyFont="1" applyFill="1" applyBorder="1">
      <alignment vertical="center"/>
    </xf>
    <xf numFmtId="178" fontId="3" fillId="0" borderId="1" xfId="0" applyNumberFormat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4"/>
    </xf>
    <xf numFmtId="0" fontId="3" fillId="0" borderId="8" xfId="0" applyFont="1" applyFill="1" applyBorder="1">
      <alignment vertical="center"/>
    </xf>
    <xf numFmtId="0" fontId="3" fillId="0" borderId="1" xfId="0" applyFont="1" applyBorder="1" applyAlignment="1">
      <alignment horizontal="left" vertical="center" indent="3"/>
    </xf>
    <xf numFmtId="0" fontId="5" fillId="10" borderId="1" xfId="0" applyFont="1" applyFill="1" applyBorder="1" applyAlignment="1">
      <alignment horizontal="left" vertical="center" indent="2"/>
    </xf>
    <xf numFmtId="0" fontId="6" fillId="10" borderId="2" xfId="0" applyFont="1" applyFill="1" applyBorder="1" applyAlignment="1">
      <alignment vertical="center"/>
    </xf>
    <xf numFmtId="176" fontId="6" fillId="10" borderId="2" xfId="0" applyNumberFormat="1" applyFont="1" applyFill="1" applyBorder="1" applyAlignment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vertical="center"/>
    </xf>
    <xf numFmtId="176" fontId="4" fillId="3" borderId="2" xfId="0" applyNumberFormat="1" applyFont="1" applyFill="1" applyBorder="1" applyAlignment="1">
      <alignment vertical="center"/>
    </xf>
    <xf numFmtId="0" fontId="4" fillId="3" borderId="75" xfId="0" applyFont="1" applyFill="1" applyBorder="1" applyAlignment="1">
      <alignment vertical="center"/>
    </xf>
    <xf numFmtId="176" fontId="4" fillId="3" borderId="25" xfId="0" applyNumberFormat="1" applyFont="1" applyFill="1" applyBorder="1" applyAlignment="1">
      <alignment vertical="center"/>
    </xf>
    <xf numFmtId="0" fontId="3" fillId="3" borderId="36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179" fontId="5" fillId="10" borderId="26" xfId="0" applyNumberFormat="1" applyFont="1" applyFill="1" applyBorder="1">
      <alignment vertical="center"/>
    </xf>
    <xf numFmtId="0" fontId="6" fillId="10" borderId="1" xfId="0" applyFont="1" applyFill="1" applyBorder="1" applyAlignment="1">
      <alignment vertical="center"/>
    </xf>
    <xf numFmtId="176" fontId="6" fillId="10" borderId="1" xfId="0" applyNumberFormat="1" applyFont="1" applyFill="1" applyBorder="1" applyAlignment="1">
      <alignment vertical="center"/>
    </xf>
    <xf numFmtId="179" fontId="3" fillId="9" borderId="1" xfId="0" applyNumberFormat="1" applyFont="1" applyFill="1" applyBorder="1">
      <alignment vertical="center"/>
    </xf>
    <xf numFmtId="179" fontId="3" fillId="10" borderId="1" xfId="0" applyNumberFormat="1" applyFont="1" applyFill="1" applyBorder="1">
      <alignment vertical="center"/>
    </xf>
    <xf numFmtId="49" fontId="3" fillId="16" borderId="1" xfId="0" applyNumberFormat="1" applyFont="1" applyFill="1" applyBorder="1">
      <alignment vertical="center"/>
    </xf>
    <xf numFmtId="0" fontId="3" fillId="16" borderId="1" xfId="0" applyFont="1" applyFill="1" applyBorder="1" applyAlignment="1">
      <alignment horizontal="left" vertical="center" indent="2"/>
    </xf>
    <xf numFmtId="0" fontId="3" fillId="16" borderId="1" xfId="0" applyFont="1" applyFill="1" applyBorder="1">
      <alignment vertical="center"/>
    </xf>
    <xf numFmtId="0" fontId="3" fillId="16" borderId="8" xfId="0" applyFont="1" applyFill="1" applyBorder="1">
      <alignment vertical="center"/>
    </xf>
    <xf numFmtId="178" fontId="3" fillId="16" borderId="1" xfId="0" applyNumberFormat="1" applyFont="1" applyFill="1" applyBorder="1">
      <alignment vertical="center"/>
    </xf>
    <xf numFmtId="176" fontId="3" fillId="16" borderId="1" xfId="0" applyNumberFormat="1" applyFont="1" applyFill="1" applyBorder="1">
      <alignment vertical="center"/>
    </xf>
    <xf numFmtId="0" fontId="3" fillId="16" borderId="1" xfId="0" quotePrefix="1" applyFont="1" applyFill="1" applyBorder="1" applyAlignment="1">
      <alignment horizontal="left" vertical="center" indent="2"/>
    </xf>
    <xf numFmtId="0" fontId="3" fillId="9" borderId="26" xfId="0" applyFont="1" applyFill="1" applyBorder="1" applyAlignment="1">
      <alignment horizontal="left" vertical="center" indent="2"/>
    </xf>
    <xf numFmtId="0" fontId="4" fillId="13" borderId="26" xfId="0" applyFont="1" applyFill="1" applyBorder="1" applyAlignment="1">
      <alignment vertical="center"/>
    </xf>
    <xf numFmtId="178" fontId="3" fillId="9" borderId="26" xfId="0" applyNumberFormat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3" fillId="9" borderId="1" xfId="0" applyFont="1" applyFill="1" applyBorder="1" applyAlignment="1">
      <alignment horizontal="left" vertical="center" indent="3"/>
    </xf>
    <xf numFmtId="0" fontId="5" fillId="9" borderId="1" xfId="0" applyFont="1" applyFill="1" applyBorder="1" applyAlignment="1">
      <alignment horizontal="left" vertical="center" indent="3"/>
    </xf>
    <xf numFmtId="49" fontId="5" fillId="15" borderId="1" xfId="0" applyNumberFormat="1" applyFont="1" applyFill="1" applyBorder="1">
      <alignment vertical="center"/>
    </xf>
    <xf numFmtId="0" fontId="5" fillId="15" borderId="1" xfId="0" applyFont="1" applyFill="1" applyBorder="1" applyAlignment="1">
      <alignment horizontal="left" vertical="center" indent="2"/>
    </xf>
    <xf numFmtId="0" fontId="5" fillId="15" borderId="1" xfId="0" applyFont="1" applyFill="1" applyBorder="1">
      <alignment vertical="center"/>
    </xf>
    <xf numFmtId="179" fontId="5" fillId="15" borderId="1" xfId="0" applyNumberFormat="1" applyFont="1" applyFill="1" applyBorder="1">
      <alignment vertical="center"/>
    </xf>
    <xf numFmtId="178" fontId="5" fillId="15" borderId="1" xfId="0" applyNumberFormat="1" applyFont="1" applyFill="1" applyBorder="1">
      <alignment vertical="center"/>
    </xf>
    <xf numFmtId="176" fontId="5" fillId="15" borderId="1" xfId="0" applyNumberFormat="1" applyFont="1" applyFill="1" applyBorder="1">
      <alignment vertical="center"/>
    </xf>
    <xf numFmtId="0" fontId="5" fillId="15" borderId="1" xfId="0" applyFont="1" applyFill="1" applyBorder="1" applyAlignment="1">
      <alignment horizontal="left" vertical="center" indent="1"/>
    </xf>
    <xf numFmtId="0" fontId="3" fillId="3" borderId="26" xfId="0" applyFont="1" applyFill="1" applyBorder="1" applyAlignment="1">
      <alignment horizontal="left" vertical="center"/>
    </xf>
    <xf numFmtId="0" fontId="3" fillId="3" borderId="126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176" fontId="7" fillId="2" borderId="26" xfId="0" applyNumberFormat="1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/>
    </xf>
    <xf numFmtId="49" fontId="7" fillId="2" borderId="36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5" fillId="3" borderId="86" xfId="0" applyFont="1" applyFill="1" applyBorder="1" applyAlignment="1">
      <alignment horizontal="left" vertical="center"/>
    </xf>
    <xf numFmtId="0" fontId="5" fillId="3" borderId="89" xfId="0" applyFont="1" applyFill="1" applyBorder="1" applyAlignment="1">
      <alignment horizontal="left" vertical="center"/>
    </xf>
    <xf numFmtId="0" fontId="5" fillId="3" borderId="91" xfId="0" applyFont="1" applyFill="1" applyBorder="1" applyAlignment="1">
      <alignment horizontal="left" vertical="center"/>
    </xf>
    <xf numFmtId="0" fontId="5" fillId="3" borderId="93" xfId="0" applyFont="1" applyFill="1" applyBorder="1" applyAlignment="1">
      <alignment horizontal="left" vertical="center"/>
    </xf>
    <xf numFmtId="0" fontId="10" fillId="3" borderId="89" xfId="0" applyFont="1" applyFill="1" applyBorder="1" applyAlignment="1">
      <alignment horizontal="left" vertical="center"/>
    </xf>
    <xf numFmtId="0" fontId="10" fillId="3" borderId="91" xfId="0" applyFont="1" applyFill="1" applyBorder="1" applyAlignment="1">
      <alignment horizontal="left" vertical="center"/>
    </xf>
    <xf numFmtId="0" fontId="10" fillId="3" borderId="93" xfId="0" applyFont="1" applyFill="1" applyBorder="1" applyAlignment="1">
      <alignment horizontal="left" vertical="center"/>
    </xf>
    <xf numFmtId="179" fontId="10" fillId="9" borderId="90" xfId="0" applyNumberFormat="1" applyFont="1" applyFill="1" applyBorder="1" applyAlignment="1">
      <alignment horizontal="center" vertical="center"/>
    </xf>
    <xf numFmtId="179" fontId="10" fillId="9" borderId="92" xfId="0" applyNumberFormat="1" applyFont="1" applyFill="1" applyBorder="1" applyAlignment="1">
      <alignment horizontal="center" vertical="center"/>
    </xf>
    <xf numFmtId="179" fontId="10" fillId="9" borderId="94" xfId="0" applyNumberFormat="1" applyFont="1" applyFill="1" applyBorder="1" applyAlignment="1">
      <alignment horizontal="center" vertical="center"/>
    </xf>
    <xf numFmtId="179" fontId="5" fillId="9" borderId="87" xfId="0" applyNumberFormat="1" applyFont="1" applyFill="1" applyBorder="1" applyAlignment="1">
      <alignment horizontal="center" vertical="center"/>
    </xf>
    <xf numFmtId="179" fontId="5" fillId="9" borderId="90" xfId="0" applyNumberFormat="1" applyFont="1" applyFill="1" applyBorder="1" applyAlignment="1">
      <alignment horizontal="center" vertical="center"/>
    </xf>
    <xf numFmtId="179" fontId="5" fillId="9" borderId="92" xfId="0" applyNumberFormat="1" applyFont="1" applyFill="1" applyBorder="1" applyAlignment="1">
      <alignment horizontal="center" vertical="center"/>
    </xf>
    <xf numFmtId="179" fontId="5" fillId="9" borderId="94" xfId="0" applyNumberFormat="1" applyFont="1" applyFill="1" applyBorder="1" applyAlignment="1">
      <alignment horizontal="center" vertical="center"/>
    </xf>
    <xf numFmtId="179" fontId="5" fillId="9" borderId="87" xfId="0" applyNumberFormat="1" applyFont="1" applyFill="1" applyBorder="1" applyAlignment="1">
      <alignment horizontal="center" vertical="center" wrapText="1"/>
    </xf>
    <xf numFmtId="179" fontId="5" fillId="9" borderId="90" xfId="0" applyNumberFormat="1" applyFont="1" applyFill="1" applyBorder="1" applyAlignment="1">
      <alignment horizontal="center" vertical="center" wrapText="1"/>
    </xf>
    <xf numFmtId="0" fontId="5" fillId="3" borderId="86" xfId="0" applyFont="1" applyFill="1" applyBorder="1" applyAlignment="1">
      <alignment horizontal="left" vertical="center" wrapText="1"/>
    </xf>
    <xf numFmtId="0" fontId="5" fillId="3" borderId="89" xfId="0" applyFont="1" applyFill="1" applyBorder="1" applyAlignment="1">
      <alignment horizontal="left" vertical="center" wrapText="1"/>
    </xf>
    <xf numFmtId="0" fontId="5" fillId="4" borderId="82" xfId="0" applyFont="1" applyFill="1" applyBorder="1" applyAlignment="1">
      <alignment horizontal="center" vertical="center"/>
    </xf>
    <xf numFmtId="0" fontId="5" fillId="4" borderId="76" xfId="0" applyFont="1" applyFill="1" applyBorder="1" applyAlignment="1">
      <alignment horizontal="center" vertical="center"/>
    </xf>
    <xf numFmtId="0" fontId="5" fillId="4" borderId="83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179" fontId="5" fillId="9" borderId="87" xfId="1" applyNumberFormat="1" applyFont="1" applyFill="1" applyBorder="1" applyAlignment="1">
      <alignment horizontal="center" vertical="center" wrapText="1"/>
    </xf>
    <xf numFmtId="179" fontId="5" fillId="9" borderId="87" xfId="1" applyNumberFormat="1" applyFont="1" applyFill="1" applyBorder="1" applyAlignment="1">
      <alignment horizontal="center" vertical="center"/>
    </xf>
    <xf numFmtId="9" fontId="5" fillId="3" borderId="86" xfId="1" applyFont="1" applyFill="1" applyBorder="1" applyAlignment="1">
      <alignment horizontal="left" vertical="center" wrapText="1"/>
    </xf>
    <xf numFmtId="9" fontId="5" fillId="3" borderId="86" xfId="1" applyFont="1" applyFill="1" applyBorder="1" applyAlignment="1">
      <alignment horizontal="left" vertical="center"/>
    </xf>
    <xf numFmtId="179" fontId="11" fillId="2" borderId="117" xfId="0" applyNumberFormat="1" applyFont="1" applyFill="1" applyBorder="1" applyAlignment="1">
      <alignment horizontal="center" vertical="center"/>
    </xf>
    <xf numFmtId="0" fontId="11" fillId="2" borderId="10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79" fontId="11" fillId="2" borderId="101" xfId="0" applyNumberFormat="1" applyFont="1" applyFill="1" applyBorder="1" applyAlignment="1">
      <alignment horizontal="center" vertical="center"/>
    </xf>
    <xf numFmtId="0" fontId="11" fillId="2" borderId="99" xfId="0" applyFont="1" applyFill="1" applyBorder="1" applyAlignment="1">
      <alignment horizontal="center" vertical="center"/>
    </xf>
    <xf numFmtId="0" fontId="11" fillId="2" borderId="100" xfId="0" applyFont="1" applyFill="1" applyBorder="1" applyAlignment="1">
      <alignment horizontal="center" vertical="center"/>
    </xf>
    <xf numFmtId="179" fontId="11" fillId="2" borderId="10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85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179" fontId="11" fillId="2" borderId="42" xfId="0" applyNumberFormat="1" applyFont="1" applyFill="1" applyBorder="1" applyAlignment="1">
      <alignment horizontal="center" vertical="center"/>
    </xf>
    <xf numFmtId="179" fontId="11" fillId="2" borderId="44" xfId="0" applyNumberFormat="1" applyFont="1" applyFill="1" applyBorder="1" applyAlignment="1">
      <alignment horizontal="center" vertical="center"/>
    </xf>
    <xf numFmtId="179" fontId="11" fillId="2" borderId="113" xfId="0" applyNumberFormat="1" applyFont="1" applyFill="1" applyBorder="1" applyAlignment="1">
      <alignment horizontal="center" vertical="center"/>
    </xf>
    <xf numFmtId="179" fontId="11" fillId="2" borderId="1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11" fillId="2" borderId="97" xfId="0" quotePrefix="1" applyNumberFormat="1" applyFont="1" applyFill="1" applyBorder="1" applyAlignment="1">
      <alignment horizontal="center" vertical="center"/>
    </xf>
    <xf numFmtId="0" fontId="11" fillId="2" borderId="98" xfId="0" quotePrefix="1" applyFont="1" applyFill="1" applyBorder="1" applyAlignment="1">
      <alignment horizontal="center" vertical="center"/>
    </xf>
    <xf numFmtId="0" fontId="11" fillId="2" borderId="24" xfId="0" quotePrefix="1" applyFont="1" applyFill="1" applyBorder="1" applyAlignment="1">
      <alignment horizontal="center" vertical="center"/>
    </xf>
    <xf numFmtId="179" fontId="11" fillId="2" borderId="42" xfId="0" quotePrefix="1" applyNumberFormat="1" applyFont="1" applyFill="1" applyBorder="1" applyAlignment="1">
      <alignment horizontal="center" vertical="center"/>
    </xf>
    <xf numFmtId="0" fontId="11" fillId="2" borderId="17" xfId="0" quotePrefix="1" applyFont="1" applyFill="1" applyBorder="1" applyAlignment="1">
      <alignment horizontal="center" vertical="center"/>
    </xf>
    <xf numFmtId="179" fontId="11" fillId="2" borderId="49" xfId="0" applyNumberFormat="1" applyFont="1" applyFill="1" applyBorder="1" applyAlignment="1">
      <alignment horizontal="center" vertical="center"/>
    </xf>
    <xf numFmtId="179" fontId="11" fillId="2" borderId="98" xfId="0" applyNumberFormat="1" applyFont="1" applyFill="1" applyBorder="1" applyAlignment="1">
      <alignment horizontal="center" vertical="center"/>
    </xf>
    <xf numFmtId="179" fontId="11" fillId="2" borderId="24" xfId="0" applyNumberFormat="1" applyFont="1" applyFill="1" applyBorder="1" applyAlignment="1">
      <alignment horizontal="center" vertical="center"/>
    </xf>
    <xf numFmtId="0" fontId="11" fillId="2" borderId="99" xfId="0" quotePrefix="1" applyFont="1" applyFill="1" applyBorder="1" applyAlignment="1">
      <alignment horizontal="center" vertical="center"/>
    </xf>
    <xf numFmtId="179" fontId="11" fillId="2" borderId="116" xfId="0" quotePrefix="1" applyNumberFormat="1" applyFont="1" applyFill="1" applyBorder="1" applyAlignment="1">
      <alignment horizontal="center" vertical="center"/>
    </xf>
    <xf numFmtId="0" fontId="11" fillId="2" borderId="113" xfId="0" quotePrefix="1" applyFont="1" applyFill="1" applyBorder="1" applyAlignment="1">
      <alignment horizontal="center" vertical="center"/>
    </xf>
    <xf numFmtId="0" fontId="11" fillId="2" borderId="114" xfId="0" quotePrefix="1" applyFont="1" applyFill="1" applyBorder="1" applyAlignment="1">
      <alignment horizontal="center" vertical="center"/>
    </xf>
    <xf numFmtId="179" fontId="11" fillId="2" borderId="17" xfId="0" quotePrefix="1" applyNumberFormat="1" applyFont="1" applyFill="1" applyBorder="1" applyAlignment="1">
      <alignment horizontal="center" vertical="center"/>
    </xf>
    <xf numFmtId="179" fontId="11" fillId="2" borderId="41" xfId="0" applyNumberFormat="1" applyFont="1" applyFill="1" applyBorder="1" applyAlignment="1">
      <alignment horizontal="center" vertical="center"/>
    </xf>
    <xf numFmtId="0" fontId="11" fillId="2" borderId="125" xfId="0" applyFont="1" applyFill="1" applyBorder="1" applyAlignment="1">
      <alignment horizontal="center" vertical="center"/>
    </xf>
    <xf numFmtId="0" fontId="11" fillId="2" borderId="106" xfId="0" applyFont="1" applyFill="1" applyBorder="1" applyAlignment="1">
      <alignment horizontal="center" vertical="center"/>
    </xf>
    <xf numFmtId="179" fontId="11" fillId="2" borderId="107" xfId="0" quotePrefix="1" applyNumberFormat="1" applyFont="1" applyFill="1" applyBorder="1" applyAlignment="1">
      <alignment horizontal="center" vertical="center"/>
    </xf>
    <xf numFmtId="0" fontId="11" fillId="2" borderId="108" xfId="0" quotePrefix="1" applyFont="1" applyFill="1" applyBorder="1" applyAlignment="1">
      <alignment horizontal="center" vertical="center"/>
    </xf>
    <xf numFmtId="179" fontId="11" fillId="2" borderId="101" xfId="0" quotePrefix="1" applyNumberFormat="1" applyFont="1" applyFill="1" applyBorder="1" applyAlignment="1">
      <alignment horizontal="center" vertical="center"/>
    </xf>
    <xf numFmtId="0" fontId="11" fillId="2" borderId="100" xfId="0" quotePrefix="1" applyFont="1" applyFill="1" applyBorder="1" applyAlignment="1">
      <alignment horizontal="center" vertical="center"/>
    </xf>
    <xf numFmtId="0" fontId="11" fillId="2" borderId="105" xfId="0" applyFont="1" applyFill="1" applyBorder="1" applyAlignment="1">
      <alignment horizontal="center" vertical="center"/>
    </xf>
    <xf numFmtId="179" fontId="11" fillId="2" borderId="41" xfId="0" quotePrefix="1" applyNumberFormat="1" applyFont="1" applyFill="1" applyBorder="1" applyAlignment="1">
      <alignment horizontal="center" vertical="center"/>
    </xf>
    <xf numFmtId="179" fontId="11" fillId="2" borderId="104" xfId="0" quotePrefix="1" applyNumberFormat="1" applyFont="1" applyFill="1" applyBorder="1" applyAlignment="1">
      <alignment horizontal="center" vertical="center"/>
    </xf>
    <xf numFmtId="179" fontId="11" fillId="2" borderId="125" xfId="0" quotePrefix="1" applyNumberFormat="1" applyFont="1" applyFill="1" applyBorder="1" applyAlignment="1">
      <alignment horizontal="center" vertical="center"/>
    </xf>
    <xf numFmtId="179" fontId="11" fillId="2" borderId="99" xfId="0" applyNumberFormat="1" applyFont="1" applyFill="1" applyBorder="1" applyAlignment="1">
      <alignment horizontal="center" vertical="center"/>
    </xf>
    <xf numFmtId="179" fontId="11" fillId="2" borderId="17" xfId="0" applyNumberFormat="1" applyFont="1" applyFill="1" applyBorder="1" applyAlignment="1">
      <alignment horizontal="center" vertical="center"/>
    </xf>
    <xf numFmtId="179" fontId="11" fillId="2" borderId="103" xfId="0" applyNumberFormat="1" applyFont="1" applyFill="1" applyBorder="1" applyAlignment="1">
      <alignment horizontal="center" vertical="center"/>
    </xf>
    <xf numFmtId="179" fontId="11" fillId="2" borderId="104" xfId="0" applyNumberFormat="1" applyFont="1" applyFill="1" applyBorder="1" applyAlignment="1">
      <alignment horizontal="center" vertical="center"/>
    </xf>
    <xf numFmtId="179" fontId="11" fillId="2" borderId="16" xfId="0" applyNumberFormat="1" applyFont="1" applyFill="1" applyBorder="1" applyAlignment="1">
      <alignment horizontal="center" vertical="center"/>
    </xf>
    <xf numFmtId="179" fontId="11" fillId="2" borderId="110" xfId="0" applyNumberFormat="1" applyFont="1" applyFill="1" applyBorder="1" applyAlignment="1">
      <alignment horizontal="center" vertical="center"/>
    </xf>
    <xf numFmtId="0" fontId="11" fillId="2" borderId="98" xfId="0" applyFont="1" applyFill="1" applyBorder="1" applyAlignment="1">
      <alignment horizontal="center" vertical="center"/>
    </xf>
    <xf numFmtId="179" fontId="11" fillId="2" borderId="125" xfId="0" applyNumberFormat="1" applyFont="1" applyFill="1" applyBorder="1" applyAlignment="1">
      <alignment horizontal="center" vertical="center"/>
    </xf>
    <xf numFmtId="179" fontId="11" fillId="2" borderId="111" xfId="0" quotePrefix="1" applyNumberFormat="1" applyFont="1" applyFill="1" applyBorder="1" applyAlignment="1">
      <alignment horizontal="center" vertical="center"/>
    </xf>
    <xf numFmtId="0" fontId="11" fillId="2" borderId="109" xfId="0" quotePrefix="1" applyFont="1" applyFill="1" applyBorder="1" applyAlignment="1">
      <alignment horizontal="center" vertical="center"/>
    </xf>
    <xf numFmtId="0" fontId="11" fillId="2" borderId="112" xfId="0" quotePrefix="1" applyFont="1" applyFill="1" applyBorder="1" applyAlignment="1">
      <alignment horizontal="center" vertical="center"/>
    </xf>
    <xf numFmtId="179" fontId="11" fillId="2" borderId="19" xfId="0" applyNumberFormat="1" applyFont="1" applyFill="1" applyBorder="1" applyAlignment="1">
      <alignment horizontal="center" vertical="center"/>
    </xf>
    <xf numFmtId="0" fontId="3" fillId="0" borderId="127" xfId="0" applyFont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 indent="3"/>
    </xf>
  </cellXfs>
  <cellStyles count="2">
    <cellStyle name="백분율" xfId="1" builtinId="5"/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9C9"/>
      <color rgb="FFEADCF4"/>
      <color rgb="FFF19A65"/>
      <color rgb="FFF2A372"/>
      <color rgb="FFF19861"/>
      <color rgb="FF7332A4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zoomScaleNormal="100" workbookViewId="0">
      <pane ySplit="2" topLeftCell="A54" activePane="bottomLeft" state="frozen"/>
      <selection pane="bottomLeft" activeCell="F87" sqref="F87"/>
    </sheetView>
  </sheetViews>
  <sheetFormatPr defaultRowHeight="13.5" outlineLevelRow="3"/>
  <cols>
    <col min="1" max="1" width="8.375" style="6" bestFit="1" customWidth="1"/>
    <col min="2" max="2" width="54.375" style="2" bestFit="1" customWidth="1"/>
    <col min="3" max="3" width="24.375" style="2" customWidth="1"/>
    <col min="4" max="4" width="17.625" style="2" customWidth="1"/>
    <col min="5" max="5" width="10" style="125" customWidth="1"/>
    <col min="6" max="6" width="7.625" style="4" customWidth="1"/>
    <col min="7" max="7" width="9" style="2"/>
    <col min="8" max="8" width="10.75" style="10" customWidth="1"/>
    <col min="9" max="9" width="11" style="10" customWidth="1"/>
    <col min="10" max="10" width="32.25" style="2" customWidth="1"/>
    <col min="11" max="16384" width="9" style="2"/>
  </cols>
  <sheetData>
    <row r="1" spans="1:9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173" t="s">
        <v>2</v>
      </c>
      <c r="H1" s="361" t="s">
        <v>3</v>
      </c>
      <c r="I1" s="361" t="s">
        <v>4</v>
      </c>
    </row>
    <row r="2" spans="1:9" ht="15.75" customHeight="1">
      <c r="A2" s="364"/>
      <c r="B2" s="366"/>
      <c r="C2" s="366"/>
      <c r="D2" s="366"/>
      <c r="E2" s="174">
        <f>F2/G2</f>
        <v>0.26642066420664207</v>
      </c>
      <c r="F2" s="175">
        <f>SUM(F3,F55,F79,F103)</f>
        <v>216.6</v>
      </c>
      <c r="G2" s="176">
        <f>SUM(G3,G55,G79,G103)</f>
        <v>813</v>
      </c>
      <c r="H2" s="362"/>
      <c r="I2" s="362"/>
    </row>
    <row r="3" spans="1:9">
      <c r="A3" s="49" t="s">
        <v>110</v>
      </c>
      <c r="B3" s="50" t="s">
        <v>76</v>
      </c>
      <c r="C3" s="51"/>
      <c r="D3" s="51" t="s">
        <v>308</v>
      </c>
      <c r="E3" s="52">
        <f>F3/G3</f>
        <v>0.42929292929292928</v>
      </c>
      <c r="F3" s="53">
        <f>SUM(F4:F8,F22,F23,F50)</f>
        <v>85</v>
      </c>
      <c r="G3" s="51">
        <f>G4+G5+G6+G7+G8+G22+G23+G50</f>
        <v>198</v>
      </c>
      <c r="H3" s="54">
        <f>MIN(H4:H54)</f>
        <v>45474</v>
      </c>
      <c r="I3" s="54">
        <f>MAX(I4:I54)</f>
        <v>45744</v>
      </c>
    </row>
    <row r="4" spans="1:9" outlineLevel="1">
      <c r="A4" s="66" t="s">
        <v>162</v>
      </c>
      <c r="B4" s="67" t="s">
        <v>129</v>
      </c>
      <c r="C4" s="68" t="s">
        <v>130</v>
      </c>
      <c r="D4" s="69" t="s">
        <v>55</v>
      </c>
      <c r="E4" s="119">
        <v>1</v>
      </c>
      <c r="F4" s="70">
        <f>G4*E4</f>
        <v>5</v>
      </c>
      <c r="G4" s="68">
        <v>5</v>
      </c>
      <c r="H4" s="71">
        <v>45474</v>
      </c>
      <c r="I4" s="71">
        <v>45478</v>
      </c>
    </row>
    <row r="5" spans="1:9" outlineLevel="1">
      <c r="A5" s="66" t="s">
        <v>164</v>
      </c>
      <c r="B5" s="67" t="s">
        <v>25</v>
      </c>
      <c r="C5" s="68"/>
      <c r="D5" s="69" t="s">
        <v>55</v>
      </c>
      <c r="E5" s="119">
        <v>1</v>
      </c>
      <c r="F5" s="70">
        <f t="shared" ref="F5:F54" si="0">G5*E5</f>
        <v>10</v>
      </c>
      <c r="G5" s="68">
        <v>10</v>
      </c>
      <c r="H5" s="72">
        <v>45481</v>
      </c>
      <c r="I5" s="72">
        <v>45492</v>
      </c>
    </row>
    <row r="6" spans="1:9" outlineLevel="1">
      <c r="A6" s="66" t="s">
        <v>165</v>
      </c>
      <c r="B6" s="67" t="s">
        <v>26</v>
      </c>
      <c r="C6" s="68" t="s">
        <v>5</v>
      </c>
      <c r="D6" s="69" t="s">
        <v>51</v>
      </c>
      <c r="E6" s="119">
        <v>1</v>
      </c>
      <c r="F6" s="70">
        <f t="shared" si="0"/>
        <v>10</v>
      </c>
      <c r="G6" s="68">
        <v>10</v>
      </c>
      <c r="H6" s="72">
        <v>45488</v>
      </c>
      <c r="I6" s="72">
        <v>45499</v>
      </c>
    </row>
    <row r="7" spans="1:9" outlineLevel="1">
      <c r="A7" s="66" t="s">
        <v>166</v>
      </c>
      <c r="B7" s="67" t="s">
        <v>30</v>
      </c>
      <c r="C7" s="68" t="s">
        <v>27</v>
      </c>
      <c r="D7" s="73" t="s">
        <v>55</v>
      </c>
      <c r="E7" s="119">
        <v>1</v>
      </c>
      <c r="F7" s="70">
        <f t="shared" si="0"/>
        <v>5</v>
      </c>
      <c r="G7" s="68">
        <v>5</v>
      </c>
      <c r="H7" s="72">
        <v>45492</v>
      </c>
      <c r="I7" s="72">
        <v>45499</v>
      </c>
    </row>
    <row r="8" spans="1:9" outlineLevel="1">
      <c r="A8" s="66" t="s">
        <v>163</v>
      </c>
      <c r="B8" s="74" t="s">
        <v>8</v>
      </c>
      <c r="C8" s="75" t="s">
        <v>28</v>
      </c>
      <c r="D8" s="76" t="s">
        <v>55</v>
      </c>
      <c r="E8" s="120">
        <f>F8/G8</f>
        <v>1</v>
      </c>
      <c r="F8" s="47">
        <f>SUM(F9,F15:F17,F21)</f>
        <v>18</v>
      </c>
      <c r="G8" s="46">
        <f>SUM(G9,G15:G17,G21)</f>
        <v>18</v>
      </c>
      <c r="H8" s="48">
        <f>MIN(H9:H21)</f>
        <v>45497</v>
      </c>
      <c r="I8" s="48">
        <f>MAX(I9:I21)</f>
        <v>45523</v>
      </c>
    </row>
    <row r="9" spans="1:9" outlineLevel="2">
      <c r="A9" s="37" t="s">
        <v>358</v>
      </c>
      <c r="B9" s="86" t="s">
        <v>9</v>
      </c>
      <c r="C9" s="64"/>
      <c r="D9" s="65" t="s">
        <v>55</v>
      </c>
      <c r="E9" s="121">
        <f>F9/G9</f>
        <v>1</v>
      </c>
      <c r="F9" s="40">
        <f>SUM(F10:F14)</f>
        <v>5</v>
      </c>
      <c r="G9" s="87">
        <f>SUM(G10:G14)</f>
        <v>5</v>
      </c>
      <c r="H9" s="39">
        <f>MIN(H10:H14)</f>
        <v>45497</v>
      </c>
      <c r="I9" s="39">
        <f>MAX(I10:I14)</f>
        <v>45503</v>
      </c>
    </row>
    <row r="10" spans="1:9" outlineLevel="3">
      <c r="A10" s="5" t="s">
        <v>359</v>
      </c>
      <c r="B10" s="116" t="s">
        <v>10</v>
      </c>
      <c r="C10" s="117"/>
      <c r="D10" s="41" t="s">
        <v>55</v>
      </c>
      <c r="E10" s="119">
        <v>1</v>
      </c>
      <c r="F10" s="118">
        <f t="shared" si="0"/>
        <v>1</v>
      </c>
      <c r="G10" s="7">
        <v>1</v>
      </c>
      <c r="H10" s="11">
        <v>45497</v>
      </c>
      <c r="I10" s="11">
        <v>45497</v>
      </c>
    </row>
    <row r="11" spans="1:9" outlineLevel="3">
      <c r="A11" s="5" t="s">
        <v>360</v>
      </c>
      <c r="B11" s="116" t="s">
        <v>361</v>
      </c>
      <c r="C11" s="117"/>
      <c r="D11" s="41" t="s">
        <v>55</v>
      </c>
      <c r="E11" s="119">
        <v>1</v>
      </c>
      <c r="F11" s="118">
        <f t="shared" si="0"/>
        <v>1</v>
      </c>
      <c r="G11" s="7">
        <v>1</v>
      </c>
      <c r="H11" s="11">
        <v>45498</v>
      </c>
      <c r="I11" s="11">
        <v>45498</v>
      </c>
    </row>
    <row r="12" spans="1:9" outlineLevel="3">
      <c r="A12" s="5" t="s">
        <v>362</v>
      </c>
      <c r="B12" s="116" t="s">
        <v>363</v>
      </c>
      <c r="C12" s="117"/>
      <c r="D12" s="41" t="s">
        <v>55</v>
      </c>
      <c r="E12" s="119">
        <v>1</v>
      </c>
      <c r="F12" s="118">
        <f t="shared" si="0"/>
        <v>1</v>
      </c>
      <c r="G12" s="7">
        <v>1</v>
      </c>
      <c r="H12" s="11">
        <v>45499</v>
      </c>
      <c r="I12" s="11">
        <v>45499</v>
      </c>
    </row>
    <row r="13" spans="1:9" outlineLevel="3">
      <c r="A13" s="5" t="s">
        <v>364</v>
      </c>
      <c r="B13" s="116" t="s">
        <v>365</v>
      </c>
      <c r="C13" s="117"/>
      <c r="D13" s="41" t="s">
        <v>55</v>
      </c>
      <c r="E13" s="119">
        <v>1</v>
      </c>
      <c r="F13" s="118">
        <f t="shared" si="0"/>
        <v>1</v>
      </c>
      <c r="G13" s="7">
        <v>1</v>
      </c>
      <c r="H13" s="11">
        <v>45502</v>
      </c>
      <c r="I13" s="11">
        <v>45502</v>
      </c>
    </row>
    <row r="14" spans="1:9" outlineLevel="3">
      <c r="A14" s="5" t="s">
        <v>366</v>
      </c>
      <c r="B14" s="116" t="s">
        <v>36</v>
      </c>
      <c r="C14" s="117"/>
      <c r="D14" s="41" t="s">
        <v>55</v>
      </c>
      <c r="E14" s="119">
        <v>1</v>
      </c>
      <c r="F14" s="118">
        <f t="shared" si="0"/>
        <v>1</v>
      </c>
      <c r="G14" s="7">
        <v>1</v>
      </c>
      <c r="H14" s="11">
        <v>45503</v>
      </c>
      <c r="I14" s="11">
        <v>45503</v>
      </c>
    </row>
    <row r="15" spans="1:9" outlineLevel="2">
      <c r="A15" s="57" t="s">
        <v>367</v>
      </c>
      <c r="B15" s="85" t="s">
        <v>368</v>
      </c>
      <c r="C15" s="64"/>
      <c r="D15" s="63" t="s">
        <v>55</v>
      </c>
      <c r="E15" s="119">
        <v>1</v>
      </c>
      <c r="F15" s="60">
        <f t="shared" si="0"/>
        <v>3</v>
      </c>
      <c r="G15" s="59">
        <v>3</v>
      </c>
      <c r="H15" s="62">
        <v>45504</v>
      </c>
      <c r="I15" s="62">
        <v>45506</v>
      </c>
    </row>
    <row r="16" spans="1:9" outlineLevel="2">
      <c r="A16" s="57" t="s">
        <v>369</v>
      </c>
      <c r="B16" s="85" t="s">
        <v>13</v>
      </c>
      <c r="C16" s="64"/>
      <c r="D16" s="63" t="s">
        <v>55</v>
      </c>
      <c r="E16" s="119">
        <v>1</v>
      </c>
      <c r="F16" s="60">
        <f t="shared" si="0"/>
        <v>3</v>
      </c>
      <c r="G16" s="59">
        <v>3</v>
      </c>
      <c r="H16" s="61">
        <v>45509</v>
      </c>
      <c r="I16" s="61">
        <v>45511</v>
      </c>
    </row>
    <row r="17" spans="1:10" outlineLevel="2">
      <c r="A17" s="37" t="s">
        <v>167</v>
      </c>
      <c r="B17" s="86" t="s">
        <v>370</v>
      </c>
      <c r="C17" s="64"/>
      <c r="D17" s="65" t="s">
        <v>55</v>
      </c>
      <c r="E17" s="121">
        <f>F17/G17</f>
        <v>1</v>
      </c>
      <c r="F17" s="40">
        <f>SUM(F18:F20)</f>
        <v>5</v>
      </c>
      <c r="G17" s="87">
        <f>SUM(G18:G20)</f>
        <v>5</v>
      </c>
      <c r="H17" s="39">
        <f>MIN(H18:H20)</f>
        <v>45512</v>
      </c>
      <c r="I17" s="39">
        <f>MAX(I18:I20)</f>
        <v>45518</v>
      </c>
    </row>
    <row r="18" spans="1:10" outlineLevel="3">
      <c r="A18" s="5" t="s">
        <v>371</v>
      </c>
      <c r="B18" s="116" t="s">
        <v>372</v>
      </c>
      <c r="C18" s="100"/>
      <c r="D18" s="41" t="s">
        <v>55</v>
      </c>
      <c r="E18" s="119">
        <v>1</v>
      </c>
      <c r="F18" s="118">
        <f t="shared" si="0"/>
        <v>2</v>
      </c>
      <c r="G18" s="7">
        <v>2</v>
      </c>
      <c r="H18" s="11">
        <v>45512</v>
      </c>
      <c r="I18" s="11">
        <v>45513</v>
      </c>
    </row>
    <row r="19" spans="1:10" outlineLevel="3">
      <c r="A19" s="5" t="s">
        <v>373</v>
      </c>
      <c r="B19" s="116" t="s">
        <v>11</v>
      </c>
      <c r="C19" s="8"/>
      <c r="D19" s="41" t="s">
        <v>55</v>
      </c>
      <c r="E19" s="119">
        <v>1</v>
      </c>
      <c r="F19" s="118">
        <f t="shared" si="0"/>
        <v>2</v>
      </c>
      <c r="G19" s="7">
        <v>2</v>
      </c>
      <c r="H19" s="11">
        <v>45516</v>
      </c>
      <c r="I19" s="11">
        <v>45517</v>
      </c>
    </row>
    <row r="20" spans="1:10" outlineLevel="3">
      <c r="A20" s="5" t="s">
        <v>374</v>
      </c>
      <c r="B20" s="116" t="s">
        <v>363</v>
      </c>
      <c r="C20" s="8"/>
      <c r="D20" s="41" t="s">
        <v>55</v>
      </c>
      <c r="E20" s="119">
        <v>1</v>
      </c>
      <c r="F20" s="118">
        <f t="shared" si="0"/>
        <v>1</v>
      </c>
      <c r="G20" s="23">
        <v>1</v>
      </c>
      <c r="H20" s="115">
        <v>45518</v>
      </c>
      <c r="I20" s="115">
        <v>45518</v>
      </c>
    </row>
    <row r="21" spans="1:10" outlineLevel="2">
      <c r="A21" s="57" t="s">
        <v>375</v>
      </c>
      <c r="B21" s="85" t="s">
        <v>376</v>
      </c>
      <c r="C21" s="58"/>
      <c r="D21" s="63" t="s">
        <v>55</v>
      </c>
      <c r="E21" s="119">
        <v>1</v>
      </c>
      <c r="F21" s="60">
        <f t="shared" si="0"/>
        <v>2</v>
      </c>
      <c r="G21" s="91">
        <v>2</v>
      </c>
      <c r="H21" s="62">
        <v>45520</v>
      </c>
      <c r="I21" s="62">
        <v>45523</v>
      </c>
    </row>
    <row r="22" spans="1:10" outlineLevel="1">
      <c r="A22" s="66" t="s">
        <v>168</v>
      </c>
      <c r="B22" s="67" t="s">
        <v>31</v>
      </c>
      <c r="C22" s="68" t="s">
        <v>29</v>
      </c>
      <c r="D22" s="77" t="s">
        <v>55</v>
      </c>
      <c r="E22" s="119">
        <v>1</v>
      </c>
      <c r="F22" s="70">
        <f t="shared" si="0"/>
        <v>5</v>
      </c>
      <c r="G22" s="68">
        <v>5</v>
      </c>
      <c r="H22" s="78">
        <v>45561</v>
      </c>
      <c r="I22" s="78">
        <v>45567</v>
      </c>
    </row>
    <row r="23" spans="1:10" outlineLevel="1">
      <c r="A23" s="45" t="s">
        <v>169</v>
      </c>
      <c r="B23" s="74" t="s">
        <v>15</v>
      </c>
      <c r="C23" s="75"/>
      <c r="D23" s="79" t="s">
        <v>55</v>
      </c>
      <c r="E23" s="120">
        <f>F23/G23</f>
        <v>0.30188679245283018</v>
      </c>
      <c r="F23" s="47">
        <f>SUM(F24,F34,F41)</f>
        <v>32</v>
      </c>
      <c r="G23" s="46">
        <f>SUM(G24:G41)</f>
        <v>106</v>
      </c>
      <c r="H23" s="48">
        <f>MIN(H24,H34,H41)</f>
        <v>45537</v>
      </c>
      <c r="I23" s="48">
        <f>MAX(I24,I34,35)</f>
        <v>45611</v>
      </c>
    </row>
    <row r="24" spans="1:10" s="29" customFormat="1" outlineLevel="2">
      <c r="A24" s="45" t="s">
        <v>171</v>
      </c>
      <c r="B24" s="322" t="s">
        <v>32</v>
      </c>
      <c r="C24" s="75"/>
      <c r="D24" s="76" t="s">
        <v>440</v>
      </c>
      <c r="E24" s="120">
        <f>F24/G24</f>
        <v>0.16</v>
      </c>
      <c r="F24" s="47">
        <f>SUM(F25:F33)</f>
        <v>4</v>
      </c>
      <c r="G24" s="323">
        <f>SUM(G25:G33)</f>
        <v>25</v>
      </c>
      <c r="H24" s="324">
        <f>MIN(H25:H33)</f>
        <v>45579</v>
      </c>
      <c r="I24" s="324">
        <f>MAX(I25:I33)</f>
        <v>45611</v>
      </c>
      <c r="J24" s="29" t="s">
        <v>619</v>
      </c>
    </row>
    <row r="25" spans="1:10" outlineLevel="3">
      <c r="A25" s="325" t="s">
        <v>470</v>
      </c>
      <c r="B25" s="448" t="s">
        <v>434</v>
      </c>
      <c r="C25" s="326" t="s">
        <v>448</v>
      </c>
      <c r="D25" s="41" t="s">
        <v>440</v>
      </c>
      <c r="E25" s="119">
        <v>1</v>
      </c>
      <c r="F25" s="60">
        <f t="shared" si="0"/>
        <v>4</v>
      </c>
      <c r="G25" s="7">
        <v>4</v>
      </c>
      <c r="H25" s="327">
        <v>45579</v>
      </c>
      <c r="I25" s="327">
        <v>45582</v>
      </c>
    </row>
    <row r="26" spans="1:10" outlineLevel="3">
      <c r="A26" s="325" t="s">
        <v>471</v>
      </c>
      <c r="B26" s="116" t="s">
        <v>449</v>
      </c>
      <c r="C26" s="326" t="s">
        <v>450</v>
      </c>
      <c r="D26" s="41" t="s">
        <v>440</v>
      </c>
      <c r="E26" s="119"/>
      <c r="F26" s="60">
        <f t="shared" si="0"/>
        <v>0</v>
      </c>
      <c r="G26" s="7">
        <v>4</v>
      </c>
      <c r="H26" s="327">
        <v>45583</v>
      </c>
      <c r="I26" s="327">
        <v>45588</v>
      </c>
    </row>
    <row r="27" spans="1:10" outlineLevel="3">
      <c r="A27" s="325" t="s">
        <v>472</v>
      </c>
      <c r="B27" s="116" t="s">
        <v>435</v>
      </c>
      <c r="C27" s="326" t="s">
        <v>451</v>
      </c>
      <c r="D27" s="41" t="s">
        <v>440</v>
      </c>
      <c r="E27" s="119"/>
      <c r="F27" s="60">
        <f t="shared" si="0"/>
        <v>0</v>
      </c>
      <c r="G27" s="7">
        <v>2</v>
      </c>
      <c r="H27" s="327">
        <v>45589</v>
      </c>
      <c r="I27" s="327">
        <v>45590</v>
      </c>
    </row>
    <row r="28" spans="1:10" outlineLevel="3">
      <c r="A28" s="325" t="s">
        <v>473</v>
      </c>
      <c r="B28" s="116" t="s">
        <v>396</v>
      </c>
      <c r="C28" s="326" t="s">
        <v>452</v>
      </c>
      <c r="D28" s="41" t="s">
        <v>440</v>
      </c>
      <c r="E28" s="119"/>
      <c r="F28" s="60">
        <f t="shared" si="0"/>
        <v>0</v>
      </c>
      <c r="G28" s="7">
        <v>2</v>
      </c>
      <c r="H28" s="327">
        <v>45593</v>
      </c>
      <c r="I28" s="327">
        <v>45594</v>
      </c>
    </row>
    <row r="29" spans="1:10" outlineLevel="3">
      <c r="A29" s="325" t="s">
        <v>474</v>
      </c>
      <c r="B29" s="116" t="s">
        <v>436</v>
      </c>
      <c r="C29" s="326" t="s">
        <v>453</v>
      </c>
      <c r="D29" s="41" t="s">
        <v>440</v>
      </c>
      <c r="E29" s="119"/>
      <c r="F29" s="60">
        <f t="shared" si="0"/>
        <v>0</v>
      </c>
      <c r="G29" s="7">
        <v>4</v>
      </c>
      <c r="H29" s="327">
        <v>45595</v>
      </c>
      <c r="I29" s="327">
        <v>45600</v>
      </c>
    </row>
    <row r="30" spans="1:10" outlineLevel="3">
      <c r="A30" s="325" t="s">
        <v>475</v>
      </c>
      <c r="B30" s="116" t="s">
        <v>437</v>
      </c>
      <c r="C30" s="326" t="s">
        <v>454</v>
      </c>
      <c r="D30" s="41" t="s">
        <v>440</v>
      </c>
      <c r="E30" s="119"/>
      <c r="F30" s="60">
        <f t="shared" si="0"/>
        <v>0</v>
      </c>
      <c r="G30" s="7">
        <v>5</v>
      </c>
      <c r="H30" s="327">
        <v>45601</v>
      </c>
      <c r="I30" s="327">
        <v>45607</v>
      </c>
    </row>
    <row r="31" spans="1:10" outlineLevel="3">
      <c r="A31" s="325" t="s">
        <v>476</v>
      </c>
      <c r="B31" s="116" t="s">
        <v>401</v>
      </c>
      <c r="C31" s="326" t="s">
        <v>455</v>
      </c>
      <c r="D31" s="41" t="s">
        <v>440</v>
      </c>
      <c r="E31" s="119"/>
      <c r="F31" s="60">
        <f t="shared" si="0"/>
        <v>0</v>
      </c>
      <c r="G31" s="7">
        <v>1</v>
      </c>
      <c r="H31" s="327">
        <v>45608</v>
      </c>
      <c r="I31" s="327">
        <v>45608</v>
      </c>
    </row>
    <row r="32" spans="1:10" outlineLevel="3">
      <c r="A32" s="325" t="s">
        <v>477</v>
      </c>
      <c r="B32" s="448" t="s">
        <v>438</v>
      </c>
      <c r="C32" s="326" t="s">
        <v>456</v>
      </c>
      <c r="D32" s="41" t="s">
        <v>440</v>
      </c>
      <c r="E32" s="119"/>
      <c r="F32" s="60">
        <f t="shared" si="0"/>
        <v>0</v>
      </c>
      <c r="G32" s="7">
        <v>1</v>
      </c>
      <c r="H32" s="327">
        <v>45609</v>
      </c>
      <c r="I32" s="327">
        <v>45609</v>
      </c>
    </row>
    <row r="33" spans="1:10" outlineLevel="3">
      <c r="A33" s="325" t="s">
        <v>478</v>
      </c>
      <c r="B33" s="116" t="s">
        <v>439</v>
      </c>
      <c r="C33" s="326" t="s">
        <v>457</v>
      </c>
      <c r="D33" s="41" t="s">
        <v>440</v>
      </c>
      <c r="E33" s="119"/>
      <c r="F33" s="60">
        <f t="shared" si="0"/>
        <v>0</v>
      </c>
      <c r="G33" s="7">
        <v>2</v>
      </c>
      <c r="H33" s="327">
        <v>45610</v>
      </c>
      <c r="I33" s="327">
        <v>45611</v>
      </c>
    </row>
    <row r="34" spans="1:10" outlineLevel="2">
      <c r="A34" s="45" t="s">
        <v>172</v>
      </c>
      <c r="B34" s="322" t="s">
        <v>33</v>
      </c>
      <c r="C34" s="75"/>
      <c r="D34" s="76" t="s">
        <v>446</v>
      </c>
      <c r="E34" s="120">
        <f>F34/G34</f>
        <v>0</v>
      </c>
      <c r="F34" s="47">
        <f>SUM(F35:F40)</f>
        <v>0</v>
      </c>
      <c r="G34" s="323">
        <f>SUM(G35:G40)</f>
        <v>11</v>
      </c>
      <c r="H34" s="324">
        <f>MIN(H35:H40)</f>
        <v>45597</v>
      </c>
      <c r="I34" s="324">
        <f>MAX(I35:I40)</f>
        <v>45611</v>
      </c>
    </row>
    <row r="35" spans="1:10" outlineLevel="3">
      <c r="A35" s="325" t="s">
        <v>479</v>
      </c>
      <c r="B35" s="116" t="s">
        <v>441</v>
      </c>
      <c r="C35" s="326" t="s">
        <v>458</v>
      </c>
      <c r="D35" s="328" t="s">
        <v>446</v>
      </c>
      <c r="E35" s="122"/>
      <c r="F35" s="60">
        <f t="shared" si="0"/>
        <v>0</v>
      </c>
      <c r="G35" s="23">
        <v>2</v>
      </c>
      <c r="H35" s="329">
        <v>45597</v>
      </c>
      <c r="I35" s="329">
        <v>45600</v>
      </c>
      <c r="J35" s="447" t="s">
        <v>620</v>
      </c>
    </row>
    <row r="36" spans="1:10" outlineLevel="3">
      <c r="A36" s="325" t="s">
        <v>480</v>
      </c>
      <c r="B36" s="116" t="s">
        <v>442</v>
      </c>
      <c r="C36" s="326" t="s">
        <v>451</v>
      </c>
      <c r="D36" s="328" t="s">
        <v>446</v>
      </c>
      <c r="E36" s="122"/>
      <c r="F36" s="60">
        <f t="shared" si="0"/>
        <v>0</v>
      </c>
      <c r="G36" s="23">
        <v>2</v>
      </c>
      <c r="H36" s="329">
        <v>45601</v>
      </c>
      <c r="I36" s="329">
        <v>45602</v>
      </c>
      <c r="J36" s="447"/>
    </row>
    <row r="37" spans="1:10" outlineLevel="3">
      <c r="A37" s="325" t="s">
        <v>481</v>
      </c>
      <c r="B37" s="116" t="s">
        <v>443</v>
      </c>
      <c r="C37" s="326" t="s">
        <v>459</v>
      </c>
      <c r="D37" s="328" t="s">
        <v>446</v>
      </c>
      <c r="E37" s="122"/>
      <c r="F37" s="60">
        <f t="shared" si="0"/>
        <v>0</v>
      </c>
      <c r="G37" s="23">
        <v>1</v>
      </c>
      <c r="H37" s="329">
        <v>45603</v>
      </c>
      <c r="I37" s="329">
        <v>45603</v>
      </c>
      <c r="J37" s="447"/>
    </row>
    <row r="38" spans="1:10" outlineLevel="3">
      <c r="A38" s="325" t="s">
        <v>482</v>
      </c>
      <c r="B38" s="116" t="s">
        <v>396</v>
      </c>
      <c r="C38" s="326" t="s">
        <v>460</v>
      </c>
      <c r="D38" s="328" t="s">
        <v>446</v>
      </c>
      <c r="E38" s="122"/>
      <c r="F38" s="60">
        <f t="shared" si="0"/>
        <v>0</v>
      </c>
      <c r="G38" s="23">
        <v>3</v>
      </c>
      <c r="H38" s="329">
        <v>45604</v>
      </c>
      <c r="I38" s="329">
        <v>45608</v>
      </c>
      <c r="J38" s="447"/>
    </row>
    <row r="39" spans="1:10" outlineLevel="3">
      <c r="A39" s="325" t="s">
        <v>483</v>
      </c>
      <c r="B39" s="116" t="s">
        <v>444</v>
      </c>
      <c r="C39" s="326" t="s">
        <v>461</v>
      </c>
      <c r="D39" s="328" t="s">
        <v>446</v>
      </c>
      <c r="E39" s="122"/>
      <c r="F39" s="60">
        <f t="shared" si="0"/>
        <v>0</v>
      </c>
      <c r="G39" s="23">
        <v>1</v>
      </c>
      <c r="H39" s="329">
        <v>45609</v>
      </c>
      <c r="I39" s="329">
        <v>45609</v>
      </c>
      <c r="J39" s="447"/>
    </row>
    <row r="40" spans="1:10" outlineLevel="3">
      <c r="A40" s="325" t="s">
        <v>484</v>
      </c>
      <c r="B40" s="116" t="s">
        <v>445</v>
      </c>
      <c r="C40" s="326" t="s">
        <v>462</v>
      </c>
      <c r="D40" s="328" t="s">
        <v>446</v>
      </c>
      <c r="E40" s="122"/>
      <c r="F40" s="60">
        <f t="shared" si="0"/>
        <v>0</v>
      </c>
      <c r="G40" s="23">
        <v>2</v>
      </c>
      <c r="H40" s="329">
        <v>45610</v>
      </c>
      <c r="I40" s="329">
        <v>45611</v>
      </c>
      <c r="J40" s="447"/>
    </row>
    <row r="41" spans="1:10" outlineLevel="2">
      <c r="A41" s="45" t="s">
        <v>173</v>
      </c>
      <c r="B41" s="322" t="s">
        <v>34</v>
      </c>
      <c r="C41" s="75"/>
      <c r="D41" s="80" t="s">
        <v>447</v>
      </c>
      <c r="E41" s="333">
        <f>F41/G41</f>
        <v>0.82352941176470584</v>
      </c>
      <c r="F41" s="47">
        <f>SUM(F42:F49)</f>
        <v>28</v>
      </c>
      <c r="G41" s="334">
        <f>SUM(G42:G49)</f>
        <v>34</v>
      </c>
      <c r="H41" s="335">
        <f>MIN(H42:H49)</f>
        <v>45537</v>
      </c>
      <c r="I41" s="335">
        <f>MAX(I42:I49)</f>
        <v>45596</v>
      </c>
    </row>
    <row r="42" spans="1:10" outlineLevel="2">
      <c r="A42" s="325" t="s">
        <v>496</v>
      </c>
      <c r="B42" s="116" t="s">
        <v>464</v>
      </c>
      <c r="C42" s="326" t="s">
        <v>465</v>
      </c>
      <c r="D42" s="328" t="s">
        <v>446</v>
      </c>
      <c r="E42" s="122">
        <v>1</v>
      </c>
      <c r="F42" s="60">
        <f t="shared" si="0"/>
        <v>5</v>
      </c>
      <c r="G42" s="331">
        <v>5</v>
      </c>
      <c r="H42" s="332">
        <v>45537</v>
      </c>
      <c r="I42" s="332">
        <v>45541</v>
      </c>
    </row>
    <row r="43" spans="1:10" outlineLevel="2">
      <c r="A43" s="325" t="s">
        <v>485</v>
      </c>
      <c r="B43" s="116" t="s">
        <v>466</v>
      </c>
      <c r="C43" s="358" t="s">
        <v>467</v>
      </c>
      <c r="D43" s="328" t="s">
        <v>446</v>
      </c>
      <c r="E43" s="122">
        <v>1</v>
      </c>
      <c r="F43" s="60">
        <f t="shared" si="0"/>
        <v>5</v>
      </c>
      <c r="G43" s="331">
        <v>5</v>
      </c>
      <c r="H43" s="332">
        <v>45544</v>
      </c>
      <c r="I43" s="332">
        <v>45548</v>
      </c>
    </row>
    <row r="44" spans="1:10" outlineLevel="2">
      <c r="A44" s="325" t="s">
        <v>486</v>
      </c>
      <c r="B44" s="116" t="s">
        <v>409</v>
      </c>
      <c r="C44" s="359"/>
      <c r="D44" s="328" t="s">
        <v>446</v>
      </c>
      <c r="E44" s="122">
        <v>1</v>
      </c>
      <c r="F44" s="60">
        <f t="shared" si="0"/>
        <v>5</v>
      </c>
      <c r="G44" s="331">
        <v>5</v>
      </c>
      <c r="H44" s="332">
        <v>45558</v>
      </c>
      <c r="I44" s="332">
        <v>45562</v>
      </c>
    </row>
    <row r="45" spans="1:10" outlineLevel="2">
      <c r="A45" s="325" t="s">
        <v>487</v>
      </c>
      <c r="B45" s="116" t="s">
        <v>410</v>
      </c>
      <c r="C45" s="360"/>
      <c r="D45" s="328" t="s">
        <v>446</v>
      </c>
      <c r="E45" s="122">
        <v>1</v>
      </c>
      <c r="F45" s="60">
        <f t="shared" si="0"/>
        <v>5</v>
      </c>
      <c r="G45" s="331">
        <v>5</v>
      </c>
      <c r="H45" s="332">
        <v>45566</v>
      </c>
      <c r="I45" s="332">
        <v>45576</v>
      </c>
    </row>
    <row r="46" spans="1:10" outlineLevel="2">
      <c r="A46" s="325" t="s">
        <v>488</v>
      </c>
      <c r="B46" s="116" t="s">
        <v>406</v>
      </c>
      <c r="C46" s="326" t="s">
        <v>463</v>
      </c>
      <c r="D46" s="328" t="s">
        <v>616</v>
      </c>
      <c r="E46" s="122">
        <v>1</v>
      </c>
      <c r="F46" s="60">
        <f t="shared" ref="F46:F47" si="1">G46*E46</f>
        <v>1</v>
      </c>
      <c r="G46" s="331">
        <v>1</v>
      </c>
      <c r="H46" s="332">
        <v>45579</v>
      </c>
      <c r="I46" s="332">
        <v>45579</v>
      </c>
    </row>
    <row r="47" spans="1:10" outlineLevel="2">
      <c r="A47" s="325" t="s">
        <v>489</v>
      </c>
      <c r="B47" s="116" t="s">
        <v>468</v>
      </c>
      <c r="C47" s="330" t="s">
        <v>469</v>
      </c>
      <c r="D47" s="328" t="s">
        <v>389</v>
      </c>
      <c r="E47" s="122">
        <v>0.3</v>
      </c>
      <c r="F47" s="60">
        <f t="shared" si="1"/>
        <v>1.5</v>
      </c>
      <c r="G47" s="331">
        <v>5</v>
      </c>
      <c r="H47" s="332">
        <v>45580</v>
      </c>
      <c r="I47" s="332">
        <v>45586</v>
      </c>
    </row>
    <row r="48" spans="1:10" outlineLevel="2">
      <c r="A48" s="325" t="s">
        <v>490</v>
      </c>
      <c r="B48" s="116" t="s">
        <v>615</v>
      </c>
      <c r="C48" s="326" t="s">
        <v>617</v>
      </c>
      <c r="D48" s="328" t="s">
        <v>446</v>
      </c>
      <c r="E48" s="122">
        <v>1</v>
      </c>
      <c r="F48" s="60">
        <f t="shared" si="0"/>
        <v>3</v>
      </c>
      <c r="G48" s="331">
        <v>3</v>
      </c>
      <c r="H48" s="332">
        <v>45587</v>
      </c>
      <c r="I48" s="332">
        <v>45589</v>
      </c>
    </row>
    <row r="49" spans="1:9" outlineLevel="2">
      <c r="A49" s="325" t="s">
        <v>491</v>
      </c>
      <c r="B49" s="116" t="s">
        <v>614</v>
      </c>
      <c r="C49" s="326" t="s">
        <v>618</v>
      </c>
      <c r="D49" s="328" t="s">
        <v>446</v>
      </c>
      <c r="E49" s="122">
        <v>0.5</v>
      </c>
      <c r="F49" s="60">
        <f t="shared" si="0"/>
        <v>2.5</v>
      </c>
      <c r="G49" s="331">
        <v>5</v>
      </c>
      <c r="H49" s="332">
        <v>45590</v>
      </c>
      <c r="I49" s="332">
        <v>45596</v>
      </c>
    </row>
    <row r="50" spans="1:9" outlineLevel="1">
      <c r="A50" s="45" t="s">
        <v>170</v>
      </c>
      <c r="B50" s="74" t="s">
        <v>121</v>
      </c>
      <c r="C50" s="46"/>
      <c r="D50" s="80" t="s">
        <v>55</v>
      </c>
      <c r="E50" s="120">
        <f>F50/G50</f>
        <v>0</v>
      </c>
      <c r="F50" s="47">
        <f>SUM(F51:F54)</f>
        <v>0</v>
      </c>
      <c r="G50" s="46">
        <f>SUM(G51:G54)</f>
        <v>39</v>
      </c>
      <c r="H50" s="48">
        <f>MIN(H51:H54)</f>
        <v>45691</v>
      </c>
      <c r="I50" s="48">
        <f>MAX(I51:I54)</f>
        <v>45744</v>
      </c>
    </row>
    <row r="51" spans="1:9" outlineLevel="1">
      <c r="A51" s="57" t="s">
        <v>174</v>
      </c>
      <c r="B51" s="85" t="s">
        <v>123</v>
      </c>
      <c r="C51" s="58" t="s">
        <v>492</v>
      </c>
      <c r="D51" s="88" t="s">
        <v>55</v>
      </c>
      <c r="E51" s="119"/>
      <c r="F51" s="60">
        <f t="shared" si="0"/>
        <v>0</v>
      </c>
      <c r="G51" s="91">
        <v>10</v>
      </c>
      <c r="H51" s="92">
        <v>45691</v>
      </c>
      <c r="I51" s="92">
        <v>45702</v>
      </c>
    </row>
    <row r="52" spans="1:9" outlineLevel="1">
      <c r="A52" s="57" t="s">
        <v>175</v>
      </c>
      <c r="B52" s="85" t="s">
        <v>124</v>
      </c>
      <c r="C52" s="58" t="s">
        <v>493</v>
      </c>
      <c r="D52" s="88" t="s">
        <v>55</v>
      </c>
      <c r="E52" s="119"/>
      <c r="F52" s="60">
        <f t="shared" si="0"/>
        <v>0</v>
      </c>
      <c r="G52" s="91">
        <v>10</v>
      </c>
      <c r="H52" s="92">
        <v>45705</v>
      </c>
      <c r="I52" s="92">
        <v>45716</v>
      </c>
    </row>
    <row r="53" spans="1:9" outlineLevel="1">
      <c r="A53" s="57" t="s">
        <v>176</v>
      </c>
      <c r="B53" s="85" t="s">
        <v>125</v>
      </c>
      <c r="C53" s="58" t="s">
        <v>494</v>
      </c>
      <c r="D53" s="88" t="s">
        <v>55</v>
      </c>
      <c r="E53" s="119"/>
      <c r="F53" s="60">
        <f t="shared" si="0"/>
        <v>0</v>
      </c>
      <c r="G53" s="91">
        <v>9</v>
      </c>
      <c r="H53" s="92">
        <v>45720</v>
      </c>
      <c r="I53" s="92">
        <v>45730</v>
      </c>
    </row>
    <row r="54" spans="1:9" outlineLevel="1">
      <c r="A54" s="57" t="s">
        <v>177</v>
      </c>
      <c r="B54" s="85" t="s">
        <v>126</v>
      </c>
      <c r="C54" s="58" t="s">
        <v>495</v>
      </c>
      <c r="D54" s="88" t="s">
        <v>55</v>
      </c>
      <c r="E54" s="119"/>
      <c r="F54" s="60">
        <f t="shared" si="0"/>
        <v>0</v>
      </c>
      <c r="G54" s="91">
        <v>10</v>
      </c>
      <c r="H54" s="92">
        <v>45733</v>
      </c>
      <c r="I54" s="92">
        <v>45744</v>
      </c>
    </row>
    <row r="55" spans="1:9">
      <c r="A55" s="49" t="s">
        <v>111</v>
      </c>
      <c r="B55" s="50" t="s">
        <v>23</v>
      </c>
      <c r="C55" s="51"/>
      <c r="D55" s="55" t="s">
        <v>61</v>
      </c>
      <c r="E55" s="52">
        <f>F55/G55</f>
        <v>0.34065934065934067</v>
      </c>
      <c r="F55" s="53">
        <f>SUM(F56:F58,F72:F73,F74:F75)</f>
        <v>62</v>
      </c>
      <c r="G55" s="51">
        <f>SUM(G56,G57,G58,G72,G73,G74,G75)</f>
        <v>182</v>
      </c>
      <c r="H55" s="54">
        <f>MIN(H56:H78)</f>
        <v>45474</v>
      </c>
      <c r="I55" s="54">
        <f>MAX(I56:I78)</f>
        <v>45625</v>
      </c>
    </row>
    <row r="56" spans="1:9" outlineLevel="1">
      <c r="A56" s="66" t="s">
        <v>178</v>
      </c>
      <c r="B56" s="67" t="s">
        <v>45</v>
      </c>
      <c r="C56" s="68" t="s">
        <v>131</v>
      </c>
      <c r="D56" s="81" t="s">
        <v>53</v>
      </c>
      <c r="E56" s="119">
        <v>1</v>
      </c>
      <c r="F56" s="70">
        <f t="shared" ref="F56:F106" si="2">G56*E56</f>
        <v>20</v>
      </c>
      <c r="G56" s="68">
        <v>20</v>
      </c>
      <c r="H56" s="72">
        <v>45474</v>
      </c>
      <c r="I56" s="72">
        <v>45499</v>
      </c>
    </row>
    <row r="57" spans="1:9" outlineLevel="1">
      <c r="A57" s="66" t="s">
        <v>179</v>
      </c>
      <c r="B57" s="67" t="s">
        <v>41</v>
      </c>
      <c r="C57" s="68" t="s">
        <v>132</v>
      </c>
      <c r="D57" s="81" t="s">
        <v>133</v>
      </c>
      <c r="E57" s="119">
        <v>1</v>
      </c>
      <c r="F57" s="70">
        <f t="shared" si="2"/>
        <v>5</v>
      </c>
      <c r="G57" s="68">
        <v>5</v>
      </c>
      <c r="H57" s="72">
        <v>45502</v>
      </c>
      <c r="I57" s="72">
        <v>45506</v>
      </c>
    </row>
    <row r="58" spans="1:9" outlineLevel="1">
      <c r="A58" s="45" t="s">
        <v>180</v>
      </c>
      <c r="B58" s="74" t="s">
        <v>42</v>
      </c>
      <c r="C58" s="75" t="s">
        <v>42</v>
      </c>
      <c r="D58" s="82" t="s">
        <v>61</v>
      </c>
      <c r="E58" s="120">
        <f>F58/G58</f>
        <v>1</v>
      </c>
      <c r="F58" s="70">
        <f>SUM(F59,F60,F66,F67,F68)</f>
        <v>19</v>
      </c>
      <c r="G58" s="46">
        <f>G59+G60+G66+G67+G68</f>
        <v>19</v>
      </c>
      <c r="H58" s="48">
        <f>MIN(H59:H71)</f>
        <v>45509</v>
      </c>
      <c r="I58" s="48">
        <f>MAX(I59:I71)</f>
        <v>45534</v>
      </c>
    </row>
    <row r="59" spans="1:9" outlineLevel="2">
      <c r="A59" s="57" t="s">
        <v>185</v>
      </c>
      <c r="B59" s="85" t="s">
        <v>134</v>
      </c>
      <c r="C59" s="64"/>
      <c r="D59" s="93" t="s">
        <v>61</v>
      </c>
      <c r="E59" s="119">
        <v>1</v>
      </c>
      <c r="F59" s="60">
        <f t="shared" si="2"/>
        <v>5</v>
      </c>
      <c r="G59" s="58">
        <v>5</v>
      </c>
      <c r="H59" s="62">
        <v>45509</v>
      </c>
      <c r="I59" s="62">
        <v>45513</v>
      </c>
    </row>
    <row r="60" spans="1:9" outlineLevel="2">
      <c r="A60" s="37" t="s">
        <v>186</v>
      </c>
      <c r="B60" s="86" t="s">
        <v>135</v>
      </c>
      <c r="C60" s="64"/>
      <c r="D60" s="42" t="s">
        <v>61</v>
      </c>
      <c r="E60" s="121">
        <f>F60/G60</f>
        <v>1</v>
      </c>
      <c r="F60" s="40">
        <f>SUM(F61:F65)</f>
        <v>6</v>
      </c>
      <c r="G60" s="38">
        <f>SUM(G61:G65)</f>
        <v>6</v>
      </c>
      <c r="H60" s="39">
        <f>MIN(H61:H65)</f>
        <v>45516</v>
      </c>
      <c r="I60" s="39">
        <f>MAX(I61:I65)</f>
        <v>45524</v>
      </c>
    </row>
    <row r="61" spans="1:9" outlineLevel="3">
      <c r="A61" s="5" t="s">
        <v>504</v>
      </c>
      <c r="B61" s="28" t="s">
        <v>136</v>
      </c>
      <c r="C61" s="44"/>
      <c r="D61" s="43" t="s">
        <v>61</v>
      </c>
      <c r="E61" s="119">
        <v>1</v>
      </c>
      <c r="F61" s="118">
        <f t="shared" ref="F61:F67" si="3">G61*E61</f>
        <v>2</v>
      </c>
      <c r="G61" s="3">
        <v>2</v>
      </c>
      <c r="H61" s="9">
        <v>45516</v>
      </c>
      <c r="I61" s="9">
        <v>45517</v>
      </c>
    </row>
    <row r="62" spans="1:9" outlineLevel="3">
      <c r="A62" s="5" t="s">
        <v>505</v>
      </c>
      <c r="B62" s="28" t="s">
        <v>137</v>
      </c>
      <c r="C62" s="44"/>
      <c r="D62" s="43" t="s">
        <v>61</v>
      </c>
      <c r="E62" s="119">
        <v>1</v>
      </c>
      <c r="F62" s="118">
        <f t="shared" si="3"/>
        <v>1</v>
      </c>
      <c r="G62" s="3">
        <v>1</v>
      </c>
      <c r="H62" s="9">
        <v>45518</v>
      </c>
      <c r="I62" s="9">
        <v>45518</v>
      </c>
    </row>
    <row r="63" spans="1:9" outlineLevel="3">
      <c r="A63" s="5" t="s">
        <v>506</v>
      </c>
      <c r="B63" s="28" t="s">
        <v>138</v>
      </c>
      <c r="C63" s="44"/>
      <c r="D63" s="43" t="s">
        <v>61</v>
      </c>
      <c r="E63" s="119">
        <v>1</v>
      </c>
      <c r="F63" s="118">
        <f t="shared" si="3"/>
        <v>1</v>
      </c>
      <c r="G63" s="3">
        <v>1</v>
      </c>
      <c r="H63" s="9">
        <v>45520</v>
      </c>
      <c r="I63" s="9">
        <v>45520</v>
      </c>
    </row>
    <row r="64" spans="1:9" outlineLevel="3">
      <c r="A64" s="5" t="s">
        <v>507</v>
      </c>
      <c r="B64" s="28" t="s">
        <v>139</v>
      </c>
      <c r="C64" s="44"/>
      <c r="D64" s="43" t="s">
        <v>61</v>
      </c>
      <c r="E64" s="119">
        <v>1</v>
      </c>
      <c r="F64" s="118">
        <f t="shared" si="3"/>
        <v>1</v>
      </c>
      <c r="G64" s="3">
        <v>1</v>
      </c>
      <c r="H64" s="9">
        <v>45523</v>
      </c>
      <c r="I64" s="9">
        <v>45523</v>
      </c>
    </row>
    <row r="65" spans="1:9" outlineLevel="3">
      <c r="A65" s="5" t="s">
        <v>508</v>
      </c>
      <c r="B65" s="28" t="s">
        <v>140</v>
      </c>
      <c r="C65" s="44"/>
      <c r="D65" s="43" t="s">
        <v>61</v>
      </c>
      <c r="E65" s="119">
        <v>1</v>
      </c>
      <c r="F65" s="118">
        <f t="shared" si="3"/>
        <v>1</v>
      </c>
      <c r="G65" s="3">
        <v>1</v>
      </c>
      <c r="H65" s="9">
        <v>45524</v>
      </c>
      <c r="I65" s="9">
        <v>45524</v>
      </c>
    </row>
    <row r="66" spans="1:9" outlineLevel="2">
      <c r="A66" s="57" t="s">
        <v>187</v>
      </c>
      <c r="B66" s="85" t="s">
        <v>141</v>
      </c>
      <c r="C66" s="64"/>
      <c r="D66" s="93" t="s">
        <v>61</v>
      </c>
      <c r="E66" s="119">
        <v>1</v>
      </c>
      <c r="F66" s="60">
        <f t="shared" si="3"/>
        <v>3</v>
      </c>
      <c r="G66" s="58">
        <v>3</v>
      </c>
      <c r="H66" s="62">
        <v>45525</v>
      </c>
      <c r="I66" s="62">
        <v>45527</v>
      </c>
    </row>
    <row r="67" spans="1:9" outlineLevel="2">
      <c r="A67" s="57" t="s">
        <v>188</v>
      </c>
      <c r="B67" s="85" t="s">
        <v>142</v>
      </c>
      <c r="C67" s="64"/>
      <c r="D67" s="93" t="s">
        <v>61</v>
      </c>
      <c r="E67" s="119">
        <v>1</v>
      </c>
      <c r="F67" s="60">
        <f t="shared" si="3"/>
        <v>3</v>
      </c>
      <c r="G67" s="58">
        <v>3</v>
      </c>
      <c r="H67" s="62">
        <v>45530</v>
      </c>
      <c r="I67" s="62">
        <v>45532</v>
      </c>
    </row>
    <row r="68" spans="1:9" outlineLevel="2">
      <c r="A68" s="37" t="s">
        <v>189</v>
      </c>
      <c r="B68" s="86" t="s">
        <v>143</v>
      </c>
      <c r="C68" s="64"/>
      <c r="D68" s="42" t="s">
        <v>61</v>
      </c>
      <c r="E68" s="121">
        <f>F68/G68</f>
        <v>1</v>
      </c>
      <c r="F68" s="60">
        <f>SUM(F69:F71)</f>
        <v>2</v>
      </c>
      <c r="G68" s="38">
        <f>SUM(G69:G71)</f>
        <v>2</v>
      </c>
      <c r="H68" s="39">
        <f>MIN(H69:H71)</f>
        <v>45533</v>
      </c>
      <c r="I68" s="39">
        <f>MAX(I69:I71)</f>
        <v>45534</v>
      </c>
    </row>
    <row r="69" spans="1:9" outlineLevel="2">
      <c r="A69" s="5" t="s">
        <v>355</v>
      </c>
      <c r="B69" s="28" t="s">
        <v>144</v>
      </c>
      <c r="C69" s="44"/>
      <c r="D69" s="43" t="s">
        <v>61</v>
      </c>
      <c r="E69" s="119">
        <v>1</v>
      </c>
      <c r="F69" s="118">
        <f>G69*E69</f>
        <v>1</v>
      </c>
      <c r="G69" s="3">
        <v>1</v>
      </c>
      <c r="H69" s="9">
        <v>45533</v>
      </c>
      <c r="I69" s="9">
        <v>45533</v>
      </c>
    </row>
    <row r="70" spans="1:9" outlineLevel="2">
      <c r="A70" s="5" t="s">
        <v>356</v>
      </c>
      <c r="B70" s="28" t="s">
        <v>145</v>
      </c>
      <c r="C70" s="44"/>
      <c r="D70" s="43" t="s">
        <v>61</v>
      </c>
      <c r="E70" s="119">
        <v>1</v>
      </c>
      <c r="F70" s="118">
        <f t="shared" ref="F70:F71" si="4">G70*E70</f>
        <v>0.5</v>
      </c>
      <c r="G70" s="3">
        <v>0.5</v>
      </c>
      <c r="H70" s="9">
        <v>45533</v>
      </c>
      <c r="I70" s="9">
        <v>45534</v>
      </c>
    </row>
    <row r="71" spans="1:9" outlineLevel="2">
      <c r="A71" s="5" t="s">
        <v>357</v>
      </c>
      <c r="B71" s="28" t="s">
        <v>138</v>
      </c>
      <c r="C71" s="44"/>
      <c r="D71" s="43" t="s">
        <v>61</v>
      </c>
      <c r="E71" s="119">
        <v>1</v>
      </c>
      <c r="F71" s="118">
        <f t="shared" si="4"/>
        <v>0.5</v>
      </c>
      <c r="G71" s="3">
        <v>0.5</v>
      </c>
      <c r="H71" s="9">
        <v>45534</v>
      </c>
      <c r="I71" s="9">
        <v>45534</v>
      </c>
    </row>
    <row r="72" spans="1:9" outlineLevel="1">
      <c r="A72" s="66" t="s">
        <v>181</v>
      </c>
      <c r="B72" s="67" t="s">
        <v>43</v>
      </c>
      <c r="C72" s="68"/>
      <c r="D72" s="81" t="s">
        <v>146</v>
      </c>
      <c r="E72" s="119">
        <v>0.9</v>
      </c>
      <c r="F72" s="70">
        <f t="shared" si="2"/>
        <v>18</v>
      </c>
      <c r="G72" s="68">
        <v>20</v>
      </c>
      <c r="H72" s="72">
        <v>45537</v>
      </c>
      <c r="I72" s="72">
        <v>45583</v>
      </c>
    </row>
    <row r="73" spans="1:9" outlineLevel="1">
      <c r="A73" s="66" t="s">
        <v>182</v>
      </c>
      <c r="B73" s="67" t="s">
        <v>46</v>
      </c>
      <c r="C73" s="68" t="s">
        <v>611</v>
      </c>
      <c r="D73" s="81" t="s">
        <v>148</v>
      </c>
      <c r="E73" s="119"/>
      <c r="F73" s="70">
        <f t="shared" si="2"/>
        <v>0</v>
      </c>
      <c r="G73" s="68">
        <v>30</v>
      </c>
      <c r="H73" s="72">
        <v>45572</v>
      </c>
      <c r="I73" s="72">
        <v>45611</v>
      </c>
    </row>
    <row r="74" spans="1:9" outlineLevel="1">
      <c r="A74" s="66" t="s">
        <v>183</v>
      </c>
      <c r="B74" s="67" t="s">
        <v>149</v>
      </c>
      <c r="C74" s="68" t="s">
        <v>612</v>
      </c>
      <c r="D74" s="81" t="s">
        <v>150</v>
      </c>
      <c r="E74" s="119"/>
      <c r="F74" s="70">
        <f t="shared" si="2"/>
        <v>0</v>
      </c>
      <c r="G74" s="68">
        <v>10</v>
      </c>
      <c r="H74" s="72">
        <v>45586</v>
      </c>
      <c r="I74" s="72">
        <v>45597</v>
      </c>
    </row>
    <row r="75" spans="1:9" outlineLevel="1">
      <c r="A75" s="45" t="s">
        <v>184</v>
      </c>
      <c r="B75" s="74" t="s">
        <v>44</v>
      </c>
      <c r="C75" s="46"/>
      <c r="D75" s="82" t="s">
        <v>150</v>
      </c>
      <c r="E75" s="120">
        <f>F75/G75</f>
        <v>0</v>
      </c>
      <c r="F75" s="47">
        <f>SUM(F76:F78)</f>
        <v>0</v>
      </c>
      <c r="G75" s="46">
        <f>SUM(G76:G78)</f>
        <v>78</v>
      </c>
      <c r="H75" s="48">
        <f>MIN(H76:H78)</f>
        <v>45586</v>
      </c>
      <c r="I75" s="48">
        <f>MAX(I76:I78)</f>
        <v>45625</v>
      </c>
    </row>
    <row r="76" spans="1:9" outlineLevel="2">
      <c r="A76" s="338" t="s">
        <v>190</v>
      </c>
      <c r="B76" s="339" t="s">
        <v>502</v>
      </c>
      <c r="C76" s="340" t="s">
        <v>499</v>
      </c>
      <c r="D76" s="341" t="s">
        <v>150</v>
      </c>
      <c r="E76" s="119"/>
      <c r="F76" s="342">
        <f t="shared" si="2"/>
        <v>0</v>
      </c>
      <c r="G76" s="340">
        <v>30</v>
      </c>
      <c r="H76" s="343">
        <v>45586</v>
      </c>
      <c r="I76" s="343">
        <v>45625</v>
      </c>
    </row>
    <row r="77" spans="1:9" outlineLevel="2">
      <c r="A77" s="338" t="s">
        <v>191</v>
      </c>
      <c r="B77" s="339" t="s">
        <v>501</v>
      </c>
      <c r="C77" s="340" t="s">
        <v>500</v>
      </c>
      <c r="D77" s="341" t="s">
        <v>150</v>
      </c>
      <c r="E77" s="119"/>
      <c r="F77" s="342">
        <f t="shared" si="2"/>
        <v>0</v>
      </c>
      <c r="G77" s="340">
        <v>18</v>
      </c>
      <c r="H77" s="343">
        <v>45602</v>
      </c>
      <c r="I77" s="343">
        <v>45625</v>
      </c>
    </row>
    <row r="78" spans="1:9" outlineLevel="2">
      <c r="A78" s="338" t="s">
        <v>497</v>
      </c>
      <c r="B78" s="344" t="s">
        <v>503</v>
      </c>
      <c r="C78" s="340" t="s">
        <v>498</v>
      </c>
      <c r="D78" s="341" t="s">
        <v>150</v>
      </c>
      <c r="E78" s="119"/>
      <c r="F78" s="342">
        <f t="shared" si="2"/>
        <v>0</v>
      </c>
      <c r="G78" s="340">
        <v>30</v>
      </c>
      <c r="H78" s="343">
        <v>45586</v>
      </c>
      <c r="I78" s="343">
        <v>45625</v>
      </c>
    </row>
    <row r="79" spans="1:9">
      <c r="A79" s="49" t="s">
        <v>113</v>
      </c>
      <c r="B79" s="50" t="s">
        <v>24</v>
      </c>
      <c r="C79" s="51"/>
      <c r="D79" s="55" t="s">
        <v>280</v>
      </c>
      <c r="E79" s="52">
        <f>F79/G79</f>
        <v>0.1881081081081081</v>
      </c>
      <c r="F79" s="53">
        <f>SUM(F80,F93:F98)</f>
        <v>69.599999999999994</v>
      </c>
      <c r="G79" s="51">
        <f>SUM(G98,G97,G96,G95,G94,G93,G80)</f>
        <v>370</v>
      </c>
      <c r="H79" s="54">
        <f>MIN(H80:H102)</f>
        <v>45481</v>
      </c>
      <c r="I79" s="54">
        <f>MAX(I80:I102)</f>
        <v>45730</v>
      </c>
    </row>
    <row r="80" spans="1:9" s="29" customFormat="1" outlineLevel="1">
      <c r="A80" s="45" t="s">
        <v>212</v>
      </c>
      <c r="B80" s="74" t="s">
        <v>205</v>
      </c>
      <c r="C80" s="83" t="s">
        <v>194</v>
      </c>
      <c r="D80" s="82" t="s">
        <v>192</v>
      </c>
      <c r="E80" s="120">
        <f>F80/G80</f>
        <v>0.92982456140350878</v>
      </c>
      <c r="F80" s="47">
        <f>SUM(F81,F82:F92)</f>
        <v>53</v>
      </c>
      <c r="G80" s="46">
        <f>SUM(G82:G92,G81)</f>
        <v>57</v>
      </c>
      <c r="H80" s="48">
        <f>MIN(H81:H92)</f>
        <v>45481</v>
      </c>
      <c r="I80" s="48">
        <f>MAX(I81:I92)</f>
        <v>45565</v>
      </c>
    </row>
    <row r="81" spans="1:9" s="29" customFormat="1" outlineLevel="2">
      <c r="A81" s="57" t="s">
        <v>213</v>
      </c>
      <c r="B81" s="85" t="s">
        <v>200</v>
      </c>
      <c r="C81" s="94"/>
      <c r="D81" s="93" t="s">
        <v>192</v>
      </c>
      <c r="E81" s="119">
        <v>1</v>
      </c>
      <c r="F81" s="118">
        <f t="shared" ref="F81" si="5">G81*E81</f>
        <v>10</v>
      </c>
      <c r="G81" s="58">
        <v>10</v>
      </c>
      <c r="H81" s="62">
        <v>45481</v>
      </c>
      <c r="I81" s="62">
        <v>45492</v>
      </c>
    </row>
    <row r="82" spans="1:9" outlineLevel="2" collapsed="1">
      <c r="A82" s="57" t="s">
        <v>214</v>
      </c>
      <c r="B82" s="85" t="s">
        <v>206</v>
      </c>
      <c r="C82" s="94"/>
      <c r="D82" s="93" t="s">
        <v>192</v>
      </c>
      <c r="E82" s="119">
        <v>1</v>
      </c>
      <c r="F82" s="60">
        <f t="shared" si="2"/>
        <v>2</v>
      </c>
      <c r="G82" s="58">
        <v>2</v>
      </c>
      <c r="H82" s="95">
        <v>45495</v>
      </c>
      <c r="I82" s="95">
        <v>45496</v>
      </c>
    </row>
    <row r="83" spans="1:9" outlineLevel="2">
      <c r="A83" s="57" t="s">
        <v>215</v>
      </c>
      <c r="B83" s="85" t="s">
        <v>211</v>
      </c>
      <c r="C83" s="94"/>
      <c r="D83" s="96" t="s">
        <v>192</v>
      </c>
      <c r="E83" s="123">
        <v>1</v>
      </c>
      <c r="F83" s="60">
        <f t="shared" si="2"/>
        <v>3</v>
      </c>
      <c r="G83" s="97">
        <v>3</v>
      </c>
      <c r="H83" s="98">
        <v>45497</v>
      </c>
      <c r="I83" s="99">
        <v>45499</v>
      </c>
    </row>
    <row r="84" spans="1:9" outlineLevel="2">
      <c r="A84" s="57" t="s">
        <v>216</v>
      </c>
      <c r="B84" s="85" t="s">
        <v>201</v>
      </c>
      <c r="C84" s="94"/>
      <c r="D84" s="93" t="s">
        <v>192</v>
      </c>
      <c r="E84" s="124">
        <v>1</v>
      </c>
      <c r="F84" s="60">
        <f t="shared" si="2"/>
        <v>3</v>
      </c>
      <c r="G84" s="58">
        <v>3</v>
      </c>
      <c r="H84" s="95">
        <v>45502</v>
      </c>
      <c r="I84" s="95">
        <v>45504</v>
      </c>
    </row>
    <row r="85" spans="1:9" outlineLevel="2">
      <c r="A85" s="57" t="s">
        <v>217</v>
      </c>
      <c r="B85" s="85" t="s">
        <v>199</v>
      </c>
      <c r="C85" s="94"/>
      <c r="D85" s="93" t="s">
        <v>192</v>
      </c>
      <c r="E85" s="124">
        <v>1</v>
      </c>
      <c r="F85" s="60">
        <f t="shared" si="2"/>
        <v>2</v>
      </c>
      <c r="G85" s="58">
        <v>2</v>
      </c>
      <c r="H85" s="95">
        <v>45505</v>
      </c>
      <c r="I85" s="95">
        <v>45506</v>
      </c>
    </row>
    <row r="86" spans="1:9" outlineLevel="2">
      <c r="A86" s="57" t="s">
        <v>218</v>
      </c>
      <c r="B86" s="85" t="s">
        <v>195</v>
      </c>
      <c r="C86" s="94"/>
      <c r="D86" s="93" t="s">
        <v>192</v>
      </c>
      <c r="E86" s="124">
        <v>1</v>
      </c>
      <c r="F86" s="60">
        <f t="shared" si="2"/>
        <v>3</v>
      </c>
      <c r="G86" s="58">
        <v>3</v>
      </c>
      <c r="H86" s="95">
        <v>45509</v>
      </c>
      <c r="I86" s="95">
        <v>45511</v>
      </c>
    </row>
    <row r="87" spans="1:9" outlineLevel="2">
      <c r="A87" s="57" t="s">
        <v>219</v>
      </c>
      <c r="B87" s="85" t="s">
        <v>196</v>
      </c>
      <c r="C87" s="94"/>
      <c r="D87" s="93" t="s">
        <v>192</v>
      </c>
      <c r="E87" s="124">
        <v>1</v>
      </c>
      <c r="F87" s="60">
        <f t="shared" si="2"/>
        <v>2</v>
      </c>
      <c r="G87" s="58">
        <v>2</v>
      </c>
      <c r="H87" s="95">
        <v>45512</v>
      </c>
      <c r="I87" s="95">
        <v>45513</v>
      </c>
    </row>
    <row r="88" spans="1:9" outlineLevel="2">
      <c r="A88" s="57" t="s">
        <v>220</v>
      </c>
      <c r="B88" s="85" t="s">
        <v>198</v>
      </c>
      <c r="C88" s="94"/>
      <c r="D88" s="93" t="s">
        <v>192</v>
      </c>
      <c r="E88" s="124">
        <v>1</v>
      </c>
      <c r="F88" s="60">
        <f t="shared" si="2"/>
        <v>9</v>
      </c>
      <c r="G88" s="58">
        <v>9</v>
      </c>
      <c r="H88" s="95">
        <v>45516</v>
      </c>
      <c r="I88" s="95">
        <v>45527</v>
      </c>
    </row>
    <row r="89" spans="1:9" outlineLevel="2">
      <c r="A89" s="57" t="s">
        <v>221</v>
      </c>
      <c r="B89" s="85" t="s">
        <v>197</v>
      </c>
      <c r="C89" s="94"/>
      <c r="D89" s="93" t="s">
        <v>192</v>
      </c>
      <c r="E89" s="124">
        <v>1</v>
      </c>
      <c r="F89" s="60">
        <f t="shared" si="2"/>
        <v>5</v>
      </c>
      <c r="G89" s="58">
        <v>5</v>
      </c>
      <c r="H89" s="95">
        <v>45530</v>
      </c>
      <c r="I89" s="95">
        <v>45534</v>
      </c>
    </row>
    <row r="90" spans="1:9" outlineLevel="2">
      <c r="A90" s="57" t="s">
        <v>222</v>
      </c>
      <c r="B90" s="85" t="s">
        <v>202</v>
      </c>
      <c r="C90" s="94"/>
      <c r="D90" s="93" t="s">
        <v>192</v>
      </c>
      <c r="E90" s="124">
        <v>1</v>
      </c>
      <c r="F90" s="60">
        <f t="shared" si="2"/>
        <v>5</v>
      </c>
      <c r="G90" s="58">
        <v>5</v>
      </c>
      <c r="H90" s="95">
        <v>45537</v>
      </c>
      <c r="I90" s="95">
        <v>45541</v>
      </c>
    </row>
    <row r="91" spans="1:9" outlineLevel="2">
      <c r="A91" s="57" t="s">
        <v>223</v>
      </c>
      <c r="B91" s="85" t="s">
        <v>203</v>
      </c>
      <c r="C91" s="94"/>
      <c r="D91" s="93" t="s">
        <v>192</v>
      </c>
      <c r="E91" s="124">
        <v>1</v>
      </c>
      <c r="F91" s="60">
        <f t="shared" si="2"/>
        <v>5</v>
      </c>
      <c r="G91" s="58">
        <v>5</v>
      </c>
      <c r="H91" s="95">
        <v>45544</v>
      </c>
      <c r="I91" s="95">
        <v>45548</v>
      </c>
    </row>
    <row r="92" spans="1:9" outlineLevel="2">
      <c r="A92" s="57" t="s">
        <v>224</v>
      </c>
      <c r="B92" s="85" t="s">
        <v>204</v>
      </c>
      <c r="C92" s="94"/>
      <c r="D92" s="93" t="s">
        <v>192</v>
      </c>
      <c r="E92" s="124">
        <v>0.5</v>
      </c>
      <c r="F92" s="60">
        <f t="shared" si="2"/>
        <v>4</v>
      </c>
      <c r="G92" s="58">
        <v>8</v>
      </c>
      <c r="H92" s="95">
        <v>45554</v>
      </c>
      <c r="I92" s="95">
        <v>45565</v>
      </c>
    </row>
    <row r="93" spans="1:9" outlineLevel="1">
      <c r="A93" s="66" t="s">
        <v>225</v>
      </c>
      <c r="B93" s="67" t="s">
        <v>210</v>
      </c>
      <c r="C93" s="68" t="s">
        <v>207</v>
      </c>
      <c r="D93" s="81" t="s">
        <v>230</v>
      </c>
      <c r="E93" s="119">
        <v>0.9</v>
      </c>
      <c r="F93" s="70">
        <f t="shared" si="2"/>
        <v>12.6</v>
      </c>
      <c r="G93" s="68">
        <v>14</v>
      </c>
      <c r="H93" s="72">
        <v>45516</v>
      </c>
      <c r="I93" s="72">
        <v>45565</v>
      </c>
    </row>
    <row r="94" spans="1:9" outlineLevel="1">
      <c r="A94" s="296" t="s">
        <v>226</v>
      </c>
      <c r="B94" s="297" t="s">
        <v>107</v>
      </c>
      <c r="C94" s="298"/>
      <c r="D94" s="299" t="str">
        <f>OK플라자통합_개발!$D$3</f>
        <v>김은별</v>
      </c>
      <c r="E94" s="300">
        <f>OK플라자통합_개발!$E$3</f>
        <v>0</v>
      </c>
      <c r="F94" s="301">
        <f>OK플라자통합_개발!$F$3</f>
        <v>0</v>
      </c>
      <c r="G94" s="298">
        <f>OK플라자통합_개발!$G$3</f>
        <v>91</v>
      </c>
      <c r="H94" s="302">
        <f>OK플라자통합_개발!$H$3</f>
        <v>45597</v>
      </c>
      <c r="I94" s="302">
        <f>OK플라자통합_개발!$I$3</f>
        <v>45637</v>
      </c>
    </row>
    <row r="95" spans="1:9" outlineLevel="1">
      <c r="A95" s="296" t="s">
        <v>227</v>
      </c>
      <c r="B95" s="297" t="s">
        <v>108</v>
      </c>
      <c r="C95" s="298"/>
      <c r="D95" s="299" t="str">
        <f>OK플라자통합_개발!$D$13</f>
        <v>김은별</v>
      </c>
      <c r="E95" s="300">
        <f>OK플라자통합_개발!$E$13</f>
        <v>0</v>
      </c>
      <c r="F95" s="301">
        <f>OK플라자통합_개발!$F$13</f>
        <v>0</v>
      </c>
      <c r="G95" s="298">
        <f>OK플라자통합_개발!$G$13</f>
        <v>43</v>
      </c>
      <c r="H95" s="302">
        <f>OK플라자통합_개발!$H$13</f>
        <v>45623</v>
      </c>
      <c r="I95" s="302">
        <f>OK플라자통합_개발!$I$13</f>
        <v>45652</v>
      </c>
    </row>
    <row r="96" spans="1:9" outlineLevel="1">
      <c r="A96" s="296" t="s">
        <v>228</v>
      </c>
      <c r="B96" s="297" t="s">
        <v>346</v>
      </c>
      <c r="C96" s="298"/>
      <c r="D96" s="299" t="str">
        <f>OK플라자통합_개발!$D$20</f>
        <v>이의진</v>
      </c>
      <c r="E96" s="300">
        <f>OK플라자통합_개발!$E$20</f>
        <v>7.5471698113207544E-2</v>
      </c>
      <c r="F96" s="301">
        <f>OK플라자통합_개발!$F$20</f>
        <v>4</v>
      </c>
      <c r="G96" s="298">
        <f>OK플라자통합_개발!$G$20</f>
        <v>53</v>
      </c>
      <c r="H96" s="302">
        <f>OK플라자통합_개발!$H$20</f>
        <v>45575</v>
      </c>
      <c r="I96" s="302">
        <f>OK플라자통합_개발!$I$20</f>
        <v>45596</v>
      </c>
    </row>
    <row r="97" spans="1:9" outlineLevel="1">
      <c r="A97" s="66" t="s">
        <v>229</v>
      </c>
      <c r="B97" s="67" t="s">
        <v>120</v>
      </c>
      <c r="C97" s="68"/>
      <c r="D97" s="68" t="s">
        <v>208</v>
      </c>
      <c r="E97" s="119"/>
      <c r="F97" s="70">
        <f t="shared" si="2"/>
        <v>0</v>
      </c>
      <c r="G97" s="68">
        <v>50</v>
      </c>
      <c r="H97" s="72">
        <v>45691</v>
      </c>
      <c r="I97" s="72">
        <v>45730</v>
      </c>
    </row>
    <row r="98" spans="1:9" outlineLevel="1">
      <c r="A98" s="45" t="s">
        <v>231</v>
      </c>
      <c r="B98" s="74" t="s">
        <v>232</v>
      </c>
      <c r="C98" s="46"/>
      <c r="D98" s="46" t="s">
        <v>243</v>
      </c>
      <c r="E98" s="120">
        <f>F98/G98</f>
        <v>0</v>
      </c>
      <c r="F98" s="47">
        <f>SUM(F99:F102)</f>
        <v>0</v>
      </c>
      <c r="G98" s="46">
        <f>SUM(G99:G102)</f>
        <v>62</v>
      </c>
      <c r="H98" s="48">
        <f>MIN(H99:H102)</f>
        <v>45628</v>
      </c>
      <c r="I98" s="48">
        <f>MAX(I99:I102)</f>
        <v>45730</v>
      </c>
    </row>
    <row r="99" spans="1:9" outlineLevel="1">
      <c r="A99" s="57" t="s">
        <v>239</v>
      </c>
      <c r="B99" s="85" t="s">
        <v>233</v>
      </c>
      <c r="C99" s="58"/>
      <c r="D99" s="58" t="s">
        <v>244</v>
      </c>
      <c r="E99" s="119"/>
      <c r="F99" s="60">
        <f t="shared" si="2"/>
        <v>0</v>
      </c>
      <c r="G99" s="58">
        <v>10</v>
      </c>
      <c r="H99" s="62">
        <v>45628</v>
      </c>
      <c r="I99" s="62">
        <v>45639</v>
      </c>
    </row>
    <row r="100" spans="1:9" outlineLevel="1">
      <c r="A100" s="57" t="s">
        <v>240</v>
      </c>
      <c r="B100" s="85" t="s">
        <v>234</v>
      </c>
      <c r="C100" s="58"/>
      <c r="D100" s="58" t="s">
        <v>244</v>
      </c>
      <c r="E100" s="119"/>
      <c r="F100" s="60">
        <f t="shared" si="2"/>
        <v>0</v>
      </c>
      <c r="G100" s="58">
        <v>10</v>
      </c>
      <c r="H100" s="62">
        <v>45642</v>
      </c>
      <c r="I100" s="62">
        <v>45657</v>
      </c>
    </row>
    <row r="101" spans="1:9" outlineLevel="1">
      <c r="A101" s="57" t="s">
        <v>241</v>
      </c>
      <c r="B101" s="85" t="s">
        <v>235</v>
      </c>
      <c r="C101" s="58"/>
      <c r="D101" s="58" t="s">
        <v>244</v>
      </c>
      <c r="E101" s="119"/>
      <c r="F101" s="60">
        <f t="shared" si="2"/>
        <v>0</v>
      </c>
      <c r="G101" s="58">
        <v>12</v>
      </c>
      <c r="H101" s="62">
        <v>45659</v>
      </c>
      <c r="I101" s="62">
        <v>45674</v>
      </c>
    </row>
    <row r="102" spans="1:9" outlineLevel="1">
      <c r="A102" s="57" t="s">
        <v>242</v>
      </c>
      <c r="B102" s="85" t="s">
        <v>236</v>
      </c>
      <c r="C102" s="58"/>
      <c r="D102" s="58" t="s">
        <v>244</v>
      </c>
      <c r="E102" s="119"/>
      <c r="F102" s="60">
        <f t="shared" si="2"/>
        <v>0</v>
      </c>
      <c r="G102" s="58">
        <v>30</v>
      </c>
      <c r="H102" s="62">
        <v>45677</v>
      </c>
      <c r="I102" s="62">
        <v>45730</v>
      </c>
    </row>
    <row r="103" spans="1:9">
      <c r="A103" s="56" t="s">
        <v>112</v>
      </c>
      <c r="B103" s="50" t="s">
        <v>237</v>
      </c>
      <c r="C103" s="51"/>
      <c r="D103" s="51" t="s">
        <v>253</v>
      </c>
      <c r="E103" s="52">
        <f>F103/G103</f>
        <v>0</v>
      </c>
      <c r="F103" s="53">
        <f>SUM(F104:F108)</f>
        <v>0</v>
      </c>
      <c r="G103" s="51">
        <f>SUM(G104:G108)</f>
        <v>63</v>
      </c>
      <c r="H103" s="54">
        <f>MIN(H104:H108)</f>
        <v>45733</v>
      </c>
      <c r="I103" s="54">
        <f>MAX(I104:I108)</f>
        <v>45807</v>
      </c>
    </row>
    <row r="104" spans="1:9" outlineLevel="1">
      <c r="A104" s="84" t="s">
        <v>249</v>
      </c>
      <c r="B104" s="67" t="s">
        <v>245</v>
      </c>
      <c r="C104" s="68" t="s">
        <v>265</v>
      </c>
      <c r="D104" s="68" t="s">
        <v>254</v>
      </c>
      <c r="E104" s="119"/>
      <c r="F104" s="70">
        <f t="shared" si="2"/>
        <v>0</v>
      </c>
      <c r="G104" s="68">
        <v>10</v>
      </c>
      <c r="H104" s="72">
        <v>45733</v>
      </c>
      <c r="I104" s="72">
        <v>45744</v>
      </c>
    </row>
    <row r="105" spans="1:9" outlineLevel="1">
      <c r="A105" s="84" t="s">
        <v>250</v>
      </c>
      <c r="B105" s="67" t="s">
        <v>246</v>
      </c>
      <c r="C105" s="68" t="s">
        <v>266</v>
      </c>
      <c r="D105" s="68" t="s">
        <v>254</v>
      </c>
      <c r="E105" s="119"/>
      <c r="F105" s="70">
        <f t="shared" si="2"/>
        <v>0</v>
      </c>
      <c r="G105" s="68">
        <v>20</v>
      </c>
      <c r="H105" s="72">
        <v>45747</v>
      </c>
      <c r="I105" s="72">
        <v>45772</v>
      </c>
    </row>
    <row r="106" spans="1:9" outlineLevel="1">
      <c r="A106" s="84" t="s">
        <v>251</v>
      </c>
      <c r="B106" s="67" t="s">
        <v>264</v>
      </c>
      <c r="C106" s="68" t="s">
        <v>267</v>
      </c>
      <c r="D106" s="68" t="s">
        <v>253</v>
      </c>
      <c r="E106" s="119"/>
      <c r="F106" s="70">
        <f t="shared" si="2"/>
        <v>0</v>
      </c>
      <c r="G106" s="68">
        <v>8</v>
      </c>
      <c r="H106" s="72">
        <v>45775</v>
      </c>
      <c r="I106" s="72">
        <v>45786</v>
      </c>
    </row>
    <row r="107" spans="1:9" outlineLevel="1">
      <c r="A107" s="84" t="s">
        <v>252</v>
      </c>
      <c r="B107" s="67" t="s">
        <v>247</v>
      </c>
      <c r="C107" s="68"/>
      <c r="D107" s="68" t="s">
        <v>254</v>
      </c>
      <c r="E107" s="119"/>
      <c r="F107" s="70">
        <f t="shared" ref="F107:F108" si="6">G107*E107</f>
        <v>0</v>
      </c>
      <c r="G107" s="68">
        <v>5</v>
      </c>
      <c r="H107" s="72">
        <v>45789</v>
      </c>
      <c r="I107" s="72">
        <v>45793</v>
      </c>
    </row>
    <row r="108" spans="1:9" outlineLevel="1">
      <c r="A108" s="84" t="s">
        <v>263</v>
      </c>
      <c r="B108" s="67" t="s">
        <v>248</v>
      </c>
      <c r="C108" s="68"/>
      <c r="D108" s="68" t="s">
        <v>254</v>
      </c>
      <c r="E108" s="119"/>
      <c r="F108" s="70">
        <f t="shared" si="6"/>
        <v>0</v>
      </c>
      <c r="G108" s="68">
        <v>20</v>
      </c>
      <c r="H108" s="72">
        <v>45796</v>
      </c>
      <c r="I108" s="72">
        <v>45807</v>
      </c>
    </row>
  </sheetData>
  <autoFilter ref="A2:I108"/>
  <dataConsolidate/>
  <mergeCells count="8">
    <mergeCell ref="J35:J40"/>
    <mergeCell ref="C43:C45"/>
    <mergeCell ref="H1:H2"/>
    <mergeCell ref="I1:I2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  <ignoredErrors>
    <ignoredError sqref="G60:I60 G68:I68 G80 G9:I9 G17:I17 G24:I24 G34:H34 I34 G75 H75:I75 H80:I80" formulaRange="1"/>
    <ignoredError sqref="A4:A8 A22:A23 A50 A56:A58 A72:A75 A80 A93:A98 A104:A105 A106:A108" twoDigitTextYear="1"/>
    <ignoredError sqref="F103 F79 F9 F17 F50 F68 F60 F58 F98 F34 F41 F75 F94 F95:I95 F55" formula="1"/>
    <ignoredError sqref="E3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9C9"/>
  </sheetPr>
  <dimension ref="A1:N41"/>
  <sheetViews>
    <sheetView workbookViewId="0">
      <selection activeCell="B4" sqref="B4:I12"/>
    </sheetView>
  </sheetViews>
  <sheetFormatPr defaultRowHeight="13.5"/>
  <cols>
    <col min="1" max="1" width="9" style="2"/>
    <col min="2" max="2" width="40.125" style="2" customWidth="1"/>
    <col min="3" max="3" width="9" style="2"/>
    <col min="4" max="4" width="17.625" style="2" bestFit="1" customWidth="1"/>
    <col min="5" max="5" width="9" style="125"/>
    <col min="6" max="7" width="9" style="2"/>
    <col min="8" max="9" width="9.375" style="10" bestFit="1" customWidth="1"/>
    <col min="10" max="16384" width="9" style="2"/>
  </cols>
  <sheetData>
    <row r="1" spans="1:14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308" t="s">
        <v>2</v>
      </c>
      <c r="H1" s="361" t="s">
        <v>3</v>
      </c>
      <c r="I1" s="361" t="s">
        <v>4</v>
      </c>
      <c r="J1" s="1"/>
      <c r="K1" s="1"/>
      <c r="L1" s="1"/>
      <c r="M1" s="1"/>
      <c r="N1" s="1"/>
    </row>
    <row r="2" spans="1:14" ht="15.75" customHeight="1">
      <c r="A2" s="364"/>
      <c r="B2" s="366"/>
      <c r="C2" s="366"/>
      <c r="D2" s="366"/>
      <c r="E2" s="174">
        <f>F2/G2</f>
        <v>2.1390374331550801E-2</v>
      </c>
      <c r="F2" s="175">
        <f>SUM(F3,F13,F20)</f>
        <v>4</v>
      </c>
      <c r="G2" s="175">
        <f>SUM(G3,G13,G20)</f>
        <v>187</v>
      </c>
      <c r="H2" s="362"/>
      <c r="I2" s="362"/>
      <c r="J2" s="1"/>
      <c r="K2" s="1"/>
      <c r="L2" s="1"/>
      <c r="M2" s="1"/>
      <c r="N2" s="1"/>
    </row>
    <row r="3" spans="1:14">
      <c r="A3" s="296" t="s">
        <v>226</v>
      </c>
      <c r="B3" s="297" t="s">
        <v>107</v>
      </c>
      <c r="C3" s="298"/>
      <c r="D3" s="299" t="s">
        <v>608</v>
      </c>
      <c r="E3" s="300">
        <f>F3/G3</f>
        <v>0</v>
      </c>
      <c r="F3" s="301">
        <f>SUM(F4:F12)</f>
        <v>0</v>
      </c>
      <c r="G3" s="301">
        <f>SUM(G4:G12)</f>
        <v>91</v>
      </c>
      <c r="H3" s="302">
        <f>MIN(H4:H12)</f>
        <v>45597</v>
      </c>
      <c r="I3" s="302">
        <f>MAX(I4:I12)</f>
        <v>45637</v>
      </c>
    </row>
    <row r="4" spans="1:14">
      <c r="A4" s="313" t="s">
        <v>515</v>
      </c>
      <c r="B4" s="116" t="s">
        <v>570</v>
      </c>
      <c r="C4" s="314"/>
      <c r="D4" s="320" t="s">
        <v>571</v>
      </c>
      <c r="E4" s="119"/>
      <c r="F4" s="316">
        <f t="shared" ref="F4:F12" si="0">G4*E4</f>
        <v>0</v>
      </c>
      <c r="G4" s="314">
        <v>14</v>
      </c>
      <c r="H4" s="317">
        <v>45597</v>
      </c>
      <c r="I4" s="317">
        <v>45616</v>
      </c>
    </row>
    <row r="5" spans="1:14">
      <c r="A5" s="313" t="s">
        <v>516</v>
      </c>
      <c r="B5" s="116" t="s">
        <v>393</v>
      </c>
      <c r="C5" s="314"/>
      <c r="D5" s="320" t="s">
        <v>572</v>
      </c>
      <c r="E5" s="119"/>
      <c r="F5" s="316">
        <f t="shared" si="0"/>
        <v>0</v>
      </c>
      <c r="G5" s="314">
        <v>15</v>
      </c>
      <c r="H5" s="317">
        <v>45597</v>
      </c>
      <c r="I5" s="317">
        <v>45617</v>
      </c>
    </row>
    <row r="6" spans="1:14">
      <c r="A6" s="313" t="s">
        <v>517</v>
      </c>
      <c r="B6" s="116" t="s">
        <v>435</v>
      </c>
      <c r="C6" s="314"/>
      <c r="D6" s="320" t="s">
        <v>574</v>
      </c>
      <c r="E6" s="119"/>
      <c r="F6" s="316">
        <f t="shared" si="0"/>
        <v>0</v>
      </c>
      <c r="G6" s="314">
        <v>7</v>
      </c>
      <c r="H6" s="317">
        <v>45618</v>
      </c>
      <c r="I6" s="317">
        <v>45628</v>
      </c>
    </row>
    <row r="7" spans="1:14">
      <c r="A7" s="313" t="s">
        <v>518</v>
      </c>
      <c r="B7" s="116" t="s">
        <v>396</v>
      </c>
      <c r="C7" s="314"/>
      <c r="D7" s="320" t="s">
        <v>576</v>
      </c>
      <c r="E7" s="119"/>
      <c r="F7" s="316">
        <f t="shared" si="0"/>
        <v>0</v>
      </c>
      <c r="G7" s="314">
        <v>7</v>
      </c>
      <c r="H7" s="317">
        <v>45597</v>
      </c>
      <c r="I7" s="317">
        <v>45607</v>
      </c>
    </row>
    <row r="8" spans="1:14">
      <c r="A8" s="313" t="s">
        <v>519</v>
      </c>
      <c r="B8" s="116" t="s">
        <v>436</v>
      </c>
      <c r="C8" s="314"/>
      <c r="D8" s="320" t="s">
        <v>577</v>
      </c>
      <c r="E8" s="119"/>
      <c r="F8" s="316">
        <f t="shared" si="0"/>
        <v>0</v>
      </c>
      <c r="G8" s="314">
        <v>15</v>
      </c>
      <c r="H8" s="317">
        <v>45608</v>
      </c>
      <c r="I8" s="317">
        <v>45628</v>
      </c>
    </row>
    <row r="9" spans="1:14">
      <c r="A9" s="313" t="s">
        <v>520</v>
      </c>
      <c r="B9" s="116" t="s">
        <v>437</v>
      </c>
      <c r="C9" s="314"/>
      <c r="D9" s="320" t="s">
        <v>209</v>
      </c>
      <c r="E9" s="119"/>
      <c r="F9" s="316">
        <f t="shared" si="0"/>
        <v>0</v>
      </c>
      <c r="G9" s="314">
        <v>15</v>
      </c>
      <c r="H9" s="317">
        <v>45597</v>
      </c>
      <c r="I9" s="317">
        <v>45617</v>
      </c>
    </row>
    <row r="10" spans="1:14">
      <c r="A10" s="313" t="s">
        <v>521</v>
      </c>
      <c r="B10" s="116" t="s">
        <v>401</v>
      </c>
      <c r="C10" s="314"/>
      <c r="D10" s="320" t="s">
        <v>209</v>
      </c>
      <c r="E10" s="119"/>
      <c r="F10" s="316">
        <f t="shared" si="0"/>
        <v>0</v>
      </c>
      <c r="G10" s="314">
        <v>7</v>
      </c>
      <c r="H10" s="317">
        <v>45618</v>
      </c>
      <c r="I10" s="317">
        <v>45628</v>
      </c>
    </row>
    <row r="11" spans="1:14">
      <c r="A11" s="313" t="s">
        <v>522</v>
      </c>
      <c r="B11" s="116" t="s">
        <v>438</v>
      </c>
      <c r="C11" s="314"/>
      <c r="D11" s="320" t="s">
        <v>573</v>
      </c>
      <c r="E11" s="119"/>
      <c r="F11" s="316">
        <f t="shared" si="0"/>
        <v>0</v>
      </c>
      <c r="G11" s="314">
        <v>4</v>
      </c>
      <c r="H11" s="317">
        <v>45617</v>
      </c>
      <c r="I11" s="317">
        <v>45622</v>
      </c>
    </row>
    <row r="12" spans="1:14">
      <c r="A12" s="313" t="s">
        <v>523</v>
      </c>
      <c r="B12" s="116" t="s">
        <v>439</v>
      </c>
      <c r="C12" s="314"/>
      <c r="D12" s="320" t="s">
        <v>579</v>
      </c>
      <c r="E12" s="119"/>
      <c r="F12" s="316">
        <f t="shared" si="0"/>
        <v>0</v>
      </c>
      <c r="G12" s="314">
        <v>7</v>
      </c>
      <c r="H12" s="317">
        <v>45629</v>
      </c>
      <c r="I12" s="317">
        <v>45637</v>
      </c>
    </row>
    <row r="13" spans="1:14">
      <c r="A13" s="296" t="s">
        <v>227</v>
      </c>
      <c r="B13" s="297" t="s">
        <v>108</v>
      </c>
      <c r="C13" s="298"/>
      <c r="D13" s="299" t="s">
        <v>609</v>
      </c>
      <c r="E13" s="300">
        <f>F13/G13</f>
        <v>0</v>
      </c>
      <c r="F13" s="301">
        <f>SUM(F14:F19)</f>
        <v>0</v>
      </c>
      <c r="G13" s="301">
        <f>SUM(G14:G19)</f>
        <v>43</v>
      </c>
      <c r="H13" s="302">
        <f>MIN(H14:H19)</f>
        <v>45623</v>
      </c>
      <c r="I13" s="302">
        <f>MAX(I14:I19)</f>
        <v>45652</v>
      </c>
    </row>
    <row r="14" spans="1:14">
      <c r="A14" s="313" t="s">
        <v>524</v>
      </c>
      <c r="B14" s="116" t="s">
        <v>441</v>
      </c>
      <c r="C14" s="314"/>
      <c r="D14" s="320" t="s">
        <v>575</v>
      </c>
      <c r="E14" s="119"/>
      <c r="F14" s="316">
        <f t="shared" ref="F14:F19" si="1">G14*E14</f>
        <v>0</v>
      </c>
      <c r="G14" s="314">
        <v>10</v>
      </c>
      <c r="H14" s="317">
        <v>45629</v>
      </c>
      <c r="I14" s="317">
        <v>45642</v>
      </c>
    </row>
    <row r="15" spans="1:14">
      <c r="A15" s="313" t="s">
        <v>525</v>
      </c>
      <c r="B15" s="116" t="s">
        <v>435</v>
      </c>
      <c r="C15" s="314"/>
      <c r="D15" s="320" t="s">
        <v>572</v>
      </c>
      <c r="E15" s="119"/>
      <c r="F15" s="316">
        <f t="shared" si="1"/>
        <v>0</v>
      </c>
      <c r="G15" s="314">
        <v>7</v>
      </c>
      <c r="H15" s="317">
        <v>45643</v>
      </c>
      <c r="I15" s="317">
        <v>45652</v>
      </c>
    </row>
    <row r="16" spans="1:14">
      <c r="A16" s="313" t="s">
        <v>526</v>
      </c>
      <c r="B16" s="116" t="s">
        <v>398</v>
      </c>
      <c r="C16" s="314"/>
      <c r="D16" s="320" t="s">
        <v>578</v>
      </c>
      <c r="E16" s="119"/>
      <c r="F16" s="316">
        <f t="shared" si="1"/>
        <v>0</v>
      </c>
      <c r="G16" s="314">
        <v>5</v>
      </c>
      <c r="H16" s="317">
        <v>45638</v>
      </c>
      <c r="I16" s="317">
        <v>45644</v>
      </c>
    </row>
    <row r="17" spans="1:9">
      <c r="A17" s="313" t="s">
        <v>527</v>
      </c>
      <c r="B17" s="116" t="s">
        <v>396</v>
      </c>
      <c r="C17" s="314"/>
      <c r="D17" s="320" t="s">
        <v>573</v>
      </c>
      <c r="E17" s="119"/>
      <c r="F17" s="316">
        <f t="shared" si="1"/>
        <v>0</v>
      </c>
      <c r="G17" s="314">
        <v>10</v>
      </c>
      <c r="H17" s="317">
        <v>45623</v>
      </c>
      <c r="I17" s="317">
        <v>45636</v>
      </c>
    </row>
    <row r="18" spans="1:9">
      <c r="A18" s="313" t="s">
        <v>528</v>
      </c>
      <c r="B18" s="116" t="s">
        <v>401</v>
      </c>
      <c r="C18" s="314"/>
      <c r="D18" s="320" t="s">
        <v>209</v>
      </c>
      <c r="E18" s="119"/>
      <c r="F18" s="316">
        <f t="shared" si="1"/>
        <v>0</v>
      </c>
      <c r="G18" s="314">
        <v>7</v>
      </c>
      <c r="H18" s="317">
        <v>45629</v>
      </c>
      <c r="I18" s="317">
        <v>45637</v>
      </c>
    </row>
    <row r="19" spans="1:9">
      <c r="A19" s="313" t="s">
        <v>529</v>
      </c>
      <c r="B19" s="116" t="s">
        <v>438</v>
      </c>
      <c r="C19" s="314"/>
      <c r="D19" s="320" t="s">
        <v>279</v>
      </c>
      <c r="E19" s="119"/>
      <c r="F19" s="316">
        <f t="shared" si="1"/>
        <v>0</v>
      </c>
      <c r="G19" s="314">
        <v>4</v>
      </c>
      <c r="H19" s="317">
        <v>45637</v>
      </c>
      <c r="I19" s="317">
        <v>45642</v>
      </c>
    </row>
    <row r="20" spans="1:9">
      <c r="A20" s="296" t="s">
        <v>228</v>
      </c>
      <c r="B20" s="297" t="s">
        <v>562</v>
      </c>
      <c r="C20" s="298"/>
      <c r="D20" s="298" t="s">
        <v>606</v>
      </c>
      <c r="E20" s="300">
        <f>F20/G20</f>
        <v>7.5471698113207544E-2</v>
      </c>
      <c r="F20" s="301">
        <f>SUM(F21,F22,F23,F34)</f>
        <v>4</v>
      </c>
      <c r="G20" s="301">
        <f>SUM(G21,G22,G23,G34)</f>
        <v>53</v>
      </c>
      <c r="H20" s="302">
        <f>MIN(H21:H41)</f>
        <v>45575</v>
      </c>
      <c r="I20" s="302">
        <f>MAX(I21:I41)</f>
        <v>45596</v>
      </c>
    </row>
    <row r="21" spans="1:9">
      <c r="A21" s="58" t="s">
        <v>530</v>
      </c>
      <c r="B21" s="85" t="s">
        <v>431</v>
      </c>
      <c r="C21" s="58"/>
      <c r="D21" s="58" t="s">
        <v>311</v>
      </c>
      <c r="E21" s="119">
        <v>1</v>
      </c>
      <c r="F21" s="60">
        <f t="shared" ref="F21:F41" si="2">G21*E21</f>
        <v>2</v>
      </c>
      <c r="G21" s="58">
        <v>2</v>
      </c>
      <c r="H21" s="62">
        <v>45575</v>
      </c>
      <c r="I21" s="62">
        <v>45576</v>
      </c>
    </row>
    <row r="22" spans="1:9">
      <c r="A22" s="58" t="s">
        <v>531</v>
      </c>
      <c r="B22" s="85" t="s">
        <v>391</v>
      </c>
      <c r="C22" s="58"/>
      <c r="D22" s="58" t="s">
        <v>432</v>
      </c>
      <c r="E22" s="119">
        <v>1</v>
      </c>
      <c r="F22" s="60">
        <f t="shared" si="2"/>
        <v>2</v>
      </c>
      <c r="G22" s="58">
        <v>2</v>
      </c>
      <c r="H22" s="62">
        <v>45579</v>
      </c>
      <c r="I22" s="62">
        <v>45580</v>
      </c>
    </row>
    <row r="23" spans="1:9">
      <c r="A23" s="38" t="s">
        <v>532</v>
      </c>
      <c r="B23" s="86" t="s">
        <v>392</v>
      </c>
      <c r="C23" s="38"/>
      <c r="D23" s="38" t="s">
        <v>605</v>
      </c>
      <c r="E23" s="121">
        <f>F23/G23</f>
        <v>0</v>
      </c>
      <c r="F23" s="40">
        <f>SUM(F24:F33)</f>
        <v>0</v>
      </c>
      <c r="G23" s="40">
        <f>SUM(G24:G33)</f>
        <v>13</v>
      </c>
      <c r="H23" s="39">
        <f>MIN(H24:H33)</f>
        <v>45579</v>
      </c>
      <c r="I23" s="39">
        <f>MAX(I24:I33)</f>
        <v>45583</v>
      </c>
    </row>
    <row r="24" spans="1:9">
      <c r="A24" s="3" t="s">
        <v>534</v>
      </c>
      <c r="B24" s="321" t="s">
        <v>393</v>
      </c>
      <c r="C24" s="3"/>
      <c r="D24" s="3" t="s">
        <v>403</v>
      </c>
      <c r="E24" s="119"/>
      <c r="F24" s="316">
        <f t="shared" si="2"/>
        <v>0</v>
      </c>
      <c r="G24" s="3">
        <v>1</v>
      </c>
      <c r="H24" s="9">
        <v>45581</v>
      </c>
      <c r="I24" s="9">
        <v>45581</v>
      </c>
    </row>
    <row r="25" spans="1:9">
      <c r="A25" s="3" t="s">
        <v>535</v>
      </c>
      <c r="B25" s="321" t="s">
        <v>394</v>
      </c>
      <c r="C25" s="3"/>
      <c r="D25" s="3" t="s">
        <v>403</v>
      </c>
      <c r="E25" s="119"/>
      <c r="F25" s="316">
        <f t="shared" si="2"/>
        <v>0</v>
      </c>
      <c r="G25" s="3">
        <v>1</v>
      </c>
      <c r="H25" s="9">
        <v>45582</v>
      </c>
      <c r="I25" s="9">
        <v>45582</v>
      </c>
    </row>
    <row r="26" spans="1:9">
      <c r="A26" s="3" t="s">
        <v>536</v>
      </c>
      <c r="B26" s="321" t="s">
        <v>395</v>
      </c>
      <c r="C26" s="3"/>
      <c r="D26" s="3" t="s">
        <v>403</v>
      </c>
      <c r="E26" s="119"/>
      <c r="F26" s="316">
        <f t="shared" si="2"/>
        <v>0</v>
      </c>
      <c r="G26" s="3">
        <v>1</v>
      </c>
      <c r="H26" s="9">
        <v>45583</v>
      </c>
      <c r="I26" s="9">
        <v>45583</v>
      </c>
    </row>
    <row r="27" spans="1:9">
      <c r="A27" s="3" t="s">
        <v>537</v>
      </c>
      <c r="B27" s="321" t="s">
        <v>396</v>
      </c>
      <c r="C27" s="3"/>
      <c r="D27" s="3" t="s">
        <v>404</v>
      </c>
      <c r="E27" s="119"/>
      <c r="F27" s="316">
        <f t="shared" si="2"/>
        <v>0</v>
      </c>
      <c r="G27" s="3">
        <v>4</v>
      </c>
      <c r="H27" s="9">
        <v>45579</v>
      </c>
      <c r="I27" s="9">
        <v>45582</v>
      </c>
    </row>
    <row r="28" spans="1:9">
      <c r="A28" s="3" t="s">
        <v>538</v>
      </c>
      <c r="B28" s="321" t="s">
        <v>397</v>
      </c>
      <c r="C28" s="3"/>
      <c r="D28" s="3" t="s">
        <v>404</v>
      </c>
      <c r="E28" s="119"/>
      <c r="F28" s="316">
        <f t="shared" si="2"/>
        <v>0</v>
      </c>
      <c r="G28" s="3">
        <v>1</v>
      </c>
      <c r="H28" s="9">
        <v>45583</v>
      </c>
      <c r="I28" s="9">
        <v>45583</v>
      </c>
    </row>
    <row r="29" spans="1:9">
      <c r="A29" s="3" t="s">
        <v>539</v>
      </c>
      <c r="B29" s="321" t="s">
        <v>398</v>
      </c>
      <c r="C29" s="3"/>
      <c r="D29" s="3" t="s">
        <v>433</v>
      </c>
      <c r="E29" s="119"/>
      <c r="F29" s="316">
        <f t="shared" si="2"/>
        <v>0</v>
      </c>
      <c r="G29" s="3">
        <v>1</v>
      </c>
      <c r="H29" s="9">
        <v>45579</v>
      </c>
      <c r="I29" s="9">
        <v>45579</v>
      </c>
    </row>
    <row r="30" spans="1:9">
      <c r="A30" s="3" t="s">
        <v>540</v>
      </c>
      <c r="B30" s="321" t="s">
        <v>399</v>
      </c>
      <c r="C30" s="3"/>
      <c r="D30" s="3" t="s">
        <v>433</v>
      </c>
      <c r="E30" s="119"/>
      <c r="F30" s="316">
        <f t="shared" si="2"/>
        <v>0</v>
      </c>
      <c r="G30" s="3">
        <v>1</v>
      </c>
      <c r="H30" s="9">
        <v>45580</v>
      </c>
      <c r="I30" s="9">
        <v>45580</v>
      </c>
    </row>
    <row r="31" spans="1:9">
      <c r="A31" s="3" t="s">
        <v>541</v>
      </c>
      <c r="B31" s="321" t="s">
        <v>400</v>
      </c>
      <c r="C31" s="3"/>
      <c r="D31" s="3" t="s">
        <v>433</v>
      </c>
      <c r="E31" s="119"/>
      <c r="F31" s="316">
        <f t="shared" si="2"/>
        <v>0</v>
      </c>
      <c r="G31" s="3">
        <v>1</v>
      </c>
      <c r="H31" s="9">
        <v>45581</v>
      </c>
      <c r="I31" s="9">
        <v>45581</v>
      </c>
    </row>
    <row r="32" spans="1:9">
      <c r="A32" s="3" t="s">
        <v>542</v>
      </c>
      <c r="B32" s="321" t="s">
        <v>401</v>
      </c>
      <c r="C32" s="3"/>
      <c r="D32" s="3" t="s">
        <v>433</v>
      </c>
      <c r="E32" s="119"/>
      <c r="F32" s="316">
        <f t="shared" si="2"/>
        <v>0</v>
      </c>
      <c r="G32" s="3">
        <v>1</v>
      </c>
      <c r="H32" s="9">
        <v>45582</v>
      </c>
      <c r="I32" s="9">
        <v>45582</v>
      </c>
    </row>
    <row r="33" spans="1:9">
      <c r="A33" s="3" t="s">
        <v>543</v>
      </c>
      <c r="B33" s="321" t="s">
        <v>402</v>
      </c>
      <c r="C33" s="3"/>
      <c r="D33" s="3" t="s">
        <v>433</v>
      </c>
      <c r="E33" s="119"/>
      <c r="F33" s="316">
        <f t="shared" si="2"/>
        <v>0</v>
      </c>
      <c r="G33" s="3">
        <v>1</v>
      </c>
      <c r="H33" s="9">
        <v>45583</v>
      </c>
      <c r="I33" s="9">
        <v>45583</v>
      </c>
    </row>
    <row r="34" spans="1:9">
      <c r="A34" s="58" t="s">
        <v>533</v>
      </c>
      <c r="B34" s="85" t="s">
        <v>405</v>
      </c>
      <c r="C34" s="58"/>
      <c r="D34" s="58" t="s">
        <v>606</v>
      </c>
      <c r="E34" s="336">
        <f>F34/G34</f>
        <v>0</v>
      </c>
      <c r="F34" s="40">
        <f>SUM(F35:F41)</f>
        <v>0</v>
      </c>
      <c r="G34" s="40">
        <f>SUM(G35:G41)</f>
        <v>36</v>
      </c>
      <c r="H34" s="39">
        <f>MIN(H35:H41)</f>
        <v>45586</v>
      </c>
      <c r="I34" s="39">
        <f>MAX(I35:I41)</f>
        <v>45596</v>
      </c>
    </row>
    <row r="35" spans="1:9">
      <c r="A35" s="3" t="s">
        <v>544</v>
      </c>
      <c r="B35" s="321" t="s">
        <v>406</v>
      </c>
      <c r="C35" s="3"/>
      <c r="D35" s="3" t="s">
        <v>411</v>
      </c>
      <c r="E35" s="119"/>
      <c r="F35" s="316">
        <f t="shared" si="2"/>
        <v>0</v>
      </c>
      <c r="G35" s="3">
        <v>2</v>
      </c>
      <c r="H35" s="9">
        <v>45586</v>
      </c>
      <c r="I35" s="9">
        <v>45587</v>
      </c>
    </row>
    <row r="36" spans="1:9">
      <c r="A36" s="3" t="s">
        <v>545</v>
      </c>
      <c r="B36" s="321" t="s">
        <v>407</v>
      </c>
      <c r="C36" s="3"/>
      <c r="D36" s="3" t="s">
        <v>411</v>
      </c>
      <c r="E36" s="119"/>
      <c r="F36" s="316">
        <f t="shared" si="2"/>
        <v>0</v>
      </c>
      <c r="G36" s="3">
        <v>7</v>
      </c>
      <c r="H36" s="9">
        <v>45588</v>
      </c>
      <c r="I36" s="9">
        <v>45596</v>
      </c>
    </row>
    <row r="37" spans="1:9">
      <c r="A37" s="3" t="s">
        <v>546</v>
      </c>
      <c r="B37" s="321" t="s">
        <v>408</v>
      </c>
      <c r="C37" s="3"/>
      <c r="D37" s="3" t="s">
        <v>551</v>
      </c>
      <c r="E37" s="119"/>
      <c r="F37" s="316">
        <f t="shared" si="2"/>
        <v>0</v>
      </c>
      <c r="G37" s="3">
        <v>5</v>
      </c>
      <c r="H37" s="9">
        <v>45586</v>
      </c>
      <c r="I37" s="9">
        <v>45590</v>
      </c>
    </row>
    <row r="38" spans="1:9">
      <c r="A38" s="3" t="s">
        <v>547</v>
      </c>
      <c r="B38" s="321" t="s">
        <v>409</v>
      </c>
      <c r="C38" s="3"/>
      <c r="D38" s="3" t="s">
        <v>552</v>
      </c>
      <c r="E38" s="119"/>
      <c r="F38" s="316">
        <f t="shared" si="2"/>
        <v>0</v>
      </c>
      <c r="G38" s="3">
        <v>4</v>
      </c>
      <c r="H38" s="9">
        <v>45593</v>
      </c>
      <c r="I38" s="9">
        <v>45596</v>
      </c>
    </row>
    <row r="39" spans="1:9">
      <c r="A39" s="3" t="s">
        <v>548</v>
      </c>
      <c r="B39" s="321" t="s">
        <v>410</v>
      </c>
      <c r="C39" s="3"/>
      <c r="D39" s="348" t="s">
        <v>554</v>
      </c>
      <c r="E39" s="119"/>
      <c r="F39" s="316">
        <f t="shared" si="2"/>
        <v>0</v>
      </c>
      <c r="G39" s="3">
        <v>9</v>
      </c>
      <c r="H39" s="9">
        <v>45586</v>
      </c>
      <c r="I39" s="9">
        <v>45596</v>
      </c>
    </row>
    <row r="40" spans="1:9">
      <c r="A40" s="3" t="s">
        <v>549</v>
      </c>
      <c r="B40" s="321" t="s">
        <v>563</v>
      </c>
      <c r="C40" s="3"/>
      <c r="D40" s="3" t="s">
        <v>553</v>
      </c>
      <c r="E40" s="119"/>
      <c r="F40" s="316">
        <f t="shared" si="2"/>
        <v>0</v>
      </c>
      <c r="G40" s="3">
        <v>3</v>
      </c>
      <c r="H40" s="9">
        <v>45586</v>
      </c>
      <c r="I40" s="9">
        <v>45588</v>
      </c>
    </row>
    <row r="41" spans="1:9">
      <c r="A41" s="3" t="s">
        <v>550</v>
      </c>
      <c r="B41" s="321" t="s">
        <v>564</v>
      </c>
      <c r="C41" s="3"/>
      <c r="D41" s="3" t="s">
        <v>553</v>
      </c>
      <c r="E41" s="119"/>
      <c r="F41" s="316">
        <f t="shared" si="2"/>
        <v>0</v>
      </c>
      <c r="G41" s="3">
        <v>6</v>
      </c>
      <c r="H41" s="9">
        <v>45589</v>
      </c>
      <c r="I41" s="9">
        <v>45596</v>
      </c>
    </row>
  </sheetData>
  <mergeCells count="6">
    <mergeCell ref="I1:I2"/>
    <mergeCell ref="A1:A2"/>
    <mergeCell ref="B1:B2"/>
    <mergeCell ref="C1:C2"/>
    <mergeCell ref="D1:D2"/>
    <mergeCell ref="H1:H2"/>
  </mergeCells>
  <phoneticPr fontId="1" type="noConversion"/>
  <pageMargins left="0.7" right="0.7" top="0.75" bottom="0.75" header="0.3" footer="0.3"/>
  <pageSetup paperSize="9" orientation="portrait" r:id="rId1"/>
  <ignoredErrors>
    <ignoredError sqref="A3 A20 A13" twoDigitTextYear="1"/>
    <ignoredError sqref="F23 F34 F13 F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ySplit="2" topLeftCell="A3" activePane="bottomLeft" state="frozen"/>
      <selection pane="bottomLeft" activeCell="I12" sqref="A12:I12"/>
    </sheetView>
  </sheetViews>
  <sheetFormatPr defaultRowHeight="13.5" outlineLevelRow="2"/>
  <cols>
    <col min="1" max="1" width="9" style="6"/>
    <col min="2" max="2" width="57.875" style="2" customWidth="1"/>
    <col min="3" max="3" width="21.75" style="2" customWidth="1"/>
    <col min="4" max="4" width="17.625" style="2" bestFit="1" customWidth="1"/>
    <col min="5" max="5" width="10.25" style="125" customWidth="1"/>
    <col min="6" max="6" width="9.75" style="4" customWidth="1"/>
    <col min="7" max="7" width="9" style="2"/>
    <col min="8" max="8" width="10.75" style="10" customWidth="1"/>
    <col min="9" max="9" width="11" style="10" customWidth="1"/>
    <col min="10" max="16384" width="9" style="2"/>
  </cols>
  <sheetData>
    <row r="1" spans="1:9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173" t="s">
        <v>2</v>
      </c>
      <c r="H1" s="361" t="s">
        <v>3</v>
      </c>
      <c r="I1" s="361" t="s">
        <v>4</v>
      </c>
    </row>
    <row r="2" spans="1:9" ht="15.75" customHeight="1">
      <c r="A2" s="364"/>
      <c r="B2" s="366"/>
      <c r="C2" s="366"/>
      <c r="D2" s="366"/>
      <c r="E2" s="174">
        <f>F2/G2</f>
        <v>0.14236842105263159</v>
      </c>
      <c r="F2" s="175">
        <f>SUM(F3,F17,F23,F31)</f>
        <v>54.1</v>
      </c>
      <c r="G2" s="176">
        <f>SUM(G3,G17,G23,G31)</f>
        <v>380</v>
      </c>
      <c r="H2" s="362"/>
      <c r="I2" s="362"/>
    </row>
    <row r="3" spans="1:9">
      <c r="A3" s="49" t="s">
        <v>114</v>
      </c>
      <c r="B3" s="50" t="s">
        <v>555</v>
      </c>
      <c r="C3" s="101"/>
      <c r="D3" s="101" t="s">
        <v>309</v>
      </c>
      <c r="E3" s="52">
        <f>F3/G3</f>
        <v>0.311</v>
      </c>
      <c r="F3" s="53">
        <f>SUM(F4:F6,F12:F13,F16)</f>
        <v>31.1</v>
      </c>
      <c r="G3" s="101">
        <f>SUM(G4,G5,G6,G12,G13,G16)</f>
        <v>100</v>
      </c>
      <c r="H3" s="54">
        <f>MIN(H4:H16)</f>
        <v>3</v>
      </c>
      <c r="I3" s="54">
        <f>MAX(I4:I16)</f>
        <v>45744</v>
      </c>
    </row>
    <row r="4" spans="1:9" outlineLevel="1">
      <c r="A4" s="66" t="s">
        <v>281</v>
      </c>
      <c r="B4" s="67" t="s">
        <v>556</v>
      </c>
      <c r="C4" s="69" t="s">
        <v>59</v>
      </c>
      <c r="D4" s="69" t="s">
        <v>51</v>
      </c>
      <c r="E4" s="166">
        <v>1</v>
      </c>
      <c r="F4" s="70">
        <f>G4*E4</f>
        <v>10</v>
      </c>
      <c r="G4" s="69">
        <v>10</v>
      </c>
      <c r="H4" s="72">
        <v>45488</v>
      </c>
      <c r="I4" s="72">
        <v>45499</v>
      </c>
    </row>
    <row r="5" spans="1:9" outlineLevel="1">
      <c r="A5" s="66" t="s">
        <v>283</v>
      </c>
      <c r="B5" s="67" t="s">
        <v>557</v>
      </c>
      <c r="C5" s="69" t="s">
        <v>57</v>
      </c>
      <c r="D5" s="69" t="s">
        <v>54</v>
      </c>
      <c r="E5" s="166">
        <v>1</v>
      </c>
      <c r="F5" s="70">
        <f t="shared" ref="F5:F11" si="0">G5*E5</f>
        <v>5</v>
      </c>
      <c r="G5" s="69">
        <v>5</v>
      </c>
      <c r="H5" s="71">
        <v>45524</v>
      </c>
      <c r="I5" s="71">
        <v>45530</v>
      </c>
    </row>
    <row r="6" spans="1:9" outlineLevel="1">
      <c r="A6" s="45" t="s">
        <v>284</v>
      </c>
      <c r="B6" s="74" t="s">
        <v>16</v>
      </c>
      <c r="C6" s="102" t="s">
        <v>58</v>
      </c>
      <c r="D6" s="102" t="s">
        <v>49</v>
      </c>
      <c r="E6" s="167">
        <f>F6/G6</f>
        <v>0.94705882352941184</v>
      </c>
      <c r="F6" s="47">
        <f>SUM(F7:F11)</f>
        <v>16.100000000000001</v>
      </c>
      <c r="G6" s="102">
        <f>SUM(G7:G11)</f>
        <v>17</v>
      </c>
      <c r="H6" s="48">
        <f>MIN(H7:H11)</f>
        <v>45531</v>
      </c>
      <c r="I6" s="48">
        <f>MAX(I7:I11)</f>
        <v>45590</v>
      </c>
    </row>
    <row r="7" spans="1:9" ht="13.5" customHeight="1" outlineLevel="2">
      <c r="A7" s="57" t="s">
        <v>285</v>
      </c>
      <c r="B7" s="85" t="s">
        <v>9</v>
      </c>
      <c r="C7" s="59"/>
      <c r="D7" s="59" t="s">
        <v>49</v>
      </c>
      <c r="E7" s="166">
        <v>1</v>
      </c>
      <c r="F7" s="60">
        <f t="shared" si="0"/>
        <v>5</v>
      </c>
      <c r="G7" s="59">
        <v>5</v>
      </c>
      <c r="H7" s="61">
        <v>45531</v>
      </c>
      <c r="I7" s="61">
        <v>45537</v>
      </c>
    </row>
    <row r="8" spans="1:9" ht="13.5" customHeight="1" outlineLevel="2">
      <c r="A8" s="57" t="s">
        <v>286</v>
      </c>
      <c r="B8" s="85" t="s">
        <v>12</v>
      </c>
      <c r="C8" s="59"/>
      <c r="D8" s="59" t="s">
        <v>49</v>
      </c>
      <c r="E8" s="166">
        <v>1</v>
      </c>
      <c r="F8" s="60">
        <f t="shared" si="0"/>
        <v>3</v>
      </c>
      <c r="G8" s="59">
        <v>3</v>
      </c>
      <c r="H8" s="61">
        <v>45538</v>
      </c>
      <c r="I8" s="61">
        <v>45540</v>
      </c>
    </row>
    <row r="9" spans="1:9" ht="13.5" customHeight="1" outlineLevel="2">
      <c r="A9" s="57" t="s">
        <v>287</v>
      </c>
      <c r="B9" s="85" t="s">
        <v>13</v>
      </c>
      <c r="C9" s="59"/>
      <c r="D9" s="59" t="s">
        <v>49</v>
      </c>
      <c r="E9" s="166">
        <v>1</v>
      </c>
      <c r="F9" s="60">
        <f t="shared" si="0"/>
        <v>3</v>
      </c>
      <c r="G9" s="59">
        <v>3</v>
      </c>
      <c r="H9" s="61">
        <v>45541</v>
      </c>
      <c r="I9" s="61">
        <v>45545</v>
      </c>
    </row>
    <row r="10" spans="1:9" ht="13.5" customHeight="1" outlineLevel="2">
      <c r="A10" s="57" t="s">
        <v>288</v>
      </c>
      <c r="B10" s="85" t="s">
        <v>14</v>
      </c>
      <c r="C10" s="59"/>
      <c r="D10" s="59" t="s">
        <v>49</v>
      </c>
      <c r="E10" s="166">
        <v>1</v>
      </c>
      <c r="F10" s="60">
        <f t="shared" si="0"/>
        <v>3</v>
      </c>
      <c r="G10" s="59">
        <v>3</v>
      </c>
      <c r="H10" s="61">
        <v>45546</v>
      </c>
      <c r="I10" s="61">
        <v>45548</v>
      </c>
    </row>
    <row r="11" spans="1:9" ht="13.5" customHeight="1" outlineLevel="2">
      <c r="A11" s="57" t="s">
        <v>289</v>
      </c>
      <c r="B11" s="85" t="s">
        <v>35</v>
      </c>
      <c r="C11" s="59"/>
      <c r="D11" s="59" t="s">
        <v>49</v>
      </c>
      <c r="E11" s="166">
        <v>0.7</v>
      </c>
      <c r="F11" s="60">
        <f t="shared" si="0"/>
        <v>2.0999999999999996</v>
      </c>
      <c r="G11" s="59">
        <v>3</v>
      </c>
      <c r="H11" s="61">
        <v>45554</v>
      </c>
      <c r="I11" s="61">
        <v>45590</v>
      </c>
    </row>
    <row r="12" spans="1:9" outlineLevel="1">
      <c r="A12" s="66" t="s">
        <v>290</v>
      </c>
      <c r="B12" s="67" t="s">
        <v>509</v>
      </c>
      <c r="C12" s="103" t="s">
        <v>510</v>
      </c>
      <c r="D12" s="103" t="s">
        <v>583</v>
      </c>
      <c r="E12" s="168">
        <v>0</v>
      </c>
      <c r="F12" s="70">
        <f t="shared" ref="F12:F15" si="1">G12*E12</f>
        <v>0</v>
      </c>
      <c r="G12" s="103">
        <v>9</v>
      </c>
      <c r="H12" s="78">
        <v>45586</v>
      </c>
      <c r="I12" s="78">
        <v>45604</v>
      </c>
    </row>
    <row r="13" spans="1:9" outlineLevel="1">
      <c r="A13" s="45" t="s">
        <v>291</v>
      </c>
      <c r="B13" s="74" t="s">
        <v>15</v>
      </c>
      <c r="C13" s="102" t="s">
        <v>60</v>
      </c>
      <c r="D13" s="102" t="s">
        <v>54</v>
      </c>
      <c r="E13" s="167">
        <f>F13/G13</f>
        <v>0</v>
      </c>
      <c r="F13" s="47">
        <f>SUM(F14:F15)</f>
        <v>0</v>
      </c>
      <c r="G13" s="102">
        <f>SUM(G14:G15)</f>
        <v>20</v>
      </c>
      <c r="H13" s="48">
        <f>MIN(H14:H15)</f>
        <v>45614</v>
      </c>
      <c r="I13" s="48">
        <f>MAX(I14:I15)</f>
        <v>45625</v>
      </c>
    </row>
    <row r="14" spans="1:9" ht="13.5" customHeight="1" outlineLevel="2">
      <c r="A14" s="57" t="s">
        <v>293</v>
      </c>
      <c r="B14" s="85" t="s">
        <v>32</v>
      </c>
      <c r="C14" s="58"/>
      <c r="D14" s="59" t="s">
        <v>54</v>
      </c>
      <c r="E14" s="166"/>
      <c r="F14" s="60">
        <f t="shared" si="1"/>
        <v>0</v>
      </c>
      <c r="G14" s="59">
        <v>10</v>
      </c>
      <c r="H14" s="61">
        <v>45614</v>
      </c>
      <c r="I14" s="61">
        <v>45625</v>
      </c>
    </row>
    <row r="15" spans="1:9" ht="13.5" customHeight="1" outlineLevel="2">
      <c r="A15" s="57" t="s">
        <v>294</v>
      </c>
      <c r="B15" s="85" t="s">
        <v>34</v>
      </c>
      <c r="C15" s="58"/>
      <c r="D15" s="89" t="s">
        <v>511</v>
      </c>
      <c r="E15" s="169"/>
      <c r="F15" s="60">
        <f t="shared" si="1"/>
        <v>0</v>
      </c>
      <c r="G15" s="89">
        <v>10</v>
      </c>
      <c r="H15" s="90">
        <v>45614</v>
      </c>
      <c r="I15" s="90">
        <v>45625</v>
      </c>
    </row>
    <row r="16" spans="1:9" outlineLevel="1">
      <c r="A16" s="66" t="s">
        <v>295</v>
      </c>
      <c r="B16" s="67" t="s">
        <v>122</v>
      </c>
      <c r="C16" s="68"/>
      <c r="D16" s="104" t="s">
        <v>55</v>
      </c>
      <c r="E16" s="170"/>
      <c r="F16" s="70">
        <f t="shared" ref="F16" si="2">G16*E16</f>
        <v>0</v>
      </c>
      <c r="G16" s="105">
        <v>39</v>
      </c>
      <c r="H16" s="106">
        <v>3</v>
      </c>
      <c r="I16" s="106">
        <v>45744</v>
      </c>
    </row>
    <row r="17" spans="1:9">
      <c r="A17" s="49" t="s">
        <v>151</v>
      </c>
      <c r="B17" s="50" t="s">
        <v>558</v>
      </c>
      <c r="C17" s="51"/>
      <c r="D17" s="51" t="s">
        <v>307</v>
      </c>
      <c r="E17" s="52">
        <f>F17/G17</f>
        <v>0.11009174311926606</v>
      </c>
      <c r="F17" s="53">
        <f>SUM(F18,F19,F20:F22)</f>
        <v>12</v>
      </c>
      <c r="G17" s="51">
        <f>SUM(G18,G19,G20,G21,G22)</f>
        <v>109</v>
      </c>
      <c r="H17" s="54">
        <f>MIN(H18:H22)</f>
        <v>45566</v>
      </c>
      <c r="I17" s="54">
        <f>MAX(I18:I22)</f>
        <v>45667</v>
      </c>
    </row>
    <row r="18" spans="1:9" outlineLevel="1">
      <c r="A18" s="66" t="s">
        <v>296</v>
      </c>
      <c r="B18" s="67" t="s">
        <v>40</v>
      </c>
      <c r="C18" s="68"/>
      <c r="D18" s="68" t="s">
        <v>152</v>
      </c>
      <c r="E18" s="119"/>
      <c r="F18" s="70">
        <f>G18*E18</f>
        <v>0</v>
      </c>
      <c r="G18" s="68">
        <v>14</v>
      </c>
      <c r="H18" s="72">
        <v>45575</v>
      </c>
      <c r="I18" s="72">
        <v>45596</v>
      </c>
    </row>
    <row r="19" spans="1:9" outlineLevel="1">
      <c r="A19" s="45" t="s">
        <v>297</v>
      </c>
      <c r="B19" s="74" t="s">
        <v>42</v>
      </c>
      <c r="C19" s="46" t="s">
        <v>153</v>
      </c>
      <c r="D19" s="46" t="s">
        <v>146</v>
      </c>
      <c r="E19" s="119">
        <v>0.6</v>
      </c>
      <c r="F19" s="70">
        <f>G19*E19</f>
        <v>12</v>
      </c>
      <c r="G19" s="102">
        <v>20</v>
      </c>
      <c r="H19" s="48">
        <v>45566</v>
      </c>
      <c r="I19" s="48">
        <v>45596</v>
      </c>
    </row>
    <row r="20" spans="1:9" outlineLevel="1">
      <c r="A20" s="66" t="s">
        <v>300</v>
      </c>
      <c r="B20" s="67" t="s">
        <v>154</v>
      </c>
      <c r="C20" s="68"/>
      <c r="D20" s="68" t="s">
        <v>146</v>
      </c>
      <c r="E20" s="119"/>
      <c r="F20" s="70">
        <f>G20*E20</f>
        <v>0</v>
      </c>
      <c r="G20" s="68">
        <v>10</v>
      </c>
      <c r="H20" s="72">
        <v>45597</v>
      </c>
      <c r="I20" s="72">
        <v>45604</v>
      </c>
    </row>
    <row r="21" spans="1:9" outlineLevel="1">
      <c r="A21" s="66" t="s">
        <v>298</v>
      </c>
      <c r="B21" s="67" t="s">
        <v>613</v>
      </c>
      <c r="C21" s="68" t="s">
        <v>147</v>
      </c>
      <c r="D21" s="68" t="s">
        <v>148</v>
      </c>
      <c r="E21" s="119"/>
      <c r="F21" s="70">
        <f t="shared" ref="F21:F22" si="3">G21*E21</f>
        <v>0</v>
      </c>
      <c r="G21" s="68">
        <v>35</v>
      </c>
      <c r="H21" s="72">
        <v>45600</v>
      </c>
      <c r="I21" s="72">
        <v>45653</v>
      </c>
    </row>
    <row r="22" spans="1:9" outlineLevel="1">
      <c r="A22" s="66" t="s">
        <v>299</v>
      </c>
      <c r="B22" s="67" t="s">
        <v>44</v>
      </c>
      <c r="C22" s="68" t="s">
        <v>155</v>
      </c>
      <c r="D22" s="68" t="s">
        <v>150</v>
      </c>
      <c r="E22" s="119"/>
      <c r="F22" s="70">
        <f t="shared" si="3"/>
        <v>0</v>
      </c>
      <c r="G22" s="68">
        <v>30</v>
      </c>
      <c r="H22" s="72">
        <v>45628</v>
      </c>
      <c r="I22" s="72">
        <v>45667</v>
      </c>
    </row>
    <row r="23" spans="1:9">
      <c r="A23" s="49" t="s">
        <v>115</v>
      </c>
      <c r="B23" s="50" t="s">
        <v>559</v>
      </c>
      <c r="C23" s="51"/>
      <c r="D23" s="51" t="s">
        <v>312</v>
      </c>
      <c r="E23" s="52">
        <f>F23/G23</f>
        <v>0.10185185185185185</v>
      </c>
      <c r="F23" s="53">
        <f>SUM(F24,F29:F30)</f>
        <v>11</v>
      </c>
      <c r="G23" s="51">
        <f>SUM(G24,G30,G29)</f>
        <v>108</v>
      </c>
      <c r="H23" s="54">
        <f>MIN(H24:H30)</f>
        <v>0</v>
      </c>
      <c r="I23" s="54">
        <f>MAX(I24:I30)</f>
        <v>45632</v>
      </c>
    </row>
    <row r="24" spans="1:9" outlineLevel="1">
      <c r="A24" s="45" t="s">
        <v>301</v>
      </c>
      <c r="B24" s="74" t="s">
        <v>106</v>
      </c>
      <c r="C24" s="46"/>
      <c r="D24" s="46" t="s">
        <v>277</v>
      </c>
      <c r="E24" s="120">
        <f>F24/G24</f>
        <v>0.73333333333333328</v>
      </c>
      <c r="F24" s="70">
        <f>SUM(F25:F28)</f>
        <v>11</v>
      </c>
      <c r="G24" s="46">
        <f>SUM(G25:G28)</f>
        <v>15</v>
      </c>
      <c r="H24" s="48">
        <f>MIN(H25:H28)</f>
        <v>45505</v>
      </c>
      <c r="I24" s="48">
        <f>MAX(I25:I28)</f>
        <v>45565</v>
      </c>
    </row>
    <row r="25" spans="1:9" ht="13.5" customHeight="1" outlineLevel="2">
      <c r="A25" s="57" t="s">
        <v>302</v>
      </c>
      <c r="B25" s="85" t="s">
        <v>199</v>
      </c>
      <c r="C25" s="58"/>
      <c r="D25" s="58" t="s">
        <v>278</v>
      </c>
      <c r="E25" s="119">
        <v>1</v>
      </c>
      <c r="F25" s="60">
        <f t="shared" ref="F25:F28" si="4">G25*E25</f>
        <v>2</v>
      </c>
      <c r="G25" s="58">
        <v>2</v>
      </c>
      <c r="H25" s="95">
        <v>45505</v>
      </c>
      <c r="I25" s="95">
        <v>45506</v>
      </c>
    </row>
    <row r="26" spans="1:9" ht="13.5" customHeight="1" outlineLevel="2">
      <c r="A26" s="57" t="s">
        <v>303</v>
      </c>
      <c r="B26" s="85" t="s">
        <v>195</v>
      </c>
      <c r="C26" s="58"/>
      <c r="D26" s="58" t="s">
        <v>278</v>
      </c>
      <c r="E26" s="119">
        <v>1</v>
      </c>
      <c r="F26" s="60">
        <f t="shared" si="4"/>
        <v>3</v>
      </c>
      <c r="G26" s="58">
        <v>3</v>
      </c>
      <c r="H26" s="95">
        <v>45509</v>
      </c>
      <c r="I26" s="95">
        <v>45511</v>
      </c>
    </row>
    <row r="27" spans="1:9" ht="13.5" customHeight="1" outlineLevel="2">
      <c r="A27" s="57" t="s">
        <v>304</v>
      </c>
      <c r="B27" s="85" t="s">
        <v>196</v>
      </c>
      <c r="C27" s="58"/>
      <c r="D27" s="58" t="s">
        <v>278</v>
      </c>
      <c r="E27" s="119">
        <v>1</v>
      </c>
      <c r="F27" s="60">
        <f t="shared" si="4"/>
        <v>2</v>
      </c>
      <c r="G27" s="58">
        <v>2</v>
      </c>
      <c r="H27" s="95">
        <v>45512</v>
      </c>
      <c r="I27" s="95">
        <v>45513</v>
      </c>
    </row>
    <row r="28" spans="1:9" ht="13.5" customHeight="1" outlineLevel="2">
      <c r="A28" s="57" t="s">
        <v>305</v>
      </c>
      <c r="B28" s="85" t="s">
        <v>204</v>
      </c>
      <c r="C28" s="58"/>
      <c r="D28" s="58" t="s">
        <v>278</v>
      </c>
      <c r="E28" s="119">
        <v>0.5</v>
      </c>
      <c r="F28" s="60">
        <f t="shared" si="4"/>
        <v>4</v>
      </c>
      <c r="G28" s="58">
        <v>8</v>
      </c>
      <c r="H28" s="95">
        <v>45554</v>
      </c>
      <c r="I28" s="95">
        <v>45565</v>
      </c>
    </row>
    <row r="29" spans="1:9" ht="13.5" customHeight="1" outlineLevel="1">
      <c r="A29" s="66" t="s">
        <v>306</v>
      </c>
      <c r="B29" s="67" t="s">
        <v>310</v>
      </c>
      <c r="C29" s="68"/>
      <c r="D29" s="68" t="s">
        <v>311</v>
      </c>
      <c r="E29" s="119"/>
      <c r="F29" s="70">
        <f>G29*E29</f>
        <v>0</v>
      </c>
      <c r="G29" s="68">
        <v>10</v>
      </c>
      <c r="H29" s="107">
        <v>45628</v>
      </c>
      <c r="I29" s="108">
        <v>45632</v>
      </c>
    </row>
    <row r="30" spans="1:9" outlineLevel="1">
      <c r="A30" s="351" t="s">
        <v>282</v>
      </c>
      <c r="B30" s="357" t="s">
        <v>560</v>
      </c>
      <c r="C30" s="353"/>
      <c r="D30" s="353" t="str">
        <f>펜타ON_개발!D3</f>
        <v>송주은</v>
      </c>
      <c r="E30" s="354">
        <f>펜타ON_개발!E3</f>
        <v>0</v>
      </c>
      <c r="F30" s="355">
        <f>펜타ON_개발!F3</f>
        <v>0</v>
      </c>
      <c r="G30" s="353">
        <f>펜타ON_개발!G3</f>
        <v>83</v>
      </c>
      <c r="H30" s="356">
        <f>펜타ON_개발!H3</f>
        <v>0</v>
      </c>
      <c r="I30" s="356">
        <f>펜타ON_개발!I3</f>
        <v>0</v>
      </c>
    </row>
    <row r="31" spans="1:9">
      <c r="A31" s="56" t="s">
        <v>116</v>
      </c>
      <c r="B31" s="50" t="s">
        <v>561</v>
      </c>
      <c r="C31" s="51"/>
      <c r="D31" s="51" t="s">
        <v>253</v>
      </c>
      <c r="E31" s="52">
        <f>F31/G31</f>
        <v>0</v>
      </c>
      <c r="F31" s="53">
        <f>SUM(F32:F36)</f>
        <v>0</v>
      </c>
      <c r="G31" s="51">
        <f>SUM(G32:G36)</f>
        <v>63</v>
      </c>
      <c r="H31" s="54">
        <f>MIN(H32:H36)</f>
        <v>45733</v>
      </c>
      <c r="I31" s="54">
        <f>MAX(I32:I36)</f>
        <v>45807</v>
      </c>
    </row>
    <row r="32" spans="1:9" outlineLevel="1">
      <c r="A32" s="84" t="s">
        <v>272</v>
      </c>
      <c r="B32" s="67" t="s">
        <v>245</v>
      </c>
      <c r="C32" s="68" t="s">
        <v>265</v>
      </c>
      <c r="D32" s="68" t="s">
        <v>253</v>
      </c>
      <c r="E32" s="119"/>
      <c r="F32" s="70">
        <f>G32*E32</f>
        <v>0</v>
      </c>
      <c r="G32" s="68">
        <v>10</v>
      </c>
      <c r="H32" s="72">
        <v>45733</v>
      </c>
      <c r="I32" s="72">
        <v>45744</v>
      </c>
    </row>
    <row r="33" spans="1:9" outlineLevel="1">
      <c r="A33" s="84" t="s">
        <v>273</v>
      </c>
      <c r="B33" s="67" t="s">
        <v>246</v>
      </c>
      <c r="C33" s="68" t="s">
        <v>266</v>
      </c>
      <c r="D33" s="68" t="s">
        <v>253</v>
      </c>
      <c r="E33" s="119"/>
      <c r="F33" s="70">
        <f t="shared" ref="F33:F36" si="5">G33*E33</f>
        <v>0</v>
      </c>
      <c r="G33" s="68">
        <v>20</v>
      </c>
      <c r="H33" s="72">
        <v>45747</v>
      </c>
      <c r="I33" s="72">
        <v>45772</v>
      </c>
    </row>
    <row r="34" spans="1:9" outlineLevel="1">
      <c r="A34" s="84" t="s">
        <v>274</v>
      </c>
      <c r="B34" s="67" t="s">
        <v>264</v>
      </c>
      <c r="C34" s="68" t="s">
        <v>267</v>
      </c>
      <c r="D34" s="68" t="s">
        <v>253</v>
      </c>
      <c r="E34" s="119"/>
      <c r="F34" s="70">
        <f t="shared" si="5"/>
        <v>0</v>
      </c>
      <c r="G34" s="68">
        <v>8</v>
      </c>
      <c r="H34" s="72">
        <v>45775</v>
      </c>
      <c r="I34" s="72">
        <v>45786</v>
      </c>
    </row>
    <row r="35" spans="1:9" outlineLevel="1">
      <c r="A35" s="84" t="s">
        <v>275</v>
      </c>
      <c r="B35" s="67" t="s">
        <v>247</v>
      </c>
      <c r="C35" s="68"/>
      <c r="D35" s="68" t="s">
        <v>253</v>
      </c>
      <c r="E35" s="119"/>
      <c r="F35" s="70">
        <f t="shared" si="5"/>
        <v>0</v>
      </c>
      <c r="G35" s="68">
        <v>5</v>
      </c>
      <c r="H35" s="72">
        <v>45789</v>
      </c>
      <c r="I35" s="72">
        <v>45793</v>
      </c>
    </row>
    <row r="36" spans="1:9" outlineLevel="1">
      <c r="A36" s="84" t="s">
        <v>276</v>
      </c>
      <c r="B36" s="67" t="s">
        <v>248</v>
      </c>
      <c r="C36" s="68"/>
      <c r="D36" s="68" t="s">
        <v>253</v>
      </c>
      <c r="E36" s="119"/>
      <c r="F36" s="70">
        <f t="shared" si="5"/>
        <v>0</v>
      </c>
      <c r="G36" s="68">
        <v>20</v>
      </c>
      <c r="H36" s="72">
        <v>45796</v>
      </c>
      <c r="I36" s="72">
        <v>45807</v>
      </c>
    </row>
  </sheetData>
  <autoFilter ref="A2:I36"/>
  <mergeCells count="6">
    <mergeCell ref="I1:I2"/>
    <mergeCell ref="A1:A2"/>
    <mergeCell ref="B1:B2"/>
    <mergeCell ref="C1:C2"/>
    <mergeCell ref="D1:D2"/>
    <mergeCell ref="H1:H2"/>
  </mergeCells>
  <phoneticPr fontId="1" type="noConversion"/>
  <pageMargins left="0.7" right="0.7" top="0.75" bottom="0.75" header="0.3" footer="0.3"/>
  <pageSetup paperSize="9" orientation="portrait" r:id="rId1"/>
  <ignoredErrors>
    <ignoredError sqref="G6 G13:I13 G24:I24 H6:I6" formulaRange="1"/>
    <ignoredError sqref="A32:A36 A4 A5:A16 A18 A20:A22 A24 A29:A30 A19" twoDigitTextYear="1"/>
    <ignoredError sqref="F23 F31 F6 F13 F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9C9"/>
  </sheetPr>
  <dimension ref="A1:N19"/>
  <sheetViews>
    <sheetView workbookViewId="0">
      <selection activeCell="I28" sqref="I28"/>
    </sheetView>
  </sheetViews>
  <sheetFormatPr defaultRowHeight="13.5"/>
  <cols>
    <col min="1" max="1" width="9" style="2"/>
    <col min="2" max="2" width="40.125" style="2" customWidth="1"/>
    <col min="3" max="3" width="9" style="2"/>
    <col min="4" max="4" width="12.5" style="2" bestFit="1" customWidth="1"/>
    <col min="5" max="7" width="9" style="2"/>
    <col min="8" max="8" width="9" style="10" customWidth="1"/>
    <col min="9" max="9" width="9" style="10"/>
    <col min="10" max="16384" width="9" style="2"/>
  </cols>
  <sheetData>
    <row r="1" spans="1:14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310" t="s">
        <v>2</v>
      </c>
      <c r="H1" s="361" t="s">
        <v>3</v>
      </c>
      <c r="I1" s="361" t="s">
        <v>4</v>
      </c>
      <c r="J1" s="1"/>
      <c r="K1" s="1"/>
      <c r="L1" s="1"/>
      <c r="M1" s="1"/>
      <c r="N1" s="1"/>
    </row>
    <row r="2" spans="1:14" ht="15.75" customHeight="1">
      <c r="A2" s="364"/>
      <c r="B2" s="366"/>
      <c r="C2" s="366"/>
      <c r="D2" s="366"/>
      <c r="E2" s="174">
        <f>F2/G2</f>
        <v>0</v>
      </c>
      <c r="F2" s="175">
        <f>SUM(F3,F23,F58,F84)</f>
        <v>0</v>
      </c>
      <c r="G2" s="176">
        <f>SUM(G3,G23,G58,G84)</f>
        <v>83</v>
      </c>
      <c r="H2" s="362"/>
      <c r="I2" s="362"/>
      <c r="J2" s="1"/>
      <c r="K2" s="1"/>
      <c r="L2" s="1"/>
      <c r="M2" s="1"/>
      <c r="N2" s="1"/>
    </row>
    <row r="3" spans="1:14">
      <c r="A3" s="351" t="s">
        <v>282</v>
      </c>
      <c r="B3" s="357" t="s">
        <v>560</v>
      </c>
      <c r="C3" s="353"/>
      <c r="D3" s="353" t="s">
        <v>279</v>
      </c>
      <c r="E3" s="354"/>
      <c r="F3" s="355">
        <f>G3*E3</f>
        <v>0</v>
      </c>
      <c r="G3" s="353">
        <v>83</v>
      </c>
      <c r="H3" s="356"/>
      <c r="I3" s="356"/>
    </row>
    <row r="4" spans="1:14">
      <c r="A4" s="313"/>
      <c r="B4" s="318"/>
      <c r="C4" s="314"/>
      <c r="D4" s="314"/>
      <c r="E4" s="315"/>
      <c r="F4" s="316"/>
      <c r="G4" s="314"/>
      <c r="H4" s="317"/>
      <c r="I4" s="317"/>
    </row>
    <row r="5" spans="1:14">
      <c r="A5" s="313"/>
      <c r="B5" s="318"/>
      <c r="C5" s="314"/>
      <c r="D5" s="314"/>
      <c r="E5" s="315"/>
      <c r="F5" s="316"/>
      <c r="G5" s="314"/>
      <c r="H5" s="317"/>
      <c r="I5" s="317"/>
    </row>
    <row r="6" spans="1:14">
      <c r="A6" s="313"/>
      <c r="B6" s="318"/>
      <c r="C6" s="314"/>
      <c r="D6" s="314"/>
      <c r="E6" s="315"/>
      <c r="F6" s="316"/>
      <c r="G6" s="314"/>
      <c r="H6" s="317"/>
      <c r="I6" s="317"/>
    </row>
    <row r="7" spans="1:14">
      <c r="B7" s="312"/>
    </row>
    <row r="8" spans="1:14">
      <c r="B8" s="312"/>
    </row>
    <row r="9" spans="1:14">
      <c r="B9" s="312"/>
    </row>
    <row r="10" spans="1:14">
      <c r="B10" s="312"/>
    </row>
    <row r="11" spans="1:14">
      <c r="B11" s="312"/>
    </row>
    <row r="12" spans="1:14">
      <c r="B12" s="311"/>
    </row>
    <row r="13" spans="1:14">
      <c r="B13" s="312"/>
    </row>
    <row r="14" spans="1:14">
      <c r="B14" s="312"/>
    </row>
    <row r="15" spans="1:14">
      <c r="B15" s="312"/>
    </row>
    <row r="16" spans="1:14">
      <c r="B16" s="312"/>
    </row>
    <row r="17" spans="2:2">
      <c r="B17" s="312"/>
    </row>
    <row r="18" spans="2:2">
      <c r="B18" s="312"/>
    </row>
    <row r="19" spans="2:2">
      <c r="B19" s="312"/>
    </row>
  </sheetData>
  <mergeCells count="6">
    <mergeCell ref="I1:I2"/>
    <mergeCell ref="A1:A2"/>
    <mergeCell ref="B1:B2"/>
    <mergeCell ref="C1:C2"/>
    <mergeCell ref="D1:D2"/>
    <mergeCell ref="H1:H2"/>
  </mergeCells>
  <phoneticPr fontId="1" type="noConversion"/>
  <conditionalFormatting sqref="E3:I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{84EC2077-9996-4F5C-9468-31C5C5C25805}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A3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C2077-9996-4F5C-9468-31C5C5C25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E3:I3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pane ySplit="2" topLeftCell="A3" activePane="bottomLeft" state="frozen"/>
      <selection pane="bottomLeft" activeCell="L36" sqref="L36"/>
    </sheetView>
  </sheetViews>
  <sheetFormatPr defaultRowHeight="13.5" outlineLevelRow="2"/>
  <cols>
    <col min="1" max="1" width="9" style="6"/>
    <col min="2" max="2" width="57.875" style="2" customWidth="1"/>
    <col min="3" max="3" width="32.75" style="2" customWidth="1"/>
    <col min="4" max="4" width="17.625" style="2" bestFit="1" customWidth="1"/>
    <col min="5" max="5" width="10.25" style="125" customWidth="1"/>
    <col min="6" max="6" width="10.25" style="114" customWidth="1"/>
    <col min="7" max="7" width="9" style="2"/>
    <col min="8" max="8" width="10.75" style="10" customWidth="1"/>
    <col min="9" max="9" width="11" style="10" customWidth="1"/>
    <col min="10" max="16384" width="9" style="2"/>
  </cols>
  <sheetData>
    <row r="1" spans="1:9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173" t="s">
        <v>2</v>
      </c>
      <c r="H1" s="361" t="s">
        <v>3</v>
      </c>
      <c r="I1" s="361" t="s">
        <v>4</v>
      </c>
    </row>
    <row r="2" spans="1:9" ht="15.75" customHeight="1">
      <c r="A2" s="364"/>
      <c r="B2" s="366"/>
      <c r="C2" s="366"/>
      <c r="D2" s="366"/>
      <c r="E2" s="174">
        <f>F2/G2</f>
        <v>0.21587301587301588</v>
      </c>
      <c r="F2" s="175">
        <f>SUM(F3,F15,F20,F30)</f>
        <v>68</v>
      </c>
      <c r="G2" s="176">
        <f>SUM(G3,G15,G20,G30)</f>
        <v>315</v>
      </c>
      <c r="H2" s="362"/>
      <c r="I2" s="362"/>
    </row>
    <row r="3" spans="1:9" s="29" customFormat="1">
      <c r="A3" s="49" t="s">
        <v>117</v>
      </c>
      <c r="B3" s="50" t="s">
        <v>37</v>
      </c>
      <c r="C3" s="101"/>
      <c r="D3" s="101" t="s">
        <v>56</v>
      </c>
      <c r="E3" s="52">
        <f>F3/G3</f>
        <v>0.37179487179487181</v>
      </c>
      <c r="F3" s="112">
        <f>SUM(F4:F6,F10:F11,F14)</f>
        <v>29</v>
      </c>
      <c r="G3" s="101">
        <f>SUM(G4,G5,G6,G10,G11,G14)</f>
        <v>78</v>
      </c>
      <c r="H3" s="54">
        <f>MIN(H4:H14)</f>
        <v>45488</v>
      </c>
      <c r="I3" s="54">
        <f>MAX(I4:I14)</f>
        <v>45744</v>
      </c>
    </row>
    <row r="4" spans="1:9" outlineLevel="1">
      <c r="A4" s="66" t="s">
        <v>330</v>
      </c>
      <c r="B4" s="67" t="s">
        <v>38</v>
      </c>
      <c r="C4" s="69" t="s">
        <v>50</v>
      </c>
      <c r="D4" s="69" t="s">
        <v>389</v>
      </c>
      <c r="E4" s="166">
        <v>1</v>
      </c>
      <c r="F4" s="70">
        <f>G4*E4</f>
        <v>10</v>
      </c>
      <c r="G4" s="69">
        <v>10</v>
      </c>
      <c r="H4" s="72">
        <v>45488</v>
      </c>
      <c r="I4" s="72">
        <v>45530</v>
      </c>
    </row>
    <row r="5" spans="1:9" outlineLevel="1">
      <c r="A5" s="66" t="s">
        <v>331</v>
      </c>
      <c r="B5" s="67" t="s">
        <v>39</v>
      </c>
      <c r="C5" s="109" t="s">
        <v>57</v>
      </c>
      <c r="D5" s="103" t="s">
        <v>56</v>
      </c>
      <c r="E5" s="168">
        <v>1</v>
      </c>
      <c r="F5" s="70">
        <f t="shared" ref="F5:F9" si="0">G5*E5</f>
        <v>3</v>
      </c>
      <c r="G5" s="103">
        <v>3</v>
      </c>
      <c r="H5" s="78">
        <v>45524</v>
      </c>
      <c r="I5" s="78">
        <v>45526</v>
      </c>
    </row>
    <row r="6" spans="1:9" s="29" customFormat="1" outlineLevel="1">
      <c r="A6" s="45" t="s">
        <v>332</v>
      </c>
      <c r="B6" s="74" t="s">
        <v>17</v>
      </c>
      <c r="C6" s="110" t="s">
        <v>58</v>
      </c>
      <c r="D6" s="79" t="s">
        <v>49</v>
      </c>
      <c r="E6" s="167">
        <f>F6/G6</f>
        <v>1</v>
      </c>
      <c r="F6" s="70">
        <f>SUM(F7:F9)</f>
        <v>11</v>
      </c>
      <c r="G6" s="102">
        <f>SUM(G7:G9)</f>
        <v>11</v>
      </c>
      <c r="H6" s="48">
        <f>MIN(H7:H9)</f>
        <v>45527</v>
      </c>
      <c r="I6" s="48">
        <f>MAX(I7:I9)</f>
        <v>45562</v>
      </c>
    </row>
    <row r="7" spans="1:9" outlineLevel="2">
      <c r="A7" s="57" t="s">
        <v>333</v>
      </c>
      <c r="B7" s="85" t="s">
        <v>18</v>
      </c>
      <c r="C7" s="111"/>
      <c r="D7" s="63" t="s">
        <v>49</v>
      </c>
      <c r="E7" s="166">
        <v>1</v>
      </c>
      <c r="F7" s="60">
        <f t="shared" si="0"/>
        <v>5</v>
      </c>
      <c r="G7" s="59">
        <v>5</v>
      </c>
      <c r="H7" s="61">
        <v>45527</v>
      </c>
      <c r="I7" s="61">
        <v>45533</v>
      </c>
    </row>
    <row r="8" spans="1:9" outlineLevel="2">
      <c r="A8" s="57" t="s">
        <v>334</v>
      </c>
      <c r="B8" s="85" t="s">
        <v>19</v>
      </c>
      <c r="C8" s="111"/>
      <c r="D8" s="63" t="s">
        <v>49</v>
      </c>
      <c r="E8" s="166">
        <v>1</v>
      </c>
      <c r="F8" s="60">
        <f t="shared" si="0"/>
        <v>3</v>
      </c>
      <c r="G8" s="59">
        <v>3</v>
      </c>
      <c r="H8" s="61">
        <v>45534</v>
      </c>
      <c r="I8" s="61">
        <v>45538</v>
      </c>
    </row>
    <row r="9" spans="1:9" outlineLevel="2">
      <c r="A9" s="57" t="s">
        <v>335</v>
      </c>
      <c r="B9" s="85" t="s">
        <v>20</v>
      </c>
      <c r="C9" s="111"/>
      <c r="D9" s="63" t="s">
        <v>49</v>
      </c>
      <c r="E9" s="166">
        <v>1</v>
      </c>
      <c r="F9" s="60">
        <f t="shared" si="0"/>
        <v>3</v>
      </c>
      <c r="G9" s="59">
        <v>3</v>
      </c>
      <c r="H9" s="61">
        <v>45539</v>
      </c>
      <c r="I9" s="61">
        <v>45562</v>
      </c>
    </row>
    <row r="10" spans="1:9" outlineLevel="1">
      <c r="A10" s="66" t="s">
        <v>336</v>
      </c>
      <c r="B10" s="67" t="s">
        <v>512</v>
      </c>
      <c r="C10" s="110" t="s">
        <v>510</v>
      </c>
      <c r="D10" s="77" t="s">
        <v>56</v>
      </c>
      <c r="E10" s="168">
        <v>1</v>
      </c>
      <c r="F10" s="70">
        <f t="shared" ref="F10:F13" si="1">G10*E10</f>
        <v>5</v>
      </c>
      <c r="G10" s="103">
        <v>5</v>
      </c>
      <c r="H10" s="78">
        <v>45567</v>
      </c>
      <c r="I10" s="78">
        <v>45573</v>
      </c>
    </row>
    <row r="11" spans="1:9" s="29" customFormat="1" outlineLevel="1">
      <c r="A11" s="45" t="s">
        <v>292</v>
      </c>
      <c r="B11" s="74" t="s">
        <v>15</v>
      </c>
      <c r="C11" s="110" t="s">
        <v>52</v>
      </c>
      <c r="D11" s="79" t="s">
        <v>56</v>
      </c>
      <c r="E11" s="167">
        <f>F11/G11</f>
        <v>0</v>
      </c>
      <c r="F11" s="70">
        <f>SUM(F12:F13)</f>
        <v>0</v>
      </c>
      <c r="G11" s="102">
        <f>SUM(G12:G13)</f>
        <v>10</v>
      </c>
      <c r="H11" s="48">
        <f>MIN(H12:H13)</f>
        <v>45621</v>
      </c>
      <c r="I11" s="48">
        <f>MAX(I12:I13)</f>
        <v>45639</v>
      </c>
    </row>
    <row r="12" spans="1:9" outlineLevel="2">
      <c r="A12" s="57" t="s">
        <v>337</v>
      </c>
      <c r="B12" s="345" t="s">
        <v>21</v>
      </c>
      <c r="C12" s="346" t="s">
        <v>513</v>
      </c>
      <c r="D12" s="88" t="s">
        <v>56</v>
      </c>
      <c r="E12" s="169"/>
      <c r="F12" s="347">
        <f t="shared" si="1"/>
        <v>0</v>
      </c>
      <c r="G12" s="89">
        <v>5</v>
      </c>
      <c r="H12" s="90">
        <v>45621</v>
      </c>
      <c r="I12" s="90">
        <v>45632</v>
      </c>
    </row>
    <row r="13" spans="1:9" outlineLevel="2">
      <c r="A13" s="57" t="s">
        <v>338</v>
      </c>
      <c r="B13" s="85" t="s">
        <v>22</v>
      </c>
      <c r="C13" s="111" t="s">
        <v>514</v>
      </c>
      <c r="D13" s="91" t="s">
        <v>56</v>
      </c>
      <c r="E13" s="170"/>
      <c r="F13" s="60">
        <f t="shared" si="1"/>
        <v>0</v>
      </c>
      <c r="G13" s="91">
        <v>5</v>
      </c>
      <c r="H13" s="92">
        <v>45635</v>
      </c>
      <c r="I13" s="92">
        <v>45639</v>
      </c>
    </row>
    <row r="14" spans="1:9" outlineLevel="1">
      <c r="A14" s="66" t="s">
        <v>339</v>
      </c>
      <c r="B14" s="67" t="s">
        <v>121</v>
      </c>
      <c r="C14" s="68"/>
      <c r="D14" s="105" t="s">
        <v>49</v>
      </c>
      <c r="E14" s="119"/>
      <c r="F14" s="70">
        <f t="shared" ref="F14" si="2">G14*E14</f>
        <v>0</v>
      </c>
      <c r="G14" s="68">
        <v>39</v>
      </c>
      <c r="H14" s="106">
        <v>45691</v>
      </c>
      <c r="I14" s="106">
        <v>45744</v>
      </c>
    </row>
    <row r="15" spans="1:9">
      <c r="A15" s="49" t="s">
        <v>156</v>
      </c>
      <c r="B15" s="51" t="s">
        <v>157</v>
      </c>
      <c r="C15" s="51"/>
      <c r="D15" s="55" t="s">
        <v>584</v>
      </c>
      <c r="E15" s="52">
        <f>F15/G15</f>
        <v>0.2857142857142857</v>
      </c>
      <c r="F15" s="113">
        <f>SUM(F16,F17:F19)</f>
        <v>20</v>
      </c>
      <c r="G15" s="51">
        <f>SUM(G16,G17,G18,G19)</f>
        <v>70</v>
      </c>
      <c r="H15" s="54">
        <f>MIN(H16:H19)</f>
        <v>45544</v>
      </c>
      <c r="I15" s="54">
        <f>MAX(I16:I19)</f>
        <v>45646</v>
      </c>
    </row>
    <row r="16" spans="1:9" outlineLevel="1">
      <c r="A16" s="66" t="s">
        <v>341</v>
      </c>
      <c r="B16" s="67" t="s">
        <v>47</v>
      </c>
      <c r="C16" s="68" t="s">
        <v>42</v>
      </c>
      <c r="D16" s="81" t="s">
        <v>53</v>
      </c>
      <c r="E16" s="337">
        <v>1</v>
      </c>
      <c r="F16" s="70">
        <f>E16*G16</f>
        <v>20</v>
      </c>
      <c r="G16" s="68">
        <v>20</v>
      </c>
      <c r="H16" s="72">
        <v>45544</v>
      </c>
      <c r="I16" s="72">
        <v>45576</v>
      </c>
    </row>
    <row r="17" spans="1:9" outlineLevel="1">
      <c r="A17" s="66" t="s">
        <v>344</v>
      </c>
      <c r="B17" s="67" t="s">
        <v>154</v>
      </c>
      <c r="C17" s="68"/>
      <c r="D17" s="68" t="s">
        <v>158</v>
      </c>
      <c r="E17" s="119"/>
      <c r="F17" s="70">
        <f t="shared" ref="F17:F19" si="3">G17*E17</f>
        <v>0</v>
      </c>
      <c r="G17" s="68">
        <v>5</v>
      </c>
      <c r="H17" s="72">
        <v>45558</v>
      </c>
      <c r="I17" s="72">
        <v>45596</v>
      </c>
    </row>
    <row r="18" spans="1:9" outlineLevel="1">
      <c r="A18" s="66" t="s">
        <v>342</v>
      </c>
      <c r="B18" s="67" t="s">
        <v>610</v>
      </c>
      <c r="C18" s="68" t="s">
        <v>147</v>
      </c>
      <c r="D18" s="68" t="s">
        <v>159</v>
      </c>
      <c r="E18" s="119"/>
      <c r="F18" s="70">
        <f t="shared" si="3"/>
        <v>0</v>
      </c>
      <c r="G18" s="68">
        <v>20</v>
      </c>
      <c r="H18" s="72">
        <v>45614</v>
      </c>
      <c r="I18" s="72">
        <v>45639</v>
      </c>
    </row>
    <row r="19" spans="1:9" outlineLevel="1">
      <c r="A19" s="66" t="s">
        <v>343</v>
      </c>
      <c r="B19" s="67" t="s">
        <v>48</v>
      </c>
      <c r="C19" s="68" t="s">
        <v>160</v>
      </c>
      <c r="D19" s="68" t="s">
        <v>161</v>
      </c>
      <c r="E19" s="119"/>
      <c r="F19" s="70">
        <f t="shared" si="3"/>
        <v>0</v>
      </c>
      <c r="G19" s="68">
        <v>25</v>
      </c>
      <c r="H19" s="72">
        <v>45623</v>
      </c>
      <c r="I19" s="72">
        <v>45646</v>
      </c>
    </row>
    <row r="20" spans="1:9" s="29" customFormat="1">
      <c r="A20" s="49" t="s">
        <v>118</v>
      </c>
      <c r="B20" s="50" t="s">
        <v>128</v>
      </c>
      <c r="C20" s="51"/>
      <c r="D20" s="51"/>
      <c r="E20" s="52">
        <f>F20/G20</f>
        <v>0.18269230769230768</v>
      </c>
      <c r="F20" s="113">
        <f>SUM(F21,F26:F27)</f>
        <v>19</v>
      </c>
      <c r="G20" s="51">
        <f>SUM(G21,G26,G27)</f>
        <v>104</v>
      </c>
      <c r="H20" s="54">
        <f>MIN(H21:H29)</f>
        <v>45505</v>
      </c>
      <c r="I20" s="54">
        <f>MAX(I21:I29)</f>
        <v>45716</v>
      </c>
    </row>
    <row r="21" spans="1:9" s="29" customFormat="1" outlineLevel="1">
      <c r="A21" s="45" t="s">
        <v>313</v>
      </c>
      <c r="B21" s="74" t="s">
        <v>106</v>
      </c>
      <c r="C21" s="46"/>
      <c r="D21" s="46" t="s">
        <v>345</v>
      </c>
      <c r="E21" s="120">
        <f>F21/G21</f>
        <v>0.89333333333333331</v>
      </c>
      <c r="F21" s="70">
        <f>SUM(F22:F25)</f>
        <v>13.4</v>
      </c>
      <c r="G21" s="46">
        <f>SUM(G22:G25)</f>
        <v>15</v>
      </c>
      <c r="H21" s="48">
        <f>MIN(H22:H25)</f>
        <v>45505</v>
      </c>
      <c r="I21" s="48">
        <f>MAX(I22:I25)</f>
        <v>45565</v>
      </c>
    </row>
    <row r="22" spans="1:9" outlineLevel="2">
      <c r="A22" s="57" t="s">
        <v>314</v>
      </c>
      <c r="B22" s="85" t="s">
        <v>199</v>
      </c>
      <c r="C22" s="58"/>
      <c r="D22" s="58" t="s">
        <v>278</v>
      </c>
      <c r="E22" s="119">
        <v>1</v>
      </c>
      <c r="F22" s="60">
        <f t="shared" ref="F22:F25" si="4">G22*E22</f>
        <v>2</v>
      </c>
      <c r="G22" s="58">
        <v>2</v>
      </c>
      <c r="H22" s="95">
        <v>45505</v>
      </c>
      <c r="I22" s="95">
        <v>45506</v>
      </c>
    </row>
    <row r="23" spans="1:9" outlineLevel="2">
      <c r="A23" s="57" t="s">
        <v>315</v>
      </c>
      <c r="B23" s="85" t="s">
        <v>195</v>
      </c>
      <c r="C23" s="58"/>
      <c r="D23" s="58" t="s">
        <v>278</v>
      </c>
      <c r="E23" s="119">
        <v>1</v>
      </c>
      <c r="F23" s="60">
        <f t="shared" si="4"/>
        <v>3</v>
      </c>
      <c r="G23" s="58">
        <v>3</v>
      </c>
      <c r="H23" s="95">
        <v>45509</v>
      </c>
      <c r="I23" s="95">
        <v>45511</v>
      </c>
    </row>
    <row r="24" spans="1:9" outlineLevel="2">
      <c r="A24" s="57" t="s">
        <v>316</v>
      </c>
      <c r="B24" s="85" t="s">
        <v>196</v>
      </c>
      <c r="C24" s="58"/>
      <c r="D24" s="58" t="s">
        <v>278</v>
      </c>
      <c r="E24" s="119">
        <v>1</v>
      </c>
      <c r="F24" s="60">
        <f t="shared" si="4"/>
        <v>2</v>
      </c>
      <c r="G24" s="58">
        <v>2</v>
      </c>
      <c r="H24" s="95">
        <v>45512</v>
      </c>
      <c r="I24" s="95">
        <v>45513</v>
      </c>
    </row>
    <row r="25" spans="1:9" outlineLevel="2">
      <c r="A25" s="57" t="s">
        <v>317</v>
      </c>
      <c r="B25" s="85" t="s">
        <v>204</v>
      </c>
      <c r="C25" s="58"/>
      <c r="D25" s="58" t="s">
        <v>278</v>
      </c>
      <c r="E25" s="119">
        <v>0.8</v>
      </c>
      <c r="F25" s="60">
        <f t="shared" si="4"/>
        <v>6.4</v>
      </c>
      <c r="G25" s="58">
        <v>8</v>
      </c>
      <c r="H25" s="95">
        <v>45554</v>
      </c>
      <c r="I25" s="95">
        <v>45565</v>
      </c>
    </row>
    <row r="26" spans="1:9" outlineLevel="1">
      <c r="A26" s="66" t="s">
        <v>326</v>
      </c>
      <c r="B26" s="67" t="s">
        <v>109</v>
      </c>
      <c r="C26" s="68"/>
      <c r="D26" s="68" t="s">
        <v>320</v>
      </c>
      <c r="E26" s="119">
        <v>0.7</v>
      </c>
      <c r="F26" s="70">
        <f t="shared" ref="F26" si="5">G26*E26</f>
        <v>5.6</v>
      </c>
      <c r="G26" s="68">
        <v>8</v>
      </c>
      <c r="H26" s="72">
        <v>45554</v>
      </c>
      <c r="I26" s="72">
        <v>45580</v>
      </c>
    </row>
    <row r="27" spans="1:9" s="29" customFormat="1" outlineLevel="1">
      <c r="A27" s="45" t="s">
        <v>327</v>
      </c>
      <c r="B27" s="74" t="s">
        <v>127</v>
      </c>
      <c r="C27" s="46"/>
      <c r="D27" s="46" t="s">
        <v>582</v>
      </c>
      <c r="E27" s="120">
        <f>F27/G27</f>
        <v>0</v>
      </c>
      <c r="F27" s="47">
        <f>SUM(F28:F29)</f>
        <v>0</v>
      </c>
      <c r="G27" s="46">
        <f>SUM(G28:G29)</f>
        <v>81</v>
      </c>
      <c r="H27" s="48">
        <f>MIN(H28:H29)</f>
        <v>45649</v>
      </c>
      <c r="I27" s="48">
        <f>MAX(I28:I29)</f>
        <v>45716</v>
      </c>
    </row>
    <row r="28" spans="1:9" outlineLevel="2">
      <c r="A28" s="351" t="s">
        <v>328</v>
      </c>
      <c r="B28" s="352" t="s">
        <v>318</v>
      </c>
      <c r="C28" s="353"/>
      <c r="D28" s="353" t="str">
        <f>전자입찰_개발!$D$3</f>
        <v>서동욱</v>
      </c>
      <c r="E28" s="354">
        <f>전자입찰_개발!E3</f>
        <v>0</v>
      </c>
      <c r="F28" s="355">
        <f>전자입찰_개발!F3</f>
        <v>0</v>
      </c>
      <c r="G28" s="353">
        <f>전자입찰_개발!G3</f>
        <v>62</v>
      </c>
      <c r="H28" s="356">
        <f>전자입찰_개발!H3</f>
        <v>45649</v>
      </c>
      <c r="I28" s="356">
        <f>전자입찰_개발!I3</f>
        <v>45713</v>
      </c>
    </row>
    <row r="29" spans="1:9" outlineLevel="2">
      <c r="A29" s="351" t="s">
        <v>329</v>
      </c>
      <c r="B29" s="352" t="s">
        <v>319</v>
      </c>
      <c r="C29" s="353"/>
      <c r="D29" s="353" t="str">
        <f>전자입찰_개발!$D$17</f>
        <v>서동욱</v>
      </c>
      <c r="E29" s="354">
        <f>전자입찰_개발!E17</f>
        <v>0</v>
      </c>
      <c r="F29" s="355">
        <f>전자입찰_개발!F17</f>
        <v>0</v>
      </c>
      <c r="G29" s="353">
        <f>전자입찰_개발!G17</f>
        <v>19</v>
      </c>
      <c r="H29" s="356">
        <f>전자입찰_개발!H17</f>
        <v>45679</v>
      </c>
      <c r="I29" s="356">
        <f>전자입찰_개발!I17</f>
        <v>45716</v>
      </c>
    </row>
    <row r="30" spans="1:9" s="29" customFormat="1">
      <c r="A30" s="56" t="s">
        <v>119</v>
      </c>
      <c r="B30" s="50" t="s">
        <v>238</v>
      </c>
      <c r="C30" s="51"/>
      <c r="D30" s="51" t="s">
        <v>253</v>
      </c>
      <c r="E30" s="52">
        <f>F30/G30</f>
        <v>0</v>
      </c>
      <c r="F30" s="113">
        <f>SUM(F31:F35)</f>
        <v>0</v>
      </c>
      <c r="G30" s="51">
        <f>SUM(G31:G35)</f>
        <v>63</v>
      </c>
      <c r="H30" s="54">
        <f>MIN(H31:H35)</f>
        <v>45733</v>
      </c>
      <c r="I30" s="54">
        <f>MAX(I31:I35)</f>
        <v>45807</v>
      </c>
    </row>
    <row r="31" spans="1:9" outlineLevel="1">
      <c r="A31" s="84" t="s">
        <v>321</v>
      </c>
      <c r="B31" s="67" t="s">
        <v>245</v>
      </c>
      <c r="C31" s="68" t="s">
        <v>265</v>
      </c>
      <c r="D31" s="68" t="s">
        <v>253</v>
      </c>
      <c r="E31" s="119"/>
      <c r="F31" s="70">
        <f t="shared" ref="F31:F35" si="6">G31*E31</f>
        <v>0</v>
      </c>
      <c r="G31" s="68">
        <v>10</v>
      </c>
      <c r="H31" s="72">
        <v>45733</v>
      </c>
      <c r="I31" s="72">
        <v>45744</v>
      </c>
    </row>
    <row r="32" spans="1:9" outlineLevel="1">
      <c r="A32" s="84" t="s">
        <v>322</v>
      </c>
      <c r="B32" s="67" t="s">
        <v>246</v>
      </c>
      <c r="C32" s="68" t="s">
        <v>266</v>
      </c>
      <c r="D32" s="68" t="s">
        <v>253</v>
      </c>
      <c r="E32" s="119"/>
      <c r="F32" s="70">
        <f t="shared" si="6"/>
        <v>0</v>
      </c>
      <c r="G32" s="68">
        <v>20</v>
      </c>
      <c r="H32" s="72">
        <v>45747</v>
      </c>
      <c r="I32" s="72">
        <v>45772</v>
      </c>
    </row>
    <row r="33" spans="1:9" outlineLevel="1">
      <c r="A33" s="84" t="s">
        <v>323</v>
      </c>
      <c r="B33" s="67" t="s">
        <v>264</v>
      </c>
      <c r="C33" s="68" t="s">
        <v>267</v>
      </c>
      <c r="D33" s="68" t="s">
        <v>253</v>
      </c>
      <c r="E33" s="119"/>
      <c r="F33" s="70">
        <f t="shared" si="6"/>
        <v>0</v>
      </c>
      <c r="G33" s="68">
        <v>8</v>
      </c>
      <c r="H33" s="72">
        <v>45775</v>
      </c>
      <c r="I33" s="72">
        <v>45786</v>
      </c>
    </row>
    <row r="34" spans="1:9" outlineLevel="1">
      <c r="A34" s="84" t="s">
        <v>324</v>
      </c>
      <c r="B34" s="67" t="s">
        <v>247</v>
      </c>
      <c r="C34" s="68"/>
      <c r="D34" s="68" t="s">
        <v>253</v>
      </c>
      <c r="E34" s="119"/>
      <c r="F34" s="70">
        <f t="shared" si="6"/>
        <v>0</v>
      </c>
      <c r="G34" s="68">
        <v>5</v>
      </c>
      <c r="H34" s="72">
        <v>45789</v>
      </c>
      <c r="I34" s="72">
        <v>45793</v>
      </c>
    </row>
    <row r="35" spans="1:9" outlineLevel="1">
      <c r="A35" s="84" t="s">
        <v>325</v>
      </c>
      <c r="B35" s="67" t="s">
        <v>248</v>
      </c>
      <c r="C35" s="68"/>
      <c r="D35" s="68" t="s">
        <v>253</v>
      </c>
      <c r="E35" s="119"/>
      <c r="F35" s="70">
        <f t="shared" si="6"/>
        <v>0</v>
      </c>
      <c r="G35" s="68">
        <v>20</v>
      </c>
      <c r="H35" s="72">
        <v>45796</v>
      </c>
      <c r="I35" s="72">
        <v>45807</v>
      </c>
    </row>
  </sheetData>
  <autoFilter ref="A2:I35"/>
  <mergeCells count="6">
    <mergeCell ref="D1:D2"/>
    <mergeCell ref="H1:H2"/>
    <mergeCell ref="I1:I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  <ignoredErrors>
    <ignoredError sqref="G6:I6 G11:I11 G21:I21" formulaRange="1"/>
    <ignoredError sqref="A21 A31:A35 A26:A27 A4:A6 A10:A11 A14 A16 A17:A19" twoDigitTextYear="1"/>
    <ignoredError sqref="F15 F20 F6 F11 F27 F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9C9"/>
  </sheetPr>
  <dimension ref="A1:N36"/>
  <sheetViews>
    <sheetView workbookViewId="0">
      <selection activeCell="H3" sqref="H3:I23"/>
    </sheetView>
  </sheetViews>
  <sheetFormatPr defaultRowHeight="13.5"/>
  <cols>
    <col min="1" max="1" width="9" style="2"/>
    <col min="2" max="2" width="40.125" style="2" customWidth="1"/>
    <col min="3" max="3" width="9" style="2"/>
    <col min="4" max="4" width="12.5" style="2" bestFit="1" customWidth="1"/>
    <col min="5" max="5" width="9" style="125"/>
    <col min="6" max="7" width="9" style="2"/>
    <col min="8" max="9" width="9" style="10"/>
    <col min="10" max="16384" width="9" style="2"/>
  </cols>
  <sheetData>
    <row r="1" spans="1:14" ht="15.75" customHeight="1">
      <c r="A1" s="363" t="s">
        <v>1</v>
      </c>
      <c r="B1" s="365" t="s">
        <v>0</v>
      </c>
      <c r="C1" s="365" t="s">
        <v>7</v>
      </c>
      <c r="D1" s="365" t="s">
        <v>6</v>
      </c>
      <c r="E1" s="171" t="s">
        <v>340</v>
      </c>
      <c r="F1" s="172" t="s">
        <v>354</v>
      </c>
      <c r="G1" s="309" t="s">
        <v>2</v>
      </c>
      <c r="H1" s="361" t="s">
        <v>3</v>
      </c>
      <c r="I1" s="361" t="s">
        <v>4</v>
      </c>
      <c r="J1" s="1"/>
      <c r="K1" s="1"/>
      <c r="L1" s="1"/>
      <c r="M1" s="1"/>
      <c r="N1" s="1"/>
    </row>
    <row r="2" spans="1:14" ht="15.75" customHeight="1">
      <c r="A2" s="364"/>
      <c r="B2" s="366"/>
      <c r="C2" s="366"/>
      <c r="D2" s="366"/>
      <c r="E2" s="174">
        <f>F2/G2</f>
        <v>0</v>
      </c>
      <c r="F2" s="175">
        <f>SUM(F3,F40,F75,F101)</f>
        <v>0</v>
      </c>
      <c r="G2" s="176">
        <f>SUM(G3,G40,G75,G101)</f>
        <v>62</v>
      </c>
      <c r="H2" s="362"/>
      <c r="I2" s="362"/>
      <c r="J2" s="1"/>
      <c r="K2" s="1"/>
      <c r="L2" s="1"/>
      <c r="M2" s="1"/>
      <c r="N2" s="1"/>
    </row>
    <row r="3" spans="1:14">
      <c r="A3" s="351" t="s">
        <v>328</v>
      </c>
      <c r="B3" s="352" t="s">
        <v>318</v>
      </c>
      <c r="C3" s="353"/>
      <c r="D3" s="353" t="s">
        <v>607</v>
      </c>
      <c r="E3" s="354">
        <f>F3*G3</f>
        <v>0</v>
      </c>
      <c r="F3" s="355">
        <f>SUM(F4:F8,F13:F16)</f>
        <v>0</v>
      </c>
      <c r="G3" s="355">
        <f>SUM(G4:G8,G13:G16)</f>
        <v>62</v>
      </c>
      <c r="H3" s="356">
        <f>MIN(H4:H16)</f>
        <v>45649</v>
      </c>
      <c r="I3" s="356">
        <f>MAX(I4:I16)</f>
        <v>45713</v>
      </c>
    </row>
    <row r="4" spans="1:14">
      <c r="A4" s="57" t="s">
        <v>586</v>
      </c>
      <c r="B4" s="349" t="s">
        <v>412</v>
      </c>
      <c r="C4" s="58"/>
      <c r="D4" s="58" t="s">
        <v>577</v>
      </c>
      <c r="E4" s="119"/>
      <c r="F4" s="40">
        <f t="shared" ref="F4:F7" si="0">G4*E4</f>
        <v>0</v>
      </c>
      <c r="G4" s="58">
        <v>3</v>
      </c>
      <c r="H4" s="62">
        <v>45650</v>
      </c>
      <c r="I4" s="62">
        <v>45653</v>
      </c>
    </row>
    <row r="5" spans="1:14">
      <c r="A5" s="57" t="s">
        <v>588</v>
      </c>
      <c r="B5" s="349" t="s">
        <v>413</v>
      </c>
      <c r="C5" s="58"/>
      <c r="D5" s="58" t="s">
        <v>577</v>
      </c>
      <c r="E5" s="119"/>
      <c r="F5" s="40">
        <f t="shared" si="0"/>
        <v>0</v>
      </c>
      <c r="G5" s="58">
        <v>5</v>
      </c>
      <c r="H5" s="62">
        <v>45656</v>
      </c>
      <c r="I5" s="62">
        <v>45663</v>
      </c>
    </row>
    <row r="6" spans="1:14">
      <c r="A6" s="57" t="s">
        <v>589</v>
      </c>
      <c r="B6" s="349" t="s">
        <v>414</v>
      </c>
      <c r="C6" s="58"/>
      <c r="D6" s="58" t="s">
        <v>581</v>
      </c>
      <c r="E6" s="119"/>
      <c r="F6" s="40">
        <f t="shared" si="0"/>
        <v>0</v>
      </c>
      <c r="G6" s="58">
        <v>10</v>
      </c>
      <c r="H6" s="62">
        <v>45670</v>
      </c>
      <c r="I6" s="62">
        <v>45681</v>
      </c>
    </row>
    <row r="7" spans="1:14">
      <c r="A7" s="57" t="s">
        <v>590</v>
      </c>
      <c r="B7" s="349" t="s">
        <v>415</v>
      </c>
      <c r="C7" s="58"/>
      <c r="D7" s="58" t="s">
        <v>577</v>
      </c>
      <c r="E7" s="119"/>
      <c r="F7" s="40">
        <f t="shared" si="0"/>
        <v>0</v>
      </c>
      <c r="G7" s="58">
        <v>5</v>
      </c>
      <c r="H7" s="62">
        <v>45707</v>
      </c>
      <c r="I7" s="62">
        <v>45713</v>
      </c>
    </row>
    <row r="8" spans="1:14">
      <c r="A8" s="37" t="s">
        <v>591</v>
      </c>
      <c r="B8" s="350" t="s">
        <v>416</v>
      </c>
      <c r="C8" s="38"/>
      <c r="D8" s="38" t="s">
        <v>585</v>
      </c>
      <c r="E8" s="121">
        <f>F8/G8</f>
        <v>0</v>
      </c>
      <c r="F8" s="40">
        <f>SUM(F9:F12)</f>
        <v>0</v>
      </c>
      <c r="G8" s="40">
        <f>SUM(G9:G12)</f>
        <v>20</v>
      </c>
      <c r="H8" s="39">
        <f>MIN(H9:H12)</f>
        <v>45664</v>
      </c>
      <c r="I8" s="39">
        <f>MAX(I9:I12)</f>
        <v>45694</v>
      </c>
    </row>
    <row r="9" spans="1:14">
      <c r="A9" s="313" t="s">
        <v>592</v>
      </c>
      <c r="B9" s="319" t="s">
        <v>421</v>
      </c>
      <c r="C9" s="314"/>
      <c r="D9" s="314" t="s">
        <v>566</v>
      </c>
      <c r="E9" s="119"/>
      <c r="F9" s="316">
        <f>G9*E9</f>
        <v>0</v>
      </c>
      <c r="G9" s="314">
        <v>5</v>
      </c>
      <c r="H9" s="317">
        <v>45664</v>
      </c>
      <c r="I9" s="317">
        <v>45670</v>
      </c>
    </row>
    <row r="10" spans="1:14">
      <c r="A10" s="313" t="s">
        <v>593</v>
      </c>
      <c r="B10" s="319" t="s">
        <v>422</v>
      </c>
      <c r="C10" s="314"/>
      <c r="D10" s="314" t="s">
        <v>567</v>
      </c>
      <c r="E10" s="119"/>
      <c r="F10" s="316">
        <f t="shared" ref="F10:F12" si="1">G10*E10</f>
        <v>0</v>
      </c>
      <c r="G10" s="314">
        <v>5</v>
      </c>
      <c r="H10" s="317">
        <v>45671</v>
      </c>
      <c r="I10" s="317">
        <v>45677</v>
      </c>
    </row>
    <row r="11" spans="1:14">
      <c r="A11" s="313" t="s">
        <v>594</v>
      </c>
      <c r="B11" s="319" t="s">
        <v>423</v>
      </c>
      <c r="C11" s="314"/>
      <c r="D11" s="314" t="s">
        <v>554</v>
      </c>
      <c r="E11" s="119"/>
      <c r="F11" s="316">
        <f t="shared" si="1"/>
        <v>0</v>
      </c>
      <c r="G11" s="314">
        <v>5</v>
      </c>
      <c r="H11" s="317">
        <v>45678</v>
      </c>
      <c r="I11" s="317">
        <v>45684</v>
      </c>
    </row>
    <row r="12" spans="1:14">
      <c r="A12" s="313" t="s">
        <v>595</v>
      </c>
      <c r="B12" s="319" t="s">
        <v>424</v>
      </c>
      <c r="C12" s="314"/>
      <c r="D12" s="314" t="s">
        <v>554</v>
      </c>
      <c r="E12" s="119"/>
      <c r="F12" s="316">
        <f t="shared" si="1"/>
        <v>0</v>
      </c>
      <c r="G12" s="314">
        <v>5</v>
      </c>
      <c r="H12" s="317">
        <v>45688</v>
      </c>
      <c r="I12" s="317">
        <v>45694</v>
      </c>
    </row>
    <row r="13" spans="1:14">
      <c r="A13" s="57" t="s">
        <v>596</v>
      </c>
      <c r="B13" s="349" t="s">
        <v>417</v>
      </c>
      <c r="C13" s="58"/>
      <c r="D13" s="58" t="s">
        <v>580</v>
      </c>
      <c r="E13" s="119"/>
      <c r="F13" s="60">
        <f>G13*E13</f>
        <v>0</v>
      </c>
      <c r="G13" s="58">
        <v>4</v>
      </c>
      <c r="H13" s="62">
        <v>45649</v>
      </c>
      <c r="I13" s="62">
        <v>45653</v>
      </c>
    </row>
    <row r="14" spans="1:14">
      <c r="A14" s="57" t="s">
        <v>597</v>
      </c>
      <c r="B14" s="349" t="s">
        <v>418</v>
      </c>
      <c r="C14" s="58"/>
      <c r="D14" s="58" t="s">
        <v>580</v>
      </c>
      <c r="E14" s="119"/>
      <c r="F14" s="60">
        <f t="shared" ref="F14:F16" si="2">G14*E14</f>
        <v>0</v>
      </c>
      <c r="G14" s="58">
        <v>5</v>
      </c>
      <c r="H14" s="62">
        <v>45656</v>
      </c>
      <c r="I14" s="62">
        <v>45663</v>
      </c>
    </row>
    <row r="15" spans="1:14">
      <c r="A15" s="57" t="s">
        <v>598</v>
      </c>
      <c r="B15" s="349" t="s">
        <v>419</v>
      </c>
      <c r="C15" s="58"/>
      <c r="D15" s="58" t="s">
        <v>580</v>
      </c>
      <c r="E15" s="119"/>
      <c r="F15" s="60">
        <f t="shared" si="2"/>
        <v>0</v>
      </c>
      <c r="G15" s="58">
        <v>5</v>
      </c>
      <c r="H15" s="62">
        <v>45664</v>
      </c>
      <c r="I15" s="62">
        <v>45670</v>
      </c>
    </row>
    <row r="16" spans="1:14">
      <c r="A16" s="57" t="s">
        <v>599</v>
      </c>
      <c r="B16" s="349" t="s">
        <v>420</v>
      </c>
      <c r="C16" s="58"/>
      <c r="D16" s="58" t="s">
        <v>580</v>
      </c>
      <c r="E16" s="119"/>
      <c r="F16" s="60">
        <f t="shared" si="2"/>
        <v>0</v>
      </c>
      <c r="G16" s="58">
        <v>5</v>
      </c>
      <c r="H16" s="62">
        <v>45671</v>
      </c>
      <c r="I16" s="62">
        <v>45678</v>
      </c>
    </row>
    <row r="17" spans="1:9">
      <c r="A17" s="351" t="s">
        <v>329</v>
      </c>
      <c r="B17" s="352" t="s">
        <v>319</v>
      </c>
      <c r="C17" s="353"/>
      <c r="D17" s="353" t="s">
        <v>607</v>
      </c>
      <c r="E17" s="354">
        <f>F17*G17</f>
        <v>0</v>
      </c>
      <c r="F17" s="355">
        <f>SUM(F18:F19,F22:F23)</f>
        <v>0</v>
      </c>
      <c r="G17" s="355">
        <f>SUM(G18:G19,G22:G23)</f>
        <v>19</v>
      </c>
      <c r="H17" s="356">
        <f>MIN(H18:H23)</f>
        <v>45679</v>
      </c>
      <c r="I17" s="356">
        <f>MAX(I18:I23)</f>
        <v>45716</v>
      </c>
    </row>
    <row r="18" spans="1:9">
      <c r="A18" s="57" t="s">
        <v>600</v>
      </c>
      <c r="B18" s="349" t="s">
        <v>425</v>
      </c>
      <c r="C18" s="58"/>
      <c r="D18" s="58" t="s">
        <v>577</v>
      </c>
      <c r="E18" s="119"/>
      <c r="F18" s="60">
        <f>G18*E18</f>
        <v>0</v>
      </c>
      <c r="G18" s="58">
        <v>3</v>
      </c>
      <c r="H18" s="62">
        <v>45714</v>
      </c>
      <c r="I18" s="62">
        <v>45716</v>
      </c>
    </row>
    <row r="19" spans="1:9">
      <c r="A19" s="37" t="s">
        <v>587</v>
      </c>
      <c r="B19" s="350" t="s">
        <v>426</v>
      </c>
      <c r="C19" s="38"/>
      <c r="D19" s="38" t="s">
        <v>585</v>
      </c>
      <c r="E19" s="121">
        <f>F19/G19</f>
        <v>0</v>
      </c>
      <c r="F19" s="40">
        <f>SUM(F20:F21)</f>
        <v>0</v>
      </c>
      <c r="G19" s="40">
        <f>SUM(G20:G21)</f>
        <v>8</v>
      </c>
      <c r="H19" s="39">
        <f>MIN(H20:H21)</f>
        <v>45695</v>
      </c>
      <c r="I19" s="39">
        <f>MAX(I20:I21)</f>
        <v>45706</v>
      </c>
    </row>
    <row r="20" spans="1:9">
      <c r="A20" s="313" t="s">
        <v>601</v>
      </c>
      <c r="B20" s="319" t="s">
        <v>427</v>
      </c>
      <c r="C20" s="314"/>
      <c r="D20" s="314" t="s">
        <v>568</v>
      </c>
      <c r="E20" s="119"/>
      <c r="F20" s="316">
        <f>G20*E20</f>
        <v>0</v>
      </c>
      <c r="G20" s="314">
        <v>4</v>
      </c>
      <c r="H20" s="317">
        <v>45695</v>
      </c>
      <c r="I20" s="317">
        <v>45700</v>
      </c>
    </row>
    <row r="21" spans="1:9">
      <c r="A21" s="313" t="s">
        <v>602</v>
      </c>
      <c r="B21" s="319" t="s">
        <v>428</v>
      </c>
      <c r="C21" s="314"/>
      <c r="D21" s="314" t="s">
        <v>569</v>
      </c>
      <c r="E21" s="119"/>
      <c r="F21" s="316">
        <f>G21*E21</f>
        <v>0</v>
      </c>
      <c r="G21" s="314">
        <v>4</v>
      </c>
      <c r="H21" s="317">
        <v>45701</v>
      </c>
      <c r="I21" s="317">
        <v>45706</v>
      </c>
    </row>
    <row r="22" spans="1:9">
      <c r="A22" s="57" t="s">
        <v>603</v>
      </c>
      <c r="B22" s="349" t="s">
        <v>429</v>
      </c>
      <c r="C22" s="58"/>
      <c r="D22" s="58" t="s">
        <v>580</v>
      </c>
      <c r="E22" s="119"/>
      <c r="F22" s="60">
        <f>G22*E22</f>
        <v>0</v>
      </c>
      <c r="G22" s="58">
        <v>3</v>
      </c>
      <c r="H22" s="62">
        <v>45679</v>
      </c>
      <c r="I22" s="62">
        <v>45681</v>
      </c>
    </row>
    <row r="23" spans="1:9">
      <c r="A23" s="57" t="s">
        <v>604</v>
      </c>
      <c r="B23" s="349" t="s">
        <v>430</v>
      </c>
      <c r="C23" s="58"/>
      <c r="D23" s="58" t="s">
        <v>209</v>
      </c>
      <c r="E23" s="119"/>
      <c r="F23" s="60">
        <f>G23*E23</f>
        <v>0</v>
      </c>
      <c r="G23" s="58">
        <v>5</v>
      </c>
      <c r="H23" s="62">
        <v>45691</v>
      </c>
      <c r="I23" s="62">
        <v>45695</v>
      </c>
    </row>
    <row r="24" spans="1:9">
      <c r="B24" s="312"/>
    </row>
    <row r="25" spans="1:9">
      <c r="B25" s="312"/>
    </row>
    <row r="26" spans="1:9">
      <c r="B26" s="312"/>
    </row>
    <row r="27" spans="1:9">
      <c r="B27" s="312"/>
    </row>
    <row r="28" spans="1:9">
      <c r="B28" s="312"/>
    </row>
    <row r="29" spans="1:9">
      <c r="B29" s="311"/>
    </row>
    <row r="30" spans="1:9">
      <c r="B30" s="312"/>
    </row>
    <row r="31" spans="1:9">
      <c r="B31" s="312"/>
    </row>
    <row r="32" spans="1:9">
      <c r="B32" s="312"/>
    </row>
    <row r="33" spans="2:2">
      <c r="B33" s="312"/>
    </row>
    <row r="34" spans="2:2">
      <c r="B34" s="312"/>
    </row>
    <row r="35" spans="2:2">
      <c r="B35" s="312"/>
    </row>
    <row r="36" spans="2:2">
      <c r="B36" s="312"/>
    </row>
  </sheetData>
  <mergeCells count="6">
    <mergeCell ref="I1:I2"/>
    <mergeCell ref="A1:A2"/>
    <mergeCell ref="B1:B2"/>
    <mergeCell ref="C1:C2"/>
    <mergeCell ref="D1:D2"/>
    <mergeCell ref="H1:H2"/>
  </mergeCells>
  <phoneticPr fontId="1" type="noConversion"/>
  <pageMargins left="0.7" right="0.7" top="0.75" bottom="0.75" header="0.3" footer="0.3"/>
  <pageSetup paperSize="9" orientation="portrait" r:id="rId1"/>
  <ignoredErrors>
    <ignoredError sqref="G8 G3 G19 G17 H3:I3 H19:I19 H8:I8" formulaRange="1"/>
    <ignoredError sqref="F8 F17 F1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0"/>
  <sheetViews>
    <sheetView zoomScaleNormal="100"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V31" sqref="V31"/>
    </sheetView>
  </sheetViews>
  <sheetFormatPr defaultColWidth="10.875" defaultRowHeight="13.5"/>
  <cols>
    <col min="1" max="1" width="9" style="141" bestFit="1" customWidth="1"/>
    <col min="2" max="2" width="7.625" style="146" bestFit="1" customWidth="1"/>
    <col min="3" max="3" width="8.375" style="141" customWidth="1"/>
    <col min="4" max="4" width="6.25" style="131" bestFit="1" customWidth="1"/>
    <col min="5" max="5" width="20.125" style="141" bestFit="1" customWidth="1"/>
    <col min="6" max="6" width="10.5" style="131" customWidth="1"/>
    <col min="7" max="21" width="3.625" style="15" customWidth="1"/>
    <col min="22" max="22" width="3.875" style="15" bestFit="1" customWidth="1"/>
    <col min="23" max="33" width="3.625" style="15" customWidth="1"/>
    <col min="34" max="54" width="3.625" style="12" customWidth="1"/>
    <col min="55" max="16384" width="10.875" style="12"/>
  </cols>
  <sheetData>
    <row r="1" spans="1:54">
      <c r="A1" s="385" t="s">
        <v>79</v>
      </c>
      <c r="B1" s="386"/>
      <c r="C1" s="385" t="s">
        <v>384</v>
      </c>
      <c r="D1" s="386"/>
      <c r="E1" s="385" t="s">
        <v>69</v>
      </c>
      <c r="F1" s="386"/>
      <c r="G1" s="409" t="s">
        <v>66</v>
      </c>
      <c r="H1" s="410"/>
      <c r="I1" s="410"/>
      <c r="J1" s="410"/>
      <c r="K1" s="410"/>
      <c r="L1" s="410" t="s">
        <v>98</v>
      </c>
      <c r="M1" s="410"/>
      <c r="N1" s="410"/>
      <c r="O1" s="410"/>
      <c r="P1" s="407" t="s">
        <v>99</v>
      </c>
      <c r="Q1" s="408"/>
      <c r="R1" s="408"/>
      <c r="S1" s="409"/>
      <c r="T1" s="407" t="s">
        <v>67</v>
      </c>
      <c r="U1" s="408"/>
      <c r="V1" s="408"/>
      <c r="W1" s="408"/>
      <c r="X1" s="409"/>
      <c r="Y1" s="410" t="s">
        <v>100</v>
      </c>
      <c r="Z1" s="410"/>
      <c r="AA1" s="410"/>
      <c r="AB1" s="410"/>
      <c r="AC1" s="407" t="s">
        <v>68</v>
      </c>
      <c r="AD1" s="408"/>
      <c r="AE1" s="408"/>
      <c r="AF1" s="409"/>
      <c r="AG1" s="407" t="s">
        <v>105</v>
      </c>
      <c r="AH1" s="408"/>
      <c r="AI1" s="408"/>
      <c r="AJ1" s="408"/>
      <c r="AK1" s="409"/>
      <c r="AL1" s="407" t="s">
        <v>101</v>
      </c>
      <c r="AM1" s="408"/>
      <c r="AN1" s="408"/>
      <c r="AO1" s="409"/>
      <c r="AP1" s="407" t="s">
        <v>102</v>
      </c>
      <c r="AQ1" s="408"/>
      <c r="AR1" s="408"/>
      <c r="AS1" s="409"/>
      <c r="AT1" s="407" t="s">
        <v>104</v>
      </c>
      <c r="AU1" s="408"/>
      <c r="AV1" s="408"/>
      <c r="AW1" s="408"/>
      <c r="AX1" s="409"/>
      <c r="AY1" s="407" t="s">
        <v>103</v>
      </c>
      <c r="AZ1" s="408"/>
      <c r="BA1" s="408"/>
      <c r="BB1" s="409"/>
    </row>
    <row r="2" spans="1:54">
      <c r="A2" s="387"/>
      <c r="B2" s="388"/>
      <c r="C2" s="387"/>
      <c r="D2" s="388"/>
      <c r="E2" s="387"/>
      <c r="F2" s="388"/>
      <c r="G2" s="126" t="s">
        <v>80</v>
      </c>
      <c r="H2" s="16" t="s">
        <v>71</v>
      </c>
      <c r="I2" s="16" t="s">
        <v>72</v>
      </c>
      <c r="J2" s="16" t="s">
        <v>73</v>
      </c>
      <c r="K2" s="16" t="s">
        <v>74</v>
      </c>
      <c r="L2" s="31" t="s">
        <v>80</v>
      </c>
      <c r="M2" s="31" t="s">
        <v>71</v>
      </c>
      <c r="N2" s="31" t="s">
        <v>72</v>
      </c>
      <c r="O2" s="31" t="s">
        <v>73</v>
      </c>
      <c r="P2" s="31" t="s">
        <v>70</v>
      </c>
      <c r="Q2" s="31" t="s">
        <v>71</v>
      </c>
      <c r="R2" s="31" t="s">
        <v>72</v>
      </c>
      <c r="S2" s="31" t="s">
        <v>73</v>
      </c>
      <c r="T2" s="31" t="s">
        <v>80</v>
      </c>
      <c r="U2" s="31" t="s">
        <v>71</v>
      </c>
      <c r="V2" s="31" t="s">
        <v>72</v>
      </c>
      <c r="W2" s="31" t="s">
        <v>73</v>
      </c>
      <c r="X2" s="31" t="s">
        <v>74</v>
      </c>
      <c r="Y2" s="31" t="s">
        <v>80</v>
      </c>
      <c r="Z2" s="31" t="s">
        <v>71</v>
      </c>
      <c r="AA2" s="31" t="s">
        <v>72</v>
      </c>
      <c r="AB2" s="31" t="s">
        <v>73</v>
      </c>
      <c r="AC2" s="31" t="s">
        <v>80</v>
      </c>
      <c r="AD2" s="31" t="s">
        <v>71</v>
      </c>
      <c r="AE2" s="31" t="s">
        <v>72</v>
      </c>
      <c r="AF2" s="31" t="s">
        <v>73</v>
      </c>
      <c r="AG2" s="31" t="s">
        <v>97</v>
      </c>
      <c r="AH2" s="31" t="s">
        <v>71</v>
      </c>
      <c r="AI2" s="31" t="s">
        <v>72</v>
      </c>
      <c r="AJ2" s="31" t="s">
        <v>73</v>
      </c>
      <c r="AK2" s="31" t="s">
        <v>74</v>
      </c>
      <c r="AL2" s="31" t="s">
        <v>97</v>
      </c>
      <c r="AM2" s="31" t="s">
        <v>71</v>
      </c>
      <c r="AN2" s="31" t="s">
        <v>72</v>
      </c>
      <c r="AO2" s="31" t="s">
        <v>73</v>
      </c>
      <c r="AP2" s="31" t="s">
        <v>70</v>
      </c>
      <c r="AQ2" s="31" t="s">
        <v>71</v>
      </c>
      <c r="AR2" s="31" t="s">
        <v>72</v>
      </c>
      <c r="AS2" s="31" t="s">
        <v>73</v>
      </c>
      <c r="AT2" s="31" t="s">
        <v>70</v>
      </c>
      <c r="AU2" s="31" t="s">
        <v>71</v>
      </c>
      <c r="AV2" s="31" t="s">
        <v>72</v>
      </c>
      <c r="AW2" s="31" t="s">
        <v>73</v>
      </c>
      <c r="AX2" s="31" t="s">
        <v>74</v>
      </c>
      <c r="AY2" s="16" t="s">
        <v>70</v>
      </c>
      <c r="AZ2" s="16" t="s">
        <v>71</v>
      </c>
      <c r="BA2" s="16" t="s">
        <v>72</v>
      </c>
      <c r="BB2" s="16" t="s">
        <v>73</v>
      </c>
    </row>
    <row r="3" spans="1:54">
      <c r="A3" s="367" t="s">
        <v>387</v>
      </c>
      <c r="B3" s="377">
        <f>OK플라자통합!E2</f>
        <v>0.26642066420664207</v>
      </c>
      <c r="C3" s="391" t="s">
        <v>385</v>
      </c>
      <c r="D3" s="389">
        <f>OK플라자통합!E3</f>
        <v>0.42929292929292928</v>
      </c>
      <c r="E3" s="157" t="s">
        <v>82</v>
      </c>
      <c r="F3" s="152">
        <f>OK플라자통합!E5</f>
        <v>1</v>
      </c>
      <c r="G3" s="411">
        <f>F3</f>
        <v>1</v>
      </c>
      <c r="H3" s="412"/>
      <c r="I3" s="412"/>
      <c r="J3" s="413"/>
      <c r="K3" s="177"/>
      <c r="L3" s="178"/>
      <c r="M3" s="179"/>
      <c r="N3" s="179"/>
      <c r="O3" s="180"/>
      <c r="P3" s="178"/>
      <c r="Q3" s="179"/>
      <c r="R3" s="181"/>
      <c r="S3" s="180"/>
      <c r="T3" s="178"/>
      <c r="U3" s="179"/>
      <c r="V3" s="179"/>
      <c r="W3" s="179"/>
      <c r="X3" s="180"/>
      <c r="Y3" s="178"/>
      <c r="Z3" s="179"/>
      <c r="AA3" s="179"/>
      <c r="AB3" s="180"/>
      <c r="AC3" s="178"/>
      <c r="AD3" s="179"/>
      <c r="AE3" s="179"/>
      <c r="AF3" s="180"/>
      <c r="AG3" s="178"/>
      <c r="AH3" s="179"/>
      <c r="AI3" s="179"/>
      <c r="AJ3" s="179"/>
      <c r="AK3" s="182"/>
      <c r="AL3" s="178"/>
      <c r="AM3" s="179"/>
      <c r="AN3" s="179"/>
      <c r="AO3" s="180"/>
      <c r="AP3" s="178"/>
      <c r="AQ3" s="179"/>
      <c r="AR3" s="179"/>
      <c r="AS3" s="180"/>
      <c r="AT3" s="178"/>
      <c r="AU3" s="179"/>
      <c r="AV3" s="179"/>
      <c r="AW3" s="179"/>
      <c r="AX3" s="180"/>
      <c r="AY3" s="183"/>
      <c r="AZ3" s="184"/>
      <c r="BA3" s="184"/>
      <c r="BB3" s="185"/>
    </row>
    <row r="4" spans="1:54">
      <c r="A4" s="367"/>
      <c r="B4" s="377"/>
      <c r="C4" s="392"/>
      <c r="D4" s="390"/>
      <c r="E4" s="157" t="s">
        <v>84</v>
      </c>
      <c r="F4" s="152">
        <f>OK플라자통합!E6</f>
        <v>1</v>
      </c>
      <c r="G4" s="186"/>
      <c r="H4" s="187"/>
      <c r="I4" s="414">
        <f>F4</f>
        <v>1</v>
      </c>
      <c r="J4" s="415"/>
      <c r="K4" s="188"/>
      <c r="L4" s="189"/>
      <c r="M4" s="187"/>
      <c r="N4" s="187"/>
      <c r="O4" s="190"/>
      <c r="P4" s="189"/>
      <c r="Q4" s="187"/>
      <c r="R4" s="191"/>
      <c r="S4" s="190"/>
      <c r="T4" s="189"/>
      <c r="U4" s="187"/>
      <c r="V4" s="187"/>
      <c r="W4" s="187"/>
      <c r="X4" s="190"/>
      <c r="Y4" s="189"/>
      <c r="Z4" s="187"/>
      <c r="AA4" s="187"/>
      <c r="AB4" s="190"/>
      <c r="AC4" s="189"/>
      <c r="AD4" s="187"/>
      <c r="AE4" s="187"/>
      <c r="AF4" s="190"/>
      <c r="AG4" s="189"/>
      <c r="AH4" s="187"/>
      <c r="AI4" s="187"/>
      <c r="AJ4" s="187"/>
      <c r="AK4" s="192"/>
      <c r="AL4" s="189"/>
      <c r="AM4" s="187"/>
      <c r="AN4" s="187"/>
      <c r="AO4" s="190"/>
      <c r="AP4" s="189"/>
      <c r="AQ4" s="187"/>
      <c r="AR4" s="187"/>
      <c r="AS4" s="190"/>
      <c r="AT4" s="189"/>
      <c r="AU4" s="187"/>
      <c r="AV4" s="187"/>
      <c r="AW4" s="187"/>
      <c r="AX4" s="190"/>
      <c r="AY4" s="186"/>
      <c r="AZ4" s="187"/>
      <c r="BA4" s="187"/>
      <c r="BB4" s="193"/>
    </row>
    <row r="5" spans="1:54" ht="13.5" customHeight="1">
      <c r="A5" s="367"/>
      <c r="B5" s="377"/>
      <c r="C5" s="392"/>
      <c r="D5" s="390"/>
      <c r="E5" s="157" t="s">
        <v>388</v>
      </c>
      <c r="F5" s="152">
        <f>OK플라자통합!E7</f>
        <v>1</v>
      </c>
      <c r="G5" s="186"/>
      <c r="H5" s="187"/>
      <c r="I5" s="414">
        <f>F5</f>
        <v>1</v>
      </c>
      <c r="J5" s="423"/>
      <c r="K5" s="188"/>
      <c r="L5" s="189"/>
      <c r="M5" s="187"/>
      <c r="N5" s="187"/>
      <c r="O5" s="190"/>
      <c r="P5" s="189"/>
      <c r="Q5" s="187"/>
      <c r="R5" s="191"/>
      <c r="S5" s="190"/>
      <c r="T5" s="189"/>
      <c r="U5" s="187"/>
      <c r="V5" s="187"/>
      <c r="W5" s="187"/>
      <c r="X5" s="190"/>
      <c r="Y5" s="189"/>
      <c r="Z5" s="187"/>
      <c r="AA5" s="187"/>
      <c r="AB5" s="190"/>
      <c r="AC5" s="189"/>
      <c r="AD5" s="187"/>
      <c r="AE5" s="187"/>
      <c r="AF5" s="190"/>
      <c r="AG5" s="189"/>
      <c r="AH5" s="187"/>
      <c r="AI5" s="187"/>
      <c r="AJ5" s="187"/>
      <c r="AK5" s="192"/>
      <c r="AL5" s="189"/>
      <c r="AM5" s="187"/>
      <c r="AN5" s="187"/>
      <c r="AO5" s="190"/>
      <c r="AP5" s="189"/>
      <c r="AQ5" s="187"/>
      <c r="AR5" s="187"/>
      <c r="AS5" s="190"/>
      <c r="AT5" s="189"/>
      <c r="AU5" s="187"/>
      <c r="AV5" s="187"/>
      <c r="AW5" s="187"/>
      <c r="AX5" s="190"/>
      <c r="AY5" s="186"/>
      <c r="AZ5" s="187"/>
      <c r="BA5" s="187"/>
      <c r="BB5" s="193"/>
    </row>
    <row r="6" spans="1:54">
      <c r="A6" s="367"/>
      <c r="B6" s="377"/>
      <c r="C6" s="392"/>
      <c r="D6" s="390"/>
      <c r="E6" s="157" t="s">
        <v>86</v>
      </c>
      <c r="F6" s="152">
        <f>OK플라자통합!E8</f>
        <v>1</v>
      </c>
      <c r="G6" s="186"/>
      <c r="H6" s="187"/>
      <c r="I6" s="187"/>
      <c r="J6" s="414">
        <f>F6</f>
        <v>1</v>
      </c>
      <c r="K6" s="419"/>
      <c r="L6" s="419"/>
      <c r="M6" s="415"/>
      <c r="N6" s="187"/>
      <c r="O6" s="190"/>
      <c r="P6" s="189"/>
      <c r="Q6" s="187"/>
      <c r="R6" s="191"/>
      <c r="S6" s="190"/>
      <c r="T6" s="189"/>
      <c r="U6" s="187"/>
      <c r="V6" s="187"/>
      <c r="W6" s="187"/>
      <c r="X6" s="190"/>
      <c r="Y6" s="189"/>
      <c r="Z6" s="187"/>
      <c r="AA6" s="187"/>
      <c r="AB6" s="190"/>
      <c r="AC6" s="189"/>
      <c r="AD6" s="187"/>
      <c r="AE6" s="187"/>
      <c r="AF6" s="190"/>
      <c r="AG6" s="189"/>
      <c r="AH6" s="187"/>
      <c r="AI6" s="187"/>
      <c r="AJ6" s="187"/>
      <c r="AK6" s="192"/>
      <c r="AL6" s="189"/>
      <c r="AM6" s="187"/>
      <c r="AN6" s="187"/>
      <c r="AO6" s="190"/>
      <c r="AP6" s="189"/>
      <c r="AQ6" s="187"/>
      <c r="AR6" s="187"/>
      <c r="AS6" s="190"/>
      <c r="AT6" s="189"/>
      <c r="AU6" s="187"/>
      <c r="AV6" s="187"/>
      <c r="AW6" s="187"/>
      <c r="AX6" s="190"/>
      <c r="AY6" s="186"/>
      <c r="AZ6" s="187"/>
      <c r="BA6" s="187"/>
      <c r="BB6" s="193"/>
    </row>
    <row r="7" spans="1:54">
      <c r="A7" s="367"/>
      <c r="B7" s="377"/>
      <c r="C7" s="392"/>
      <c r="D7" s="390"/>
      <c r="E7" s="157" t="s">
        <v>78</v>
      </c>
      <c r="F7" s="152">
        <f>OK플라자통합!E22</f>
        <v>1</v>
      </c>
      <c r="G7" s="186"/>
      <c r="H7" s="187"/>
      <c r="I7" s="187"/>
      <c r="J7" s="187"/>
      <c r="K7" s="188"/>
      <c r="L7" s="189"/>
      <c r="M7" s="187"/>
      <c r="N7" s="187"/>
      <c r="O7" s="190"/>
      <c r="P7" s="189"/>
      <c r="Q7" s="187"/>
      <c r="R7" s="191"/>
      <c r="S7" s="306">
        <f>F7</f>
        <v>1</v>
      </c>
      <c r="T7" s="189"/>
      <c r="U7" s="187"/>
      <c r="V7" s="187"/>
      <c r="W7" s="187"/>
      <c r="X7" s="190"/>
      <c r="Y7" s="189"/>
      <c r="Z7" s="187"/>
      <c r="AA7" s="187"/>
      <c r="AB7" s="190"/>
      <c r="AC7" s="189"/>
      <c r="AD7" s="187"/>
      <c r="AE7" s="187"/>
      <c r="AF7" s="190"/>
      <c r="AG7" s="189"/>
      <c r="AH7" s="187"/>
      <c r="AI7" s="187"/>
      <c r="AJ7" s="187"/>
      <c r="AK7" s="192"/>
      <c r="AL7" s="189"/>
      <c r="AM7" s="187"/>
      <c r="AN7" s="187"/>
      <c r="AO7" s="190"/>
      <c r="AP7" s="189"/>
      <c r="AQ7" s="187"/>
      <c r="AR7" s="187"/>
      <c r="AS7" s="190"/>
      <c r="AT7" s="189"/>
      <c r="AU7" s="187"/>
      <c r="AV7" s="187"/>
      <c r="AW7" s="187"/>
      <c r="AX7" s="190"/>
      <c r="AY7" s="186"/>
      <c r="AZ7" s="187"/>
      <c r="BA7" s="187"/>
      <c r="BB7" s="193"/>
    </row>
    <row r="8" spans="1:54">
      <c r="A8" s="367"/>
      <c r="B8" s="377"/>
      <c r="C8" s="392"/>
      <c r="D8" s="390"/>
      <c r="E8" s="157" t="s">
        <v>15</v>
      </c>
      <c r="F8" s="152">
        <f>OK플라자통합!E23</f>
        <v>0.30188679245283018</v>
      </c>
      <c r="G8" s="186"/>
      <c r="H8" s="187"/>
      <c r="I8" s="187"/>
      <c r="J8" s="187"/>
      <c r="K8" s="188"/>
      <c r="L8" s="189"/>
      <c r="M8" s="187"/>
      <c r="N8" s="187"/>
      <c r="O8" s="190"/>
      <c r="P8" s="189"/>
      <c r="Q8" s="187"/>
      <c r="R8" s="191"/>
      <c r="S8" s="190"/>
      <c r="T8" s="189"/>
      <c r="U8" s="414">
        <f>F8</f>
        <v>0.30188679245283018</v>
      </c>
      <c r="V8" s="419"/>
      <c r="W8" s="419"/>
      <c r="X8" s="419"/>
      <c r="Y8" s="419"/>
      <c r="Z8" s="415"/>
      <c r="AA8" s="187"/>
      <c r="AB8" s="190"/>
      <c r="AC8" s="189"/>
      <c r="AD8" s="187"/>
      <c r="AE8" s="187"/>
      <c r="AF8" s="190"/>
      <c r="AG8" s="189"/>
      <c r="AH8" s="187"/>
      <c r="AI8" s="187"/>
      <c r="AJ8" s="187"/>
      <c r="AK8" s="192"/>
      <c r="AL8" s="189"/>
      <c r="AM8" s="187"/>
      <c r="AN8" s="187"/>
      <c r="AO8" s="190"/>
      <c r="AP8" s="189"/>
      <c r="AQ8" s="187"/>
      <c r="AR8" s="187"/>
      <c r="AS8" s="190"/>
      <c r="AT8" s="189"/>
      <c r="AU8" s="187"/>
      <c r="AV8" s="187"/>
      <c r="AW8" s="187"/>
      <c r="AX8" s="190"/>
      <c r="AY8" s="186"/>
      <c r="AZ8" s="187"/>
      <c r="BA8" s="187"/>
      <c r="BB8" s="193"/>
    </row>
    <row r="9" spans="1:54">
      <c r="A9" s="367"/>
      <c r="B9" s="377"/>
      <c r="C9" s="392"/>
      <c r="D9" s="390"/>
      <c r="E9" s="275" t="s">
        <v>121</v>
      </c>
      <c r="F9" s="276">
        <f>OK플라자통합!E50</f>
        <v>0</v>
      </c>
      <c r="G9" s="277"/>
      <c r="H9" s="278"/>
      <c r="I9" s="278"/>
      <c r="J9" s="278"/>
      <c r="K9" s="279"/>
      <c r="L9" s="280"/>
      <c r="M9" s="278"/>
      <c r="N9" s="278"/>
      <c r="O9" s="281"/>
      <c r="P9" s="280"/>
      <c r="Q9" s="278"/>
      <c r="R9" s="282"/>
      <c r="S9" s="281"/>
      <c r="T9" s="280"/>
      <c r="U9" s="278"/>
      <c r="V9" s="278"/>
      <c r="W9" s="278"/>
      <c r="X9" s="281"/>
      <c r="Y9" s="280"/>
      <c r="Z9" s="278"/>
      <c r="AA9" s="278"/>
      <c r="AB9" s="281"/>
      <c r="AC9" s="280"/>
      <c r="AD9" s="278"/>
      <c r="AE9" s="278"/>
      <c r="AF9" s="281"/>
      <c r="AG9" s="280"/>
      <c r="AH9" s="278"/>
      <c r="AI9" s="278"/>
      <c r="AJ9" s="278"/>
      <c r="AK9" s="283"/>
      <c r="AL9" s="420">
        <f>F9</f>
        <v>0</v>
      </c>
      <c r="AM9" s="421"/>
      <c r="AN9" s="421"/>
      <c r="AO9" s="421"/>
      <c r="AP9" s="421"/>
      <c r="AQ9" s="421"/>
      <c r="AR9" s="421"/>
      <c r="AS9" s="422"/>
      <c r="AT9" s="280"/>
      <c r="AU9" s="278"/>
      <c r="AV9" s="278"/>
      <c r="AW9" s="278"/>
      <c r="AX9" s="281"/>
      <c r="AY9" s="277"/>
      <c r="AZ9" s="278"/>
      <c r="BA9" s="278"/>
      <c r="BB9" s="284"/>
    </row>
    <row r="10" spans="1:54" s="295" customFormat="1" ht="2.1" customHeight="1">
      <c r="A10" s="367"/>
      <c r="B10" s="377"/>
      <c r="C10" s="149"/>
      <c r="D10" s="154"/>
      <c r="E10" s="158"/>
      <c r="F10" s="159"/>
      <c r="G10" s="289"/>
      <c r="H10" s="290"/>
      <c r="I10" s="290"/>
      <c r="J10" s="290"/>
      <c r="K10" s="291"/>
      <c r="L10" s="292"/>
      <c r="M10" s="290"/>
      <c r="N10" s="290"/>
      <c r="O10" s="293"/>
      <c r="P10" s="292"/>
      <c r="Q10" s="290"/>
      <c r="R10" s="290"/>
      <c r="S10" s="293"/>
      <c r="T10" s="292"/>
      <c r="U10" s="290"/>
      <c r="V10" s="290"/>
      <c r="W10" s="290"/>
      <c r="X10" s="293"/>
      <c r="Y10" s="292"/>
      <c r="Z10" s="290"/>
      <c r="AA10" s="290"/>
      <c r="AB10" s="293"/>
      <c r="AC10" s="292"/>
      <c r="AD10" s="290"/>
      <c r="AE10" s="290"/>
      <c r="AF10" s="293"/>
      <c r="AG10" s="292"/>
      <c r="AH10" s="290"/>
      <c r="AI10" s="290"/>
      <c r="AJ10" s="290"/>
      <c r="AK10" s="290"/>
      <c r="AL10" s="292"/>
      <c r="AM10" s="290"/>
      <c r="AN10" s="290"/>
      <c r="AO10" s="293"/>
      <c r="AP10" s="292"/>
      <c r="AQ10" s="290"/>
      <c r="AR10" s="290"/>
      <c r="AS10" s="293"/>
      <c r="AT10" s="292"/>
      <c r="AU10" s="290"/>
      <c r="AV10" s="290"/>
      <c r="AW10" s="290"/>
      <c r="AX10" s="293"/>
      <c r="AY10" s="289"/>
      <c r="AZ10" s="290"/>
      <c r="BA10" s="290"/>
      <c r="BB10" s="294"/>
    </row>
    <row r="11" spans="1:54">
      <c r="A11" s="367"/>
      <c r="B11" s="377"/>
      <c r="C11" s="368" t="s">
        <v>75</v>
      </c>
      <c r="D11" s="378">
        <f>OK플라자통합!E55</f>
        <v>0.34065934065934067</v>
      </c>
      <c r="E11" s="285" t="s">
        <v>62</v>
      </c>
      <c r="F11" s="286">
        <f>OK플라자통합!E56</f>
        <v>1</v>
      </c>
      <c r="G11" s="393">
        <f>F11</f>
        <v>1</v>
      </c>
      <c r="H11" s="394"/>
      <c r="I11" s="394"/>
      <c r="J11" s="395"/>
      <c r="K11" s="201"/>
      <c r="L11" s="202"/>
      <c r="M11" s="203"/>
      <c r="N11" s="203"/>
      <c r="O11" s="204"/>
      <c r="P11" s="202"/>
      <c r="Q11" s="203"/>
      <c r="R11" s="287"/>
      <c r="S11" s="204"/>
      <c r="T11" s="202"/>
      <c r="U11" s="203"/>
      <c r="V11" s="203"/>
      <c r="W11" s="203"/>
      <c r="X11" s="204"/>
      <c r="Y11" s="202"/>
      <c r="Z11" s="203"/>
      <c r="AA11" s="203"/>
      <c r="AB11" s="204"/>
      <c r="AC11" s="202"/>
      <c r="AD11" s="203"/>
      <c r="AE11" s="203"/>
      <c r="AF11" s="204"/>
      <c r="AG11" s="202"/>
      <c r="AH11" s="203"/>
      <c r="AI11" s="203"/>
      <c r="AJ11" s="203"/>
      <c r="AK11" s="288"/>
      <c r="AL11" s="202"/>
      <c r="AM11" s="203"/>
      <c r="AN11" s="203"/>
      <c r="AO11" s="204"/>
      <c r="AP11" s="202"/>
      <c r="AQ11" s="203"/>
      <c r="AR11" s="203"/>
      <c r="AS11" s="204"/>
      <c r="AT11" s="202"/>
      <c r="AU11" s="203"/>
      <c r="AV11" s="203"/>
      <c r="AW11" s="203"/>
      <c r="AX11" s="204"/>
      <c r="AY11" s="206"/>
      <c r="AZ11" s="203"/>
      <c r="BA11" s="203"/>
      <c r="BB11" s="207"/>
    </row>
    <row r="12" spans="1:54">
      <c r="A12" s="367"/>
      <c r="B12" s="377"/>
      <c r="C12" s="369"/>
      <c r="D12" s="379"/>
      <c r="E12" s="157" t="s">
        <v>88</v>
      </c>
      <c r="F12" s="152">
        <f>OK플라자통합!E57</f>
        <v>1</v>
      </c>
      <c r="G12" s="208"/>
      <c r="H12" s="209"/>
      <c r="I12" s="209"/>
      <c r="J12" s="209"/>
      <c r="K12" s="210">
        <f>F12</f>
        <v>1</v>
      </c>
      <c r="L12" s="211"/>
      <c r="M12" s="209"/>
      <c r="N12" s="209"/>
      <c r="O12" s="212"/>
      <c r="P12" s="211"/>
      <c r="Q12" s="209"/>
      <c r="R12" s="191"/>
      <c r="S12" s="212"/>
      <c r="T12" s="211"/>
      <c r="U12" s="209"/>
      <c r="V12" s="209"/>
      <c r="W12" s="209"/>
      <c r="X12" s="212"/>
      <c r="Y12" s="211"/>
      <c r="Z12" s="209"/>
      <c r="AA12" s="209"/>
      <c r="AB12" s="212"/>
      <c r="AC12" s="211"/>
      <c r="AD12" s="209"/>
      <c r="AE12" s="209"/>
      <c r="AF12" s="212"/>
      <c r="AG12" s="211"/>
      <c r="AH12" s="209"/>
      <c r="AI12" s="209"/>
      <c r="AJ12" s="209"/>
      <c r="AK12" s="192"/>
      <c r="AL12" s="211"/>
      <c r="AM12" s="209"/>
      <c r="AN12" s="209"/>
      <c r="AO12" s="212"/>
      <c r="AP12" s="211"/>
      <c r="AQ12" s="209"/>
      <c r="AR12" s="209"/>
      <c r="AS12" s="212"/>
      <c r="AT12" s="211"/>
      <c r="AU12" s="209"/>
      <c r="AV12" s="209"/>
      <c r="AW12" s="209"/>
      <c r="AX12" s="212"/>
      <c r="AY12" s="208"/>
      <c r="AZ12" s="209"/>
      <c r="BA12" s="209"/>
      <c r="BB12" s="213"/>
    </row>
    <row r="13" spans="1:54">
      <c r="A13" s="367"/>
      <c r="B13" s="377"/>
      <c r="C13" s="369"/>
      <c r="D13" s="379"/>
      <c r="E13" s="157" t="s">
        <v>390</v>
      </c>
      <c r="F13" s="152">
        <f>OK플라자통합!E58</f>
        <v>1</v>
      </c>
      <c r="G13" s="208"/>
      <c r="H13" s="209"/>
      <c r="I13" s="209"/>
      <c r="J13" s="209"/>
      <c r="K13" s="214"/>
      <c r="L13" s="396">
        <f>F13</f>
        <v>1</v>
      </c>
      <c r="M13" s="397"/>
      <c r="N13" s="397"/>
      <c r="O13" s="398"/>
      <c r="P13" s="211"/>
      <c r="Q13" s="209"/>
      <c r="R13" s="191"/>
      <c r="S13" s="212"/>
      <c r="T13" s="211"/>
      <c r="U13" s="209"/>
      <c r="V13" s="209"/>
      <c r="W13" s="209"/>
      <c r="X13" s="212"/>
      <c r="Y13" s="211"/>
      <c r="Z13" s="209"/>
      <c r="AA13" s="209"/>
      <c r="AB13" s="212"/>
      <c r="AC13" s="211"/>
      <c r="AD13" s="209"/>
      <c r="AE13" s="209"/>
      <c r="AF13" s="212"/>
      <c r="AG13" s="211"/>
      <c r="AH13" s="209"/>
      <c r="AI13" s="209"/>
      <c r="AJ13" s="209"/>
      <c r="AK13" s="192"/>
      <c r="AL13" s="211"/>
      <c r="AM13" s="209"/>
      <c r="AN13" s="209"/>
      <c r="AO13" s="212"/>
      <c r="AP13" s="211"/>
      <c r="AQ13" s="209"/>
      <c r="AR13" s="209"/>
      <c r="AS13" s="212"/>
      <c r="AT13" s="211"/>
      <c r="AU13" s="209"/>
      <c r="AV13" s="209"/>
      <c r="AW13" s="209"/>
      <c r="AX13" s="212"/>
      <c r="AY13" s="208"/>
      <c r="AZ13" s="209"/>
      <c r="BA13" s="209"/>
      <c r="BB13" s="213"/>
    </row>
    <row r="14" spans="1:54">
      <c r="A14" s="367"/>
      <c r="B14" s="377"/>
      <c r="C14" s="369"/>
      <c r="D14" s="379"/>
      <c r="E14" s="157" t="s">
        <v>377</v>
      </c>
      <c r="F14" s="152">
        <f>OK플라자통합!E72</f>
        <v>0.9</v>
      </c>
      <c r="G14" s="208"/>
      <c r="H14" s="209"/>
      <c r="I14" s="209"/>
      <c r="J14" s="209"/>
      <c r="K14" s="214"/>
      <c r="L14" s="211"/>
      <c r="M14" s="209"/>
      <c r="N14" s="209"/>
      <c r="O14" s="212"/>
      <c r="P14" s="396">
        <f>F14</f>
        <v>0.9</v>
      </c>
      <c r="Q14" s="397"/>
      <c r="R14" s="397"/>
      <c r="S14" s="397"/>
      <c r="T14" s="402"/>
      <c r="U14" s="209"/>
      <c r="V14" s="209"/>
      <c r="W14" s="209"/>
      <c r="X14" s="212"/>
      <c r="Y14" s="211"/>
      <c r="Z14" s="209"/>
      <c r="AA14" s="209"/>
      <c r="AB14" s="212"/>
      <c r="AC14" s="211"/>
      <c r="AD14" s="209"/>
      <c r="AE14" s="209"/>
      <c r="AF14" s="212"/>
      <c r="AG14" s="211"/>
      <c r="AH14" s="209"/>
      <c r="AI14" s="209"/>
      <c r="AJ14" s="209"/>
      <c r="AK14" s="192"/>
      <c r="AL14" s="211"/>
      <c r="AM14" s="209"/>
      <c r="AN14" s="209"/>
      <c r="AO14" s="212"/>
      <c r="AP14" s="211"/>
      <c r="AQ14" s="209"/>
      <c r="AR14" s="209"/>
      <c r="AS14" s="212"/>
      <c r="AT14" s="211"/>
      <c r="AU14" s="209"/>
      <c r="AV14" s="209"/>
      <c r="AW14" s="209"/>
      <c r="AX14" s="212"/>
      <c r="AY14" s="208"/>
      <c r="AZ14" s="209"/>
      <c r="BA14" s="209"/>
      <c r="BB14" s="213"/>
    </row>
    <row r="15" spans="1:54">
      <c r="A15" s="367"/>
      <c r="B15" s="377"/>
      <c r="C15" s="369"/>
      <c r="D15" s="379"/>
      <c r="E15" s="157" t="s">
        <v>378</v>
      </c>
      <c r="F15" s="152">
        <f>OK플라자통합!E73</f>
        <v>0</v>
      </c>
      <c r="G15" s="208"/>
      <c r="H15" s="209"/>
      <c r="I15" s="209"/>
      <c r="J15" s="209"/>
      <c r="K15" s="214"/>
      <c r="L15" s="211"/>
      <c r="M15" s="209"/>
      <c r="N15" s="209"/>
      <c r="O15" s="212"/>
      <c r="P15" s="211"/>
      <c r="Q15" s="209"/>
      <c r="R15" s="191"/>
      <c r="S15" s="212"/>
      <c r="T15" s="211"/>
      <c r="U15" s="403">
        <f>F15</f>
        <v>0</v>
      </c>
      <c r="V15" s="397"/>
      <c r="W15" s="397"/>
      <c r="X15" s="397"/>
      <c r="Y15" s="397"/>
      <c r="Z15" s="402"/>
      <c r="AA15" s="209"/>
      <c r="AB15" s="212"/>
      <c r="AC15" s="211"/>
      <c r="AD15" s="209"/>
      <c r="AE15" s="209"/>
      <c r="AF15" s="212"/>
      <c r="AG15" s="211"/>
      <c r="AH15" s="209"/>
      <c r="AI15" s="209"/>
      <c r="AJ15" s="209"/>
      <c r="AK15" s="192"/>
      <c r="AL15" s="211"/>
      <c r="AM15" s="209"/>
      <c r="AN15" s="209"/>
      <c r="AO15" s="212"/>
      <c r="AP15" s="211"/>
      <c r="AQ15" s="209"/>
      <c r="AR15" s="209"/>
      <c r="AS15" s="212"/>
      <c r="AT15" s="211"/>
      <c r="AU15" s="209"/>
      <c r="AV15" s="209"/>
      <c r="AW15" s="209"/>
      <c r="AX15" s="212"/>
      <c r="AY15" s="208"/>
      <c r="AZ15" s="209"/>
      <c r="BA15" s="209"/>
      <c r="BB15" s="213"/>
    </row>
    <row r="16" spans="1:54">
      <c r="A16" s="367"/>
      <c r="B16" s="377"/>
      <c r="C16" s="369"/>
      <c r="D16" s="379"/>
      <c r="E16" s="157" t="s">
        <v>379</v>
      </c>
      <c r="F16" s="152">
        <f>OK플라자통합!E74</f>
        <v>0</v>
      </c>
      <c r="G16" s="215"/>
      <c r="H16" s="216"/>
      <c r="I16" s="216"/>
      <c r="J16" s="216"/>
      <c r="K16" s="217"/>
      <c r="L16" s="218"/>
      <c r="M16" s="216"/>
      <c r="N16" s="216"/>
      <c r="O16" s="219"/>
      <c r="P16" s="218"/>
      <c r="Q16" s="216"/>
      <c r="R16" s="191"/>
      <c r="S16" s="219"/>
      <c r="T16" s="218"/>
      <c r="U16" s="216"/>
      <c r="V16" s="216"/>
      <c r="W16" s="403">
        <f>F16</f>
        <v>0</v>
      </c>
      <c r="X16" s="397"/>
      <c r="Y16" s="402"/>
      <c r="Z16" s="216"/>
      <c r="AA16" s="216"/>
      <c r="AB16" s="219"/>
      <c r="AC16" s="218"/>
      <c r="AD16" s="216"/>
      <c r="AE16" s="216"/>
      <c r="AF16" s="219"/>
      <c r="AG16" s="218"/>
      <c r="AH16" s="216"/>
      <c r="AI16" s="216"/>
      <c r="AJ16" s="216"/>
      <c r="AK16" s="192"/>
      <c r="AL16" s="218"/>
      <c r="AM16" s="216"/>
      <c r="AN16" s="216"/>
      <c r="AO16" s="219"/>
      <c r="AP16" s="218"/>
      <c r="AQ16" s="216"/>
      <c r="AR16" s="216"/>
      <c r="AS16" s="219"/>
      <c r="AT16" s="218"/>
      <c r="AU16" s="216"/>
      <c r="AV16" s="216"/>
      <c r="AW16" s="216"/>
      <c r="AX16" s="219"/>
      <c r="AY16" s="215"/>
      <c r="AZ16" s="216"/>
      <c r="BA16" s="216"/>
      <c r="BB16" s="220"/>
    </row>
    <row r="17" spans="1:54">
      <c r="A17" s="367"/>
      <c r="B17" s="377"/>
      <c r="C17" s="369"/>
      <c r="D17" s="379"/>
      <c r="E17" s="157" t="s">
        <v>380</v>
      </c>
      <c r="F17" s="152">
        <f>OK플라자통합!E75</f>
        <v>0</v>
      </c>
      <c r="G17" s="215"/>
      <c r="H17" s="216"/>
      <c r="I17" s="216"/>
      <c r="J17" s="216"/>
      <c r="K17" s="217"/>
      <c r="L17" s="218"/>
      <c r="M17" s="216"/>
      <c r="N17" s="216"/>
      <c r="O17" s="219"/>
      <c r="P17" s="218"/>
      <c r="Q17" s="216"/>
      <c r="R17" s="191"/>
      <c r="S17" s="219"/>
      <c r="T17" s="218"/>
      <c r="U17" s="216"/>
      <c r="V17" s="216"/>
      <c r="W17" s="216"/>
      <c r="X17" s="219"/>
      <c r="Y17" s="396">
        <f>F17</f>
        <v>0</v>
      </c>
      <c r="Z17" s="397"/>
      <c r="AA17" s="397"/>
      <c r="AB17" s="398"/>
      <c r="AC17" s="218"/>
      <c r="AD17" s="216"/>
      <c r="AE17" s="216"/>
      <c r="AF17" s="219"/>
      <c r="AG17" s="218"/>
      <c r="AH17" s="216"/>
      <c r="AI17" s="216"/>
      <c r="AJ17" s="216"/>
      <c r="AK17" s="192"/>
      <c r="AL17" s="218"/>
      <c r="AM17" s="216"/>
      <c r="AN17" s="216"/>
      <c r="AO17" s="219"/>
      <c r="AP17" s="218"/>
      <c r="AQ17" s="216"/>
      <c r="AR17" s="216"/>
      <c r="AS17" s="219"/>
      <c r="AT17" s="218"/>
      <c r="AU17" s="216"/>
      <c r="AV17" s="216"/>
      <c r="AW17" s="216"/>
      <c r="AX17" s="219"/>
      <c r="AY17" s="215"/>
      <c r="AZ17" s="216"/>
      <c r="BA17" s="216"/>
      <c r="BB17" s="220"/>
    </row>
    <row r="18" spans="1:54" s="295" customFormat="1" ht="2.1" customHeight="1">
      <c r="A18" s="367"/>
      <c r="B18" s="377"/>
      <c r="C18" s="149"/>
      <c r="D18" s="154"/>
      <c r="E18" s="158"/>
      <c r="F18" s="159"/>
      <c r="G18" s="289"/>
      <c r="H18" s="290"/>
      <c r="I18" s="290"/>
      <c r="J18" s="290"/>
      <c r="K18" s="291"/>
      <c r="L18" s="292"/>
      <c r="M18" s="290"/>
      <c r="N18" s="290"/>
      <c r="O18" s="293"/>
      <c r="P18" s="292"/>
      <c r="Q18" s="290"/>
      <c r="R18" s="290"/>
      <c r="S18" s="293"/>
      <c r="T18" s="292"/>
      <c r="U18" s="290"/>
      <c r="V18" s="290"/>
      <c r="W18" s="290"/>
      <c r="X18" s="293"/>
      <c r="Y18" s="292"/>
      <c r="Z18" s="290"/>
      <c r="AA18" s="290"/>
      <c r="AB18" s="293"/>
      <c r="AC18" s="292"/>
      <c r="AD18" s="290"/>
      <c r="AE18" s="290"/>
      <c r="AF18" s="293"/>
      <c r="AG18" s="292"/>
      <c r="AH18" s="290"/>
      <c r="AI18" s="290"/>
      <c r="AJ18" s="290"/>
      <c r="AK18" s="290"/>
      <c r="AL18" s="292"/>
      <c r="AM18" s="290"/>
      <c r="AN18" s="290"/>
      <c r="AO18" s="293"/>
      <c r="AP18" s="292"/>
      <c r="AQ18" s="290"/>
      <c r="AR18" s="290"/>
      <c r="AS18" s="293"/>
      <c r="AT18" s="292"/>
      <c r="AU18" s="290"/>
      <c r="AV18" s="290"/>
      <c r="AW18" s="290"/>
      <c r="AX18" s="293"/>
      <c r="AY18" s="289"/>
      <c r="AZ18" s="290"/>
      <c r="BA18" s="290"/>
      <c r="BB18" s="294"/>
    </row>
    <row r="19" spans="1:54">
      <c r="A19" s="367"/>
      <c r="B19" s="377"/>
      <c r="C19" s="368" t="s">
        <v>255</v>
      </c>
      <c r="D19" s="378">
        <f>OK플라자통합!E79</f>
        <v>0.1881081081081081</v>
      </c>
      <c r="E19" s="285" t="s">
        <v>193</v>
      </c>
      <c r="F19" s="286">
        <f>OK플라자통합!E80</f>
        <v>0.92982456140350878</v>
      </c>
      <c r="G19" s="206"/>
      <c r="H19" s="416">
        <f>F19</f>
        <v>0.92982456140350878</v>
      </c>
      <c r="I19" s="417"/>
      <c r="J19" s="417"/>
      <c r="K19" s="417"/>
      <c r="L19" s="417"/>
      <c r="M19" s="417"/>
      <c r="N19" s="417"/>
      <c r="O19" s="417"/>
      <c r="P19" s="417"/>
      <c r="Q19" s="418"/>
      <c r="R19" s="287"/>
      <c r="S19" s="204"/>
      <c r="T19" s="202"/>
      <c r="U19" s="203"/>
      <c r="V19" s="203"/>
      <c r="W19" s="203"/>
      <c r="X19" s="204"/>
      <c r="Y19" s="202"/>
      <c r="Z19" s="203"/>
      <c r="AA19" s="203"/>
      <c r="AB19" s="204"/>
      <c r="AC19" s="202"/>
      <c r="AD19" s="203"/>
      <c r="AE19" s="203"/>
      <c r="AF19" s="204"/>
      <c r="AG19" s="202"/>
      <c r="AH19" s="203"/>
      <c r="AI19" s="203"/>
      <c r="AJ19" s="203"/>
      <c r="AK19" s="288"/>
      <c r="AL19" s="202"/>
      <c r="AM19" s="203"/>
      <c r="AN19" s="203"/>
      <c r="AO19" s="204"/>
      <c r="AP19" s="202"/>
      <c r="AQ19" s="203"/>
      <c r="AR19" s="203"/>
      <c r="AS19" s="204"/>
      <c r="AT19" s="202"/>
      <c r="AU19" s="203"/>
      <c r="AV19" s="203"/>
      <c r="AW19" s="203"/>
      <c r="AX19" s="204"/>
      <c r="AY19" s="206"/>
      <c r="AZ19" s="203"/>
      <c r="BA19" s="203"/>
      <c r="BB19" s="207"/>
    </row>
    <row r="20" spans="1:54">
      <c r="A20" s="367"/>
      <c r="B20" s="377"/>
      <c r="C20" s="369"/>
      <c r="D20" s="379"/>
      <c r="E20" s="157" t="s">
        <v>257</v>
      </c>
      <c r="F20" s="152">
        <f>OK플라자통합!E93</f>
        <v>0.9</v>
      </c>
      <c r="G20" s="215"/>
      <c r="H20" s="216"/>
      <c r="I20" s="216"/>
      <c r="J20" s="216"/>
      <c r="K20" s="217"/>
      <c r="L20" s="218"/>
      <c r="M20" s="404">
        <f>F20</f>
        <v>0.9</v>
      </c>
      <c r="N20" s="405"/>
      <c r="O20" s="405"/>
      <c r="P20" s="405"/>
      <c r="Q20" s="405"/>
      <c r="R20" s="405"/>
      <c r="S20" s="406"/>
      <c r="T20" s="218"/>
      <c r="U20" s="216"/>
      <c r="V20" s="216"/>
      <c r="W20" s="216"/>
      <c r="X20" s="219"/>
      <c r="Y20" s="218"/>
      <c r="Z20" s="216"/>
      <c r="AA20" s="216"/>
      <c r="AB20" s="219"/>
      <c r="AC20" s="218"/>
      <c r="AD20" s="216"/>
      <c r="AE20" s="216"/>
      <c r="AF20" s="219"/>
      <c r="AG20" s="218"/>
      <c r="AH20" s="216"/>
      <c r="AI20" s="216"/>
      <c r="AJ20" s="216"/>
      <c r="AK20" s="192"/>
      <c r="AL20" s="218"/>
      <c r="AM20" s="216"/>
      <c r="AN20" s="216"/>
      <c r="AO20" s="219"/>
      <c r="AP20" s="218"/>
      <c r="AQ20" s="216"/>
      <c r="AR20" s="216"/>
      <c r="AS20" s="219"/>
      <c r="AT20" s="218"/>
      <c r="AU20" s="216"/>
      <c r="AV20" s="216"/>
      <c r="AW20" s="216"/>
      <c r="AX20" s="219"/>
      <c r="AY20" s="215"/>
      <c r="AZ20" s="216"/>
      <c r="BA20" s="216"/>
      <c r="BB20" s="220"/>
    </row>
    <row r="21" spans="1:54">
      <c r="A21" s="367"/>
      <c r="B21" s="377"/>
      <c r="C21" s="369"/>
      <c r="D21" s="379"/>
      <c r="E21" s="305" t="s">
        <v>258</v>
      </c>
      <c r="F21" s="152">
        <f>OK플라자통합!E94</f>
        <v>0</v>
      </c>
      <c r="G21" s="215"/>
      <c r="H21" s="216"/>
      <c r="I21" s="216"/>
      <c r="J21" s="216"/>
      <c r="K21" s="217"/>
      <c r="L21" s="218"/>
      <c r="M21" s="216"/>
      <c r="N21" s="216"/>
      <c r="O21" s="219"/>
      <c r="P21" s="399">
        <f>F21</f>
        <v>0</v>
      </c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400"/>
      <c r="AG21" s="400"/>
      <c r="AH21" s="400"/>
      <c r="AI21" s="400"/>
      <c r="AJ21" s="400"/>
      <c r="AK21" s="400"/>
      <c r="AL21" s="400"/>
      <c r="AM21" s="400"/>
      <c r="AN21" s="400"/>
      <c r="AO21" s="400"/>
      <c r="AP21" s="400"/>
      <c r="AQ21" s="401"/>
      <c r="AR21" s="216"/>
      <c r="AS21" s="219"/>
      <c r="AT21" s="218"/>
      <c r="AU21" s="216"/>
      <c r="AV21" s="216"/>
      <c r="AW21" s="216"/>
      <c r="AX21" s="219"/>
      <c r="AY21" s="215"/>
      <c r="AZ21" s="216"/>
      <c r="BA21" s="216"/>
      <c r="BB21" s="220"/>
    </row>
    <row r="22" spans="1:54">
      <c r="A22" s="367"/>
      <c r="B22" s="377"/>
      <c r="C22" s="369"/>
      <c r="D22" s="379"/>
      <c r="E22" s="305" t="s">
        <v>259</v>
      </c>
      <c r="F22" s="152">
        <f>OK플라자통합!E95</f>
        <v>0</v>
      </c>
      <c r="G22" s="215"/>
      <c r="H22" s="216"/>
      <c r="I22" s="216"/>
      <c r="J22" s="216"/>
      <c r="K22" s="217"/>
      <c r="L22" s="218"/>
      <c r="M22" s="216"/>
      <c r="N22" s="216"/>
      <c r="O22" s="219"/>
      <c r="P22" s="399">
        <f>F22</f>
        <v>0</v>
      </c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0"/>
      <c r="AL22" s="400"/>
      <c r="AM22" s="400"/>
      <c r="AN22" s="400"/>
      <c r="AO22" s="400"/>
      <c r="AP22" s="400"/>
      <c r="AQ22" s="401"/>
      <c r="AR22" s="216"/>
      <c r="AS22" s="219"/>
      <c r="AT22" s="218"/>
      <c r="AU22" s="216"/>
      <c r="AV22" s="216"/>
      <c r="AW22" s="216"/>
      <c r="AX22" s="219"/>
      <c r="AY22" s="215"/>
      <c r="AZ22" s="216"/>
      <c r="BA22" s="216"/>
      <c r="BB22" s="220"/>
    </row>
    <row r="23" spans="1:54">
      <c r="A23" s="367"/>
      <c r="B23" s="377"/>
      <c r="C23" s="369"/>
      <c r="D23" s="379"/>
      <c r="E23" s="305" t="s">
        <v>260</v>
      </c>
      <c r="F23" s="152">
        <f>OK플라자통합!E96</f>
        <v>7.5471698113207544E-2</v>
      </c>
      <c r="G23" s="215"/>
      <c r="H23" s="216"/>
      <c r="I23" s="216"/>
      <c r="J23" s="216"/>
      <c r="K23" s="217"/>
      <c r="L23" s="218"/>
      <c r="M23" s="216"/>
      <c r="N23" s="216"/>
      <c r="O23" s="219"/>
      <c r="P23" s="399">
        <f>F23</f>
        <v>7.5471698113207544E-2</v>
      </c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400"/>
      <c r="AG23" s="400"/>
      <c r="AH23" s="400"/>
      <c r="AI23" s="400"/>
      <c r="AJ23" s="400"/>
      <c r="AK23" s="400"/>
      <c r="AL23" s="400"/>
      <c r="AM23" s="400"/>
      <c r="AN23" s="400"/>
      <c r="AO23" s="400"/>
      <c r="AP23" s="400"/>
      <c r="AQ23" s="401"/>
      <c r="AR23" s="216"/>
      <c r="AS23" s="219"/>
      <c r="AT23" s="218"/>
      <c r="AU23" s="216"/>
      <c r="AV23" s="216"/>
      <c r="AW23" s="216"/>
      <c r="AX23" s="219"/>
      <c r="AY23" s="215"/>
      <c r="AZ23" s="216"/>
      <c r="BA23" s="216"/>
      <c r="BB23" s="220"/>
    </row>
    <row r="24" spans="1:54">
      <c r="A24" s="367"/>
      <c r="B24" s="377"/>
      <c r="C24" s="369"/>
      <c r="D24" s="379"/>
      <c r="E24" s="157" t="s">
        <v>261</v>
      </c>
      <c r="F24" s="152">
        <f>OK플라자통합!E97</f>
        <v>0</v>
      </c>
      <c r="G24" s="215"/>
      <c r="H24" s="216"/>
      <c r="I24" s="216"/>
      <c r="J24" s="216"/>
      <c r="K24" s="217"/>
      <c r="L24" s="218"/>
      <c r="M24" s="216"/>
      <c r="N24" s="216"/>
      <c r="O24" s="219"/>
      <c r="P24" s="218"/>
      <c r="Q24" s="216"/>
      <c r="R24" s="191"/>
      <c r="S24" s="219"/>
      <c r="T24" s="218"/>
      <c r="U24" s="216"/>
      <c r="V24" s="216"/>
      <c r="W24" s="216"/>
      <c r="X24" s="219"/>
      <c r="Y24" s="218"/>
      <c r="Z24" s="216"/>
      <c r="AA24" s="216"/>
      <c r="AB24" s="219"/>
      <c r="AC24" s="218"/>
      <c r="AD24" s="216"/>
      <c r="AE24" s="216"/>
      <c r="AF24" s="219"/>
      <c r="AG24" s="218"/>
      <c r="AH24" s="216"/>
      <c r="AI24" s="216"/>
      <c r="AJ24" s="216"/>
      <c r="AK24" s="192"/>
      <c r="AL24" s="396">
        <f>F24</f>
        <v>0</v>
      </c>
      <c r="AM24" s="397"/>
      <c r="AN24" s="397"/>
      <c r="AO24" s="397"/>
      <c r="AP24" s="397"/>
      <c r="AQ24" s="402"/>
      <c r="AR24" s="216"/>
      <c r="AS24" s="219"/>
      <c r="AT24" s="218"/>
      <c r="AU24" s="216"/>
      <c r="AV24" s="216"/>
      <c r="AW24" s="216"/>
      <c r="AX24" s="219"/>
      <c r="AY24" s="215"/>
      <c r="AZ24" s="216"/>
      <c r="BA24" s="216"/>
      <c r="BB24" s="220"/>
    </row>
    <row r="25" spans="1:54">
      <c r="A25" s="367"/>
      <c r="B25" s="377"/>
      <c r="C25" s="370"/>
      <c r="D25" s="380"/>
      <c r="E25" s="275" t="s">
        <v>262</v>
      </c>
      <c r="F25" s="276">
        <f>OK플라자통합!E98</f>
        <v>0</v>
      </c>
      <c r="G25" s="215"/>
      <c r="H25" s="216"/>
      <c r="I25" s="216"/>
      <c r="J25" s="216"/>
      <c r="K25" s="217"/>
      <c r="L25" s="218"/>
      <c r="M25" s="216"/>
      <c r="N25" s="216"/>
      <c r="O25" s="219"/>
      <c r="P25" s="218"/>
      <c r="Q25" s="216"/>
      <c r="R25" s="282"/>
      <c r="S25" s="219"/>
      <c r="T25" s="218"/>
      <c r="U25" s="216"/>
      <c r="V25" s="216"/>
      <c r="W25" s="216"/>
      <c r="X25" s="219"/>
      <c r="Y25" s="218"/>
      <c r="Z25" s="216"/>
      <c r="AA25" s="216"/>
      <c r="AB25" s="219"/>
      <c r="AC25" s="399">
        <f>F25</f>
        <v>0</v>
      </c>
      <c r="AD25" s="400"/>
      <c r="AE25" s="400"/>
      <c r="AF25" s="400"/>
      <c r="AG25" s="400"/>
      <c r="AH25" s="400"/>
      <c r="AI25" s="400"/>
      <c r="AJ25" s="400"/>
      <c r="AK25" s="400"/>
      <c r="AL25" s="400"/>
      <c r="AM25" s="400"/>
      <c r="AN25" s="400"/>
      <c r="AO25" s="400"/>
      <c r="AP25" s="400"/>
      <c r="AQ25" s="401"/>
      <c r="AR25" s="216"/>
      <c r="AS25" s="219"/>
      <c r="AT25" s="218"/>
      <c r="AU25" s="216"/>
      <c r="AV25" s="216"/>
      <c r="AW25" s="216"/>
      <c r="AX25" s="219"/>
      <c r="AY25" s="215"/>
      <c r="AZ25" s="216"/>
      <c r="BA25" s="216"/>
      <c r="BB25" s="220"/>
    </row>
    <row r="26" spans="1:54" s="295" customFormat="1" ht="2.1" customHeight="1">
      <c r="A26" s="367"/>
      <c r="B26" s="377"/>
      <c r="C26" s="149"/>
      <c r="D26" s="154"/>
      <c r="E26" s="158"/>
      <c r="F26" s="159"/>
      <c r="G26" s="289"/>
      <c r="H26" s="290"/>
      <c r="I26" s="290"/>
      <c r="J26" s="290"/>
      <c r="K26" s="291"/>
      <c r="L26" s="292"/>
      <c r="M26" s="290"/>
      <c r="N26" s="290"/>
      <c r="O26" s="293"/>
      <c r="P26" s="292"/>
      <c r="Q26" s="290"/>
      <c r="R26" s="290"/>
      <c r="S26" s="293"/>
      <c r="T26" s="292"/>
      <c r="U26" s="290"/>
      <c r="V26" s="290"/>
      <c r="W26" s="290"/>
      <c r="X26" s="293"/>
      <c r="Y26" s="292"/>
      <c r="Z26" s="290"/>
      <c r="AA26" s="290"/>
      <c r="AB26" s="293"/>
      <c r="AC26" s="292"/>
      <c r="AD26" s="290"/>
      <c r="AE26" s="290"/>
      <c r="AF26" s="293"/>
      <c r="AG26" s="292"/>
      <c r="AH26" s="290"/>
      <c r="AI26" s="290"/>
      <c r="AJ26" s="290"/>
      <c r="AK26" s="290"/>
      <c r="AL26" s="292"/>
      <c r="AM26" s="290"/>
      <c r="AN26" s="290"/>
      <c r="AO26" s="293"/>
      <c r="AP26" s="292"/>
      <c r="AQ26" s="290"/>
      <c r="AR26" s="290"/>
      <c r="AS26" s="293"/>
      <c r="AT26" s="292"/>
      <c r="AU26" s="290"/>
      <c r="AV26" s="290"/>
      <c r="AW26" s="290"/>
      <c r="AX26" s="293"/>
      <c r="AY26" s="289"/>
      <c r="AZ26" s="290"/>
      <c r="BA26" s="290"/>
      <c r="BB26" s="294"/>
    </row>
    <row r="27" spans="1:54">
      <c r="A27" s="367"/>
      <c r="B27" s="377"/>
      <c r="C27" s="383" t="s">
        <v>256</v>
      </c>
      <c r="D27" s="381">
        <f>OK플라자통합!E103</f>
        <v>0</v>
      </c>
      <c r="E27" s="285" t="s">
        <v>268</v>
      </c>
      <c r="F27" s="286">
        <f>OK플라자통합!E104</f>
        <v>0</v>
      </c>
      <c r="G27" s="206"/>
      <c r="H27" s="203"/>
      <c r="I27" s="203"/>
      <c r="J27" s="203"/>
      <c r="K27" s="201"/>
      <c r="L27" s="202"/>
      <c r="M27" s="203"/>
      <c r="N27" s="203"/>
      <c r="O27" s="204"/>
      <c r="P27" s="202"/>
      <c r="Q27" s="203"/>
      <c r="R27" s="287"/>
      <c r="S27" s="204"/>
      <c r="T27" s="202"/>
      <c r="U27" s="203"/>
      <c r="V27" s="203"/>
      <c r="W27" s="203"/>
      <c r="X27" s="204"/>
      <c r="Y27" s="202"/>
      <c r="Z27" s="203"/>
      <c r="AA27" s="203"/>
      <c r="AB27" s="204"/>
      <c r="AC27" s="202"/>
      <c r="AD27" s="203"/>
      <c r="AE27" s="203"/>
      <c r="AF27" s="204"/>
      <c r="AG27" s="202"/>
      <c r="AH27" s="203"/>
      <c r="AI27" s="203"/>
      <c r="AJ27" s="203"/>
      <c r="AK27" s="288"/>
      <c r="AL27" s="202"/>
      <c r="AM27" s="203"/>
      <c r="AN27" s="203"/>
      <c r="AO27" s="204"/>
      <c r="AP27" s="202"/>
      <c r="AQ27" s="203"/>
      <c r="AR27" s="424">
        <f>F27</f>
        <v>0</v>
      </c>
      <c r="AS27" s="425"/>
      <c r="AT27" s="202"/>
      <c r="AU27" s="203"/>
      <c r="AV27" s="203"/>
      <c r="AW27" s="203"/>
      <c r="AX27" s="204"/>
      <c r="AY27" s="206"/>
      <c r="AZ27" s="203"/>
      <c r="BA27" s="203"/>
      <c r="BB27" s="207"/>
    </row>
    <row r="28" spans="1:54">
      <c r="A28" s="367"/>
      <c r="B28" s="377"/>
      <c r="C28" s="367"/>
      <c r="D28" s="377"/>
      <c r="E28" s="157" t="s">
        <v>269</v>
      </c>
      <c r="F28" s="152">
        <f>OK플라자통합!E105</f>
        <v>0</v>
      </c>
      <c r="G28" s="208"/>
      <c r="H28" s="209"/>
      <c r="I28" s="209"/>
      <c r="J28" s="209"/>
      <c r="K28" s="214"/>
      <c r="L28" s="211"/>
      <c r="M28" s="209"/>
      <c r="N28" s="209"/>
      <c r="O28" s="212"/>
      <c r="P28" s="211"/>
      <c r="Q28" s="209"/>
      <c r="R28" s="191"/>
      <c r="S28" s="212"/>
      <c r="T28" s="211"/>
      <c r="U28" s="209"/>
      <c r="V28" s="209"/>
      <c r="W28" s="209"/>
      <c r="X28" s="212"/>
      <c r="Y28" s="211"/>
      <c r="Z28" s="209"/>
      <c r="AA28" s="209"/>
      <c r="AB28" s="212"/>
      <c r="AC28" s="211"/>
      <c r="AD28" s="209"/>
      <c r="AE28" s="209"/>
      <c r="AF28" s="212"/>
      <c r="AG28" s="211"/>
      <c r="AH28" s="209"/>
      <c r="AI28" s="209"/>
      <c r="AJ28" s="209"/>
      <c r="AK28" s="192"/>
      <c r="AL28" s="211"/>
      <c r="AM28" s="209"/>
      <c r="AN28" s="209"/>
      <c r="AO28" s="212"/>
      <c r="AP28" s="211"/>
      <c r="AQ28" s="209"/>
      <c r="AR28" s="209"/>
      <c r="AS28" s="212"/>
      <c r="AT28" s="396">
        <f>F28</f>
        <v>0</v>
      </c>
      <c r="AU28" s="397"/>
      <c r="AV28" s="397"/>
      <c r="AW28" s="402"/>
      <c r="AX28" s="212"/>
      <c r="AY28" s="208"/>
      <c r="AZ28" s="209"/>
      <c r="BA28" s="209"/>
      <c r="BB28" s="213"/>
    </row>
    <row r="29" spans="1:54">
      <c r="A29" s="367"/>
      <c r="B29" s="377"/>
      <c r="C29" s="367"/>
      <c r="D29" s="377"/>
      <c r="E29" s="157" t="s">
        <v>264</v>
      </c>
      <c r="F29" s="152">
        <f>OK플라자통합!E106</f>
        <v>0</v>
      </c>
      <c r="G29" s="215"/>
      <c r="H29" s="216"/>
      <c r="I29" s="216"/>
      <c r="J29" s="216"/>
      <c r="K29" s="217"/>
      <c r="L29" s="218"/>
      <c r="M29" s="216"/>
      <c r="N29" s="216"/>
      <c r="O29" s="219"/>
      <c r="P29" s="218"/>
      <c r="Q29" s="216"/>
      <c r="R29" s="191"/>
      <c r="S29" s="219"/>
      <c r="T29" s="218"/>
      <c r="U29" s="216"/>
      <c r="V29" s="216"/>
      <c r="W29" s="216"/>
      <c r="X29" s="219"/>
      <c r="Y29" s="218"/>
      <c r="Z29" s="216"/>
      <c r="AA29" s="216"/>
      <c r="AB29" s="219"/>
      <c r="AC29" s="218"/>
      <c r="AD29" s="216"/>
      <c r="AE29" s="216"/>
      <c r="AF29" s="219"/>
      <c r="AG29" s="218"/>
      <c r="AH29" s="216"/>
      <c r="AI29" s="216"/>
      <c r="AJ29" s="216"/>
      <c r="AK29" s="192"/>
      <c r="AL29" s="218"/>
      <c r="AM29" s="216"/>
      <c r="AN29" s="216"/>
      <c r="AO29" s="219"/>
      <c r="AP29" s="218"/>
      <c r="AQ29" s="216"/>
      <c r="AR29" s="216"/>
      <c r="AS29" s="219"/>
      <c r="AT29" s="218"/>
      <c r="AU29" s="216"/>
      <c r="AV29" s="216"/>
      <c r="AW29" s="216"/>
      <c r="AX29" s="403">
        <f>F29</f>
        <v>0</v>
      </c>
      <c r="AY29" s="402"/>
      <c r="AZ29" s="216"/>
      <c r="BA29" s="216"/>
      <c r="BB29" s="220"/>
    </row>
    <row r="30" spans="1:54">
      <c r="A30" s="367"/>
      <c r="B30" s="377"/>
      <c r="C30" s="367"/>
      <c r="D30" s="377"/>
      <c r="E30" s="157" t="s">
        <v>270</v>
      </c>
      <c r="F30" s="152">
        <f>OK플라자통합!E107</f>
        <v>0</v>
      </c>
      <c r="G30" s="215"/>
      <c r="H30" s="216"/>
      <c r="I30" s="216"/>
      <c r="J30" s="216"/>
      <c r="K30" s="217"/>
      <c r="L30" s="218"/>
      <c r="M30" s="216"/>
      <c r="N30" s="216"/>
      <c r="O30" s="219"/>
      <c r="P30" s="218"/>
      <c r="Q30" s="216"/>
      <c r="R30" s="191"/>
      <c r="S30" s="219"/>
      <c r="T30" s="218"/>
      <c r="U30" s="216"/>
      <c r="V30" s="216"/>
      <c r="W30" s="216"/>
      <c r="X30" s="219"/>
      <c r="Y30" s="218"/>
      <c r="Z30" s="216"/>
      <c r="AA30" s="216"/>
      <c r="AB30" s="219"/>
      <c r="AC30" s="218"/>
      <c r="AD30" s="216"/>
      <c r="AE30" s="216"/>
      <c r="AF30" s="219"/>
      <c r="AG30" s="218"/>
      <c r="AH30" s="216"/>
      <c r="AI30" s="216"/>
      <c r="AJ30" s="216"/>
      <c r="AK30" s="192"/>
      <c r="AL30" s="218"/>
      <c r="AM30" s="216"/>
      <c r="AN30" s="216"/>
      <c r="AO30" s="219"/>
      <c r="AP30" s="218"/>
      <c r="AQ30" s="216"/>
      <c r="AR30" s="216"/>
      <c r="AS30" s="219"/>
      <c r="AT30" s="218"/>
      <c r="AU30" s="216"/>
      <c r="AV30" s="216"/>
      <c r="AW30" s="216"/>
      <c r="AX30" s="219"/>
      <c r="AY30" s="215"/>
      <c r="AZ30" s="224">
        <f>F30</f>
        <v>0</v>
      </c>
      <c r="BA30" s="216"/>
      <c r="BB30" s="220"/>
    </row>
    <row r="31" spans="1:54">
      <c r="A31" s="367"/>
      <c r="B31" s="377"/>
      <c r="C31" s="367"/>
      <c r="D31" s="377"/>
      <c r="E31" s="157" t="s">
        <v>271</v>
      </c>
      <c r="F31" s="152">
        <f>OK플라자통합!E108</f>
        <v>0</v>
      </c>
      <c r="G31" s="215"/>
      <c r="H31" s="216"/>
      <c r="I31" s="216"/>
      <c r="J31" s="216"/>
      <c r="K31" s="217"/>
      <c r="L31" s="218"/>
      <c r="M31" s="216"/>
      <c r="N31" s="216"/>
      <c r="O31" s="219"/>
      <c r="P31" s="218"/>
      <c r="Q31" s="216"/>
      <c r="R31" s="191"/>
      <c r="S31" s="219"/>
      <c r="T31" s="218"/>
      <c r="U31" s="216"/>
      <c r="V31" s="216"/>
      <c r="W31" s="216"/>
      <c r="X31" s="219"/>
      <c r="Y31" s="218"/>
      <c r="Z31" s="216"/>
      <c r="AA31" s="216"/>
      <c r="AB31" s="219"/>
      <c r="AC31" s="218"/>
      <c r="AD31" s="216"/>
      <c r="AE31" s="216"/>
      <c r="AF31" s="219"/>
      <c r="AG31" s="218"/>
      <c r="AH31" s="216"/>
      <c r="AI31" s="216"/>
      <c r="AJ31" s="216"/>
      <c r="AK31" s="194"/>
      <c r="AL31" s="218"/>
      <c r="AM31" s="216"/>
      <c r="AN31" s="216"/>
      <c r="AO31" s="219"/>
      <c r="AP31" s="218"/>
      <c r="AQ31" s="216"/>
      <c r="AR31" s="216"/>
      <c r="AS31" s="219"/>
      <c r="AT31" s="218"/>
      <c r="AU31" s="216"/>
      <c r="AV31" s="216"/>
      <c r="AW31" s="216"/>
      <c r="AX31" s="219"/>
      <c r="AY31" s="215"/>
      <c r="AZ31" s="216"/>
      <c r="BA31" s="403">
        <f>F31</f>
        <v>0</v>
      </c>
      <c r="BB31" s="426"/>
    </row>
    <row r="32" spans="1:54" s="135" customFormat="1" ht="2.1" customHeight="1">
      <c r="A32" s="147"/>
      <c r="B32" s="164"/>
      <c r="C32" s="149"/>
      <c r="D32" s="154"/>
      <c r="E32" s="158"/>
      <c r="F32" s="159"/>
      <c r="G32" s="195"/>
      <c r="H32" s="196"/>
      <c r="I32" s="196"/>
      <c r="J32" s="196"/>
      <c r="K32" s="197"/>
      <c r="L32" s="198"/>
      <c r="M32" s="196"/>
      <c r="N32" s="196"/>
      <c r="O32" s="199"/>
      <c r="P32" s="198"/>
      <c r="Q32" s="196"/>
      <c r="R32" s="196"/>
      <c r="S32" s="199"/>
      <c r="T32" s="198"/>
      <c r="U32" s="196"/>
      <c r="V32" s="196"/>
      <c r="W32" s="196"/>
      <c r="X32" s="199"/>
      <c r="Y32" s="198"/>
      <c r="Z32" s="196"/>
      <c r="AA32" s="196"/>
      <c r="AB32" s="199"/>
      <c r="AC32" s="198"/>
      <c r="AD32" s="196"/>
      <c r="AE32" s="196"/>
      <c r="AF32" s="199"/>
      <c r="AG32" s="198"/>
      <c r="AH32" s="196"/>
      <c r="AI32" s="196"/>
      <c r="AJ32" s="196"/>
      <c r="AK32" s="196"/>
      <c r="AL32" s="198"/>
      <c r="AM32" s="196"/>
      <c r="AN32" s="196"/>
      <c r="AO32" s="199"/>
      <c r="AP32" s="198"/>
      <c r="AQ32" s="196"/>
      <c r="AR32" s="196"/>
      <c r="AS32" s="199"/>
      <c r="AT32" s="198"/>
      <c r="AU32" s="196"/>
      <c r="AV32" s="196"/>
      <c r="AW32" s="196"/>
      <c r="AX32" s="199"/>
      <c r="AY32" s="195"/>
      <c r="AZ32" s="196"/>
      <c r="BA32" s="196"/>
      <c r="BB32" s="200"/>
    </row>
    <row r="33" spans="1:54">
      <c r="A33" s="367" t="s">
        <v>565</v>
      </c>
      <c r="B33" s="377">
        <f>펜타ON!$E$2</f>
        <v>0.14236842105263159</v>
      </c>
      <c r="C33" s="368" t="s">
        <v>81</v>
      </c>
      <c r="D33" s="378">
        <f>펜타ON!$E$3</f>
        <v>0.311</v>
      </c>
      <c r="E33" s="157" t="s">
        <v>83</v>
      </c>
      <c r="F33" s="152">
        <f>펜타ON!E4</f>
        <v>1</v>
      </c>
      <c r="G33" s="225"/>
      <c r="H33" s="226"/>
      <c r="I33" s="427">
        <f>F33</f>
        <v>1</v>
      </c>
      <c r="J33" s="428"/>
      <c r="K33" s="227"/>
      <c r="L33" s="228"/>
      <c r="M33" s="226"/>
      <c r="N33" s="226"/>
      <c r="O33" s="229"/>
      <c r="P33" s="228"/>
      <c r="Q33" s="226"/>
      <c r="R33" s="191"/>
      <c r="S33" s="229"/>
      <c r="T33" s="228"/>
      <c r="U33" s="226"/>
      <c r="V33" s="226"/>
      <c r="W33" s="226"/>
      <c r="X33" s="229"/>
      <c r="Y33" s="228"/>
      <c r="Z33" s="226"/>
      <c r="AA33" s="226"/>
      <c r="AB33" s="229"/>
      <c r="AC33" s="228"/>
      <c r="AD33" s="226"/>
      <c r="AE33" s="226"/>
      <c r="AF33" s="229"/>
      <c r="AG33" s="228"/>
      <c r="AH33" s="226"/>
      <c r="AI33" s="226"/>
      <c r="AJ33" s="226"/>
      <c r="AK33" s="205"/>
      <c r="AL33" s="228"/>
      <c r="AM33" s="226"/>
      <c r="AN33" s="226"/>
      <c r="AO33" s="229"/>
      <c r="AP33" s="228"/>
      <c r="AQ33" s="226"/>
      <c r="AR33" s="226"/>
      <c r="AS33" s="229"/>
      <c r="AT33" s="228"/>
      <c r="AU33" s="226"/>
      <c r="AV33" s="226"/>
      <c r="AW33" s="226"/>
      <c r="AX33" s="229"/>
      <c r="AY33" s="225"/>
      <c r="AZ33" s="226"/>
      <c r="BA33" s="226"/>
      <c r="BB33" s="230"/>
    </row>
    <row r="34" spans="1:54">
      <c r="A34" s="367"/>
      <c r="B34" s="377"/>
      <c r="C34" s="369"/>
      <c r="D34" s="379"/>
      <c r="E34" s="157" t="s">
        <v>77</v>
      </c>
      <c r="F34" s="152">
        <f>펜타ON!E5</f>
        <v>1</v>
      </c>
      <c r="G34" s="231"/>
      <c r="H34" s="232"/>
      <c r="I34" s="232"/>
      <c r="J34" s="232"/>
      <c r="K34" s="233"/>
      <c r="L34" s="234"/>
      <c r="M34" s="232"/>
      <c r="N34" s="307">
        <f>F34</f>
        <v>1</v>
      </c>
      <c r="O34" s="235"/>
      <c r="P34" s="234"/>
      <c r="Q34" s="232"/>
      <c r="R34" s="191"/>
      <c r="S34" s="235"/>
      <c r="T34" s="234"/>
      <c r="U34" s="232"/>
      <c r="V34" s="232"/>
      <c r="W34" s="232"/>
      <c r="X34" s="235"/>
      <c r="Y34" s="234"/>
      <c r="Z34" s="232"/>
      <c r="AA34" s="232"/>
      <c r="AB34" s="235"/>
      <c r="AC34" s="234"/>
      <c r="AD34" s="232"/>
      <c r="AE34" s="232"/>
      <c r="AF34" s="235"/>
      <c r="AG34" s="234"/>
      <c r="AH34" s="232"/>
      <c r="AI34" s="232"/>
      <c r="AJ34" s="232"/>
      <c r="AK34" s="192"/>
      <c r="AL34" s="234"/>
      <c r="AM34" s="232"/>
      <c r="AN34" s="232"/>
      <c r="AO34" s="235"/>
      <c r="AP34" s="234"/>
      <c r="AQ34" s="232"/>
      <c r="AR34" s="232"/>
      <c r="AS34" s="235"/>
      <c r="AT34" s="234"/>
      <c r="AU34" s="232"/>
      <c r="AV34" s="232"/>
      <c r="AW34" s="232"/>
      <c r="AX34" s="235"/>
      <c r="AY34" s="231"/>
      <c r="AZ34" s="232"/>
      <c r="BA34" s="232"/>
      <c r="BB34" s="236"/>
    </row>
    <row r="35" spans="1:54">
      <c r="A35" s="367"/>
      <c r="B35" s="377"/>
      <c r="C35" s="369"/>
      <c r="D35" s="379"/>
      <c r="E35" s="157" t="s">
        <v>93</v>
      </c>
      <c r="F35" s="152">
        <f>펜타ON!E6</f>
        <v>0.94705882352941184</v>
      </c>
      <c r="G35" s="237"/>
      <c r="H35" s="238"/>
      <c r="I35" s="238"/>
      <c r="J35" s="238"/>
      <c r="K35" s="239"/>
      <c r="L35" s="240"/>
      <c r="M35" s="238"/>
      <c r="N35" s="238"/>
      <c r="O35" s="432">
        <f>F35</f>
        <v>0.94705882352941184</v>
      </c>
      <c r="P35" s="433"/>
      <c r="Q35" s="433"/>
      <c r="R35" s="433"/>
      <c r="S35" s="434"/>
      <c r="T35" s="240"/>
      <c r="U35" s="238"/>
      <c r="V35" s="238"/>
      <c r="W35" s="238"/>
      <c r="X35" s="241"/>
      <c r="Y35" s="240"/>
      <c r="Z35" s="238"/>
      <c r="AA35" s="238"/>
      <c r="AB35" s="241"/>
      <c r="AC35" s="240"/>
      <c r="AD35" s="238"/>
      <c r="AE35" s="238"/>
      <c r="AF35" s="241"/>
      <c r="AG35" s="240"/>
      <c r="AH35" s="238"/>
      <c r="AI35" s="238"/>
      <c r="AJ35" s="238"/>
      <c r="AK35" s="192"/>
      <c r="AL35" s="240"/>
      <c r="AM35" s="238"/>
      <c r="AN35" s="238"/>
      <c r="AO35" s="241"/>
      <c r="AP35" s="240"/>
      <c r="AQ35" s="238"/>
      <c r="AR35" s="238"/>
      <c r="AS35" s="241"/>
      <c r="AT35" s="240"/>
      <c r="AU35" s="238"/>
      <c r="AV35" s="238"/>
      <c r="AW35" s="238"/>
      <c r="AX35" s="241"/>
      <c r="AY35" s="237"/>
      <c r="AZ35" s="238"/>
      <c r="BA35" s="238"/>
      <c r="BB35" s="242"/>
    </row>
    <row r="36" spans="1:54">
      <c r="A36" s="367"/>
      <c r="B36" s="377"/>
      <c r="C36" s="369"/>
      <c r="D36" s="379"/>
      <c r="E36" s="157" t="s">
        <v>94</v>
      </c>
      <c r="F36" s="152">
        <f>펜타ON!E12</f>
        <v>0</v>
      </c>
      <c r="G36" s="215"/>
      <c r="H36" s="216"/>
      <c r="I36" s="216"/>
      <c r="J36" s="216"/>
      <c r="K36" s="217"/>
      <c r="L36" s="218"/>
      <c r="M36" s="216"/>
      <c r="N36" s="216"/>
      <c r="O36" s="219"/>
      <c r="P36" s="218"/>
      <c r="Q36" s="216"/>
      <c r="R36" s="191"/>
      <c r="S36" s="219"/>
      <c r="T36" s="396">
        <f>F36</f>
        <v>0</v>
      </c>
      <c r="U36" s="435"/>
      <c r="V36" s="435"/>
      <c r="W36" s="435"/>
      <c r="X36" s="435"/>
      <c r="Y36" s="436"/>
      <c r="Z36" s="216"/>
      <c r="AA36" s="216"/>
      <c r="AB36" s="219"/>
      <c r="AC36" s="218"/>
      <c r="AD36" s="216"/>
      <c r="AE36" s="216"/>
      <c r="AF36" s="219"/>
      <c r="AG36" s="218"/>
      <c r="AH36" s="216"/>
      <c r="AI36" s="216"/>
      <c r="AJ36" s="216"/>
      <c r="AK36" s="192"/>
      <c r="AL36" s="218"/>
      <c r="AM36" s="216"/>
      <c r="AN36" s="216"/>
      <c r="AO36" s="219"/>
      <c r="AP36" s="218"/>
      <c r="AQ36" s="216"/>
      <c r="AR36" s="216"/>
      <c r="AS36" s="219"/>
      <c r="AT36" s="218"/>
      <c r="AU36" s="216"/>
      <c r="AV36" s="216"/>
      <c r="AW36" s="216"/>
      <c r="AX36" s="219"/>
      <c r="AY36" s="215"/>
      <c r="AZ36" s="216"/>
      <c r="BA36" s="216"/>
      <c r="BB36" s="220"/>
    </row>
    <row r="37" spans="1:54">
      <c r="A37" s="367"/>
      <c r="B37" s="377"/>
      <c r="C37" s="369"/>
      <c r="D37" s="379"/>
      <c r="E37" s="157" t="s">
        <v>87</v>
      </c>
      <c r="F37" s="152">
        <f>펜타ON!E13</f>
        <v>0</v>
      </c>
      <c r="G37" s="215"/>
      <c r="H37" s="216"/>
      <c r="I37" s="216"/>
      <c r="J37" s="216"/>
      <c r="K37" s="217"/>
      <c r="L37" s="218"/>
      <c r="M37" s="216"/>
      <c r="N37" s="216"/>
      <c r="O37" s="219"/>
      <c r="P37" s="218"/>
      <c r="Q37" s="216"/>
      <c r="R37" s="191"/>
      <c r="S37" s="219"/>
      <c r="T37" s="218"/>
      <c r="U37" s="216"/>
      <c r="V37" s="216"/>
      <c r="W37" s="216"/>
      <c r="X37" s="219"/>
      <c r="Y37" s="218"/>
      <c r="Z37" s="216"/>
      <c r="AA37" s="403">
        <f>F37</f>
        <v>0</v>
      </c>
      <c r="AB37" s="397"/>
      <c r="AC37" s="402"/>
      <c r="AD37" s="216"/>
      <c r="AE37" s="216"/>
      <c r="AF37" s="219"/>
      <c r="AG37" s="218"/>
      <c r="AH37" s="216"/>
      <c r="AI37" s="216"/>
      <c r="AJ37" s="216"/>
      <c r="AK37" s="192"/>
      <c r="AL37" s="218"/>
      <c r="AM37" s="216"/>
      <c r="AN37" s="216"/>
      <c r="AO37" s="219"/>
      <c r="AP37" s="218"/>
      <c r="AQ37" s="216"/>
      <c r="AR37" s="216"/>
      <c r="AS37" s="219"/>
      <c r="AT37" s="218"/>
      <c r="AU37" s="216"/>
      <c r="AV37" s="216"/>
      <c r="AW37" s="216"/>
      <c r="AX37" s="219"/>
      <c r="AY37" s="215"/>
      <c r="AZ37" s="216"/>
      <c r="BA37" s="216"/>
      <c r="BB37" s="220"/>
    </row>
    <row r="38" spans="1:54">
      <c r="A38" s="367"/>
      <c r="B38" s="377"/>
      <c r="C38" s="370"/>
      <c r="D38" s="380"/>
      <c r="E38" s="157" t="s">
        <v>347</v>
      </c>
      <c r="F38" s="152">
        <f>펜타ON!E16</f>
        <v>0</v>
      </c>
      <c r="G38" s="215"/>
      <c r="H38" s="216"/>
      <c r="I38" s="216"/>
      <c r="J38" s="216"/>
      <c r="K38" s="217"/>
      <c r="L38" s="218"/>
      <c r="M38" s="216"/>
      <c r="N38" s="216"/>
      <c r="O38" s="219"/>
      <c r="P38" s="218"/>
      <c r="Q38" s="216"/>
      <c r="R38" s="191"/>
      <c r="S38" s="219"/>
      <c r="T38" s="218"/>
      <c r="U38" s="216"/>
      <c r="V38" s="216"/>
      <c r="W38" s="216"/>
      <c r="X38" s="219"/>
      <c r="Y38" s="218"/>
      <c r="Z38" s="216"/>
      <c r="AA38" s="216"/>
      <c r="AB38" s="219"/>
      <c r="AC38" s="218"/>
      <c r="AD38" s="216"/>
      <c r="AE38" s="216"/>
      <c r="AF38" s="219"/>
      <c r="AG38" s="218"/>
      <c r="AH38" s="216"/>
      <c r="AI38" s="216"/>
      <c r="AJ38" s="216"/>
      <c r="AK38" s="194"/>
      <c r="AL38" s="429">
        <f>F38</f>
        <v>0</v>
      </c>
      <c r="AM38" s="419"/>
      <c r="AN38" s="419"/>
      <c r="AO38" s="419"/>
      <c r="AP38" s="419"/>
      <c r="AQ38" s="419"/>
      <c r="AR38" s="419"/>
      <c r="AS38" s="430"/>
      <c r="AT38" s="218"/>
      <c r="AU38" s="216"/>
      <c r="AV38" s="216"/>
      <c r="AW38" s="216"/>
      <c r="AX38" s="219"/>
      <c r="AY38" s="215"/>
      <c r="AZ38" s="216"/>
      <c r="BA38" s="216"/>
      <c r="BB38" s="220"/>
    </row>
    <row r="39" spans="1:54" s="19" customFormat="1" ht="1.5" customHeight="1">
      <c r="A39" s="367"/>
      <c r="B39" s="377"/>
      <c r="C39" s="150"/>
      <c r="D39" s="164"/>
      <c r="E39" s="160"/>
      <c r="F39" s="152"/>
      <c r="G39" s="243"/>
      <c r="H39" s="244"/>
      <c r="I39" s="244"/>
      <c r="J39" s="244"/>
      <c r="K39" s="245"/>
      <c r="L39" s="246"/>
      <c r="M39" s="244"/>
      <c r="N39" s="244"/>
      <c r="O39" s="247"/>
      <c r="P39" s="246"/>
      <c r="Q39" s="244"/>
      <c r="R39" s="244"/>
      <c r="S39" s="247"/>
      <c r="T39" s="246"/>
      <c r="U39" s="244"/>
      <c r="V39" s="244"/>
      <c r="W39" s="244"/>
      <c r="X39" s="247"/>
      <c r="Y39" s="246"/>
      <c r="Z39" s="244"/>
      <c r="AA39" s="244"/>
      <c r="AB39" s="247"/>
      <c r="AC39" s="246"/>
      <c r="AD39" s="244"/>
      <c r="AE39" s="244"/>
      <c r="AF39" s="247"/>
      <c r="AG39" s="246"/>
      <c r="AH39" s="244"/>
      <c r="AI39" s="244"/>
      <c r="AJ39" s="244"/>
      <c r="AK39" s="244"/>
      <c r="AL39" s="246"/>
      <c r="AM39" s="244"/>
      <c r="AN39" s="244"/>
      <c r="AO39" s="247"/>
      <c r="AP39" s="246"/>
      <c r="AQ39" s="244"/>
      <c r="AR39" s="244"/>
      <c r="AS39" s="247"/>
      <c r="AT39" s="246"/>
      <c r="AU39" s="244"/>
      <c r="AV39" s="244"/>
      <c r="AW39" s="244"/>
      <c r="AX39" s="247"/>
      <c r="AY39" s="243"/>
      <c r="AZ39" s="244"/>
      <c r="BA39" s="244"/>
      <c r="BB39" s="248"/>
    </row>
    <row r="40" spans="1:54">
      <c r="A40" s="367"/>
      <c r="B40" s="377"/>
      <c r="C40" s="367" t="s">
        <v>75</v>
      </c>
      <c r="D40" s="377">
        <f>펜타ON!E17</f>
        <v>0.11009174311926606</v>
      </c>
      <c r="E40" s="157" t="s">
        <v>381</v>
      </c>
      <c r="F40" s="152">
        <f>펜타ON!E18</f>
        <v>0</v>
      </c>
      <c r="G40" s="206"/>
      <c r="H40" s="203"/>
      <c r="I40" s="203"/>
      <c r="J40" s="203"/>
      <c r="K40" s="201"/>
      <c r="L40" s="202"/>
      <c r="M40" s="203"/>
      <c r="N40" s="416">
        <f>F40</f>
        <v>0</v>
      </c>
      <c r="O40" s="431"/>
      <c r="P40" s="202"/>
      <c r="Q40" s="203"/>
      <c r="R40" s="191"/>
      <c r="S40" s="204"/>
      <c r="T40" s="202"/>
      <c r="U40" s="203"/>
      <c r="V40" s="203"/>
      <c r="W40" s="203"/>
      <c r="X40" s="204"/>
      <c r="Y40" s="202"/>
      <c r="Z40" s="203"/>
      <c r="AA40" s="203"/>
      <c r="AB40" s="204"/>
      <c r="AC40" s="202"/>
      <c r="AD40" s="203"/>
      <c r="AE40" s="203"/>
      <c r="AF40" s="204"/>
      <c r="AG40" s="202"/>
      <c r="AH40" s="203"/>
      <c r="AI40" s="203"/>
      <c r="AJ40" s="203"/>
      <c r="AK40" s="205"/>
      <c r="AL40" s="202"/>
      <c r="AM40" s="203"/>
      <c r="AN40" s="203"/>
      <c r="AO40" s="204"/>
      <c r="AP40" s="202"/>
      <c r="AQ40" s="203"/>
      <c r="AR40" s="203"/>
      <c r="AS40" s="204"/>
      <c r="AT40" s="202"/>
      <c r="AU40" s="203"/>
      <c r="AV40" s="203"/>
      <c r="AW40" s="203"/>
      <c r="AX40" s="204"/>
      <c r="AY40" s="206"/>
      <c r="AZ40" s="203"/>
      <c r="BA40" s="203"/>
      <c r="BB40" s="207"/>
    </row>
    <row r="41" spans="1:54">
      <c r="A41" s="367"/>
      <c r="B41" s="377"/>
      <c r="C41" s="367"/>
      <c r="D41" s="377"/>
      <c r="E41" s="157" t="s">
        <v>63</v>
      </c>
      <c r="F41" s="152">
        <f>펜타ON!E19</f>
        <v>0.6</v>
      </c>
      <c r="G41" s="208"/>
      <c r="H41" s="209"/>
      <c r="I41" s="209"/>
      <c r="J41" s="209"/>
      <c r="K41" s="214"/>
      <c r="L41" s="211"/>
      <c r="M41" s="209"/>
      <c r="N41" s="209"/>
      <c r="O41" s="212"/>
      <c r="P41" s="211"/>
      <c r="Q41" s="209"/>
      <c r="R41" s="191"/>
      <c r="S41" s="403">
        <f>F41</f>
        <v>0.6</v>
      </c>
      <c r="T41" s="402"/>
      <c r="U41" s="209"/>
      <c r="V41" s="209"/>
      <c r="W41" s="209"/>
      <c r="X41" s="212"/>
      <c r="Y41" s="211"/>
      <c r="Z41" s="209"/>
      <c r="AA41" s="209"/>
      <c r="AB41" s="212"/>
      <c r="AC41" s="211"/>
      <c r="AD41" s="209"/>
      <c r="AE41" s="209"/>
      <c r="AF41" s="212"/>
      <c r="AG41" s="211"/>
      <c r="AH41" s="209"/>
      <c r="AI41" s="209"/>
      <c r="AJ41" s="209"/>
      <c r="AK41" s="192"/>
      <c r="AL41" s="211"/>
      <c r="AM41" s="209"/>
      <c r="AN41" s="209"/>
      <c r="AO41" s="212"/>
      <c r="AP41" s="211"/>
      <c r="AQ41" s="209"/>
      <c r="AR41" s="209"/>
      <c r="AS41" s="212"/>
      <c r="AT41" s="211"/>
      <c r="AU41" s="209"/>
      <c r="AV41" s="209"/>
      <c r="AW41" s="209"/>
      <c r="AX41" s="212"/>
      <c r="AY41" s="208"/>
      <c r="AZ41" s="209"/>
      <c r="BA41" s="209"/>
      <c r="BB41" s="213"/>
    </row>
    <row r="42" spans="1:54">
      <c r="A42" s="367"/>
      <c r="B42" s="377"/>
      <c r="C42" s="367"/>
      <c r="D42" s="377"/>
      <c r="E42" s="157" t="s">
        <v>382</v>
      </c>
      <c r="F42" s="152">
        <f>펜타ON!E20</f>
        <v>0</v>
      </c>
      <c r="G42" s="208"/>
      <c r="H42" s="209"/>
      <c r="I42" s="209"/>
      <c r="J42" s="209"/>
      <c r="K42" s="214"/>
      <c r="L42" s="211"/>
      <c r="M42" s="209"/>
      <c r="N42" s="209"/>
      <c r="O42" s="212"/>
      <c r="P42" s="211"/>
      <c r="Q42" s="209"/>
      <c r="R42" s="191"/>
      <c r="S42" s="212"/>
      <c r="T42" s="211"/>
      <c r="U42" s="403">
        <f>F42</f>
        <v>0</v>
      </c>
      <c r="V42" s="402"/>
      <c r="W42" s="209"/>
      <c r="X42" s="212"/>
      <c r="Y42" s="211"/>
      <c r="Z42" s="209"/>
      <c r="AA42" s="209"/>
      <c r="AB42" s="212"/>
      <c r="AC42" s="211"/>
      <c r="AD42" s="209"/>
      <c r="AE42" s="209"/>
      <c r="AF42" s="212"/>
      <c r="AG42" s="211"/>
      <c r="AH42" s="209"/>
      <c r="AI42" s="209"/>
      <c r="AJ42" s="209"/>
      <c r="AK42" s="192"/>
      <c r="AL42" s="211"/>
      <c r="AM42" s="209"/>
      <c r="AN42" s="209"/>
      <c r="AO42" s="212"/>
      <c r="AP42" s="211"/>
      <c r="AQ42" s="209"/>
      <c r="AR42" s="209"/>
      <c r="AS42" s="212"/>
      <c r="AT42" s="211"/>
      <c r="AU42" s="209"/>
      <c r="AV42" s="209"/>
      <c r="AW42" s="209"/>
      <c r="AX42" s="212"/>
      <c r="AY42" s="208"/>
      <c r="AZ42" s="209"/>
      <c r="BA42" s="209"/>
      <c r="BB42" s="213"/>
    </row>
    <row r="43" spans="1:54">
      <c r="A43" s="367"/>
      <c r="B43" s="377"/>
      <c r="C43" s="367"/>
      <c r="D43" s="377"/>
      <c r="E43" s="157" t="s">
        <v>383</v>
      </c>
      <c r="F43" s="152">
        <f>펜타ON!E21</f>
        <v>0</v>
      </c>
      <c r="G43" s="208"/>
      <c r="H43" s="209"/>
      <c r="I43" s="209"/>
      <c r="J43" s="209"/>
      <c r="K43" s="214"/>
      <c r="L43" s="211"/>
      <c r="M43" s="209"/>
      <c r="N43" s="209"/>
      <c r="O43" s="212"/>
      <c r="P43" s="211"/>
      <c r="Q43" s="209"/>
      <c r="R43" s="191"/>
      <c r="S43" s="212"/>
      <c r="T43" s="211"/>
      <c r="U43" s="209"/>
      <c r="V43" s="209"/>
      <c r="W43" s="209"/>
      <c r="X43" s="212"/>
      <c r="Y43" s="211"/>
      <c r="Z43" s="403">
        <f>F43</f>
        <v>0</v>
      </c>
      <c r="AA43" s="397"/>
      <c r="AB43" s="397"/>
      <c r="AC43" s="397"/>
      <c r="AD43" s="397"/>
      <c r="AE43" s="397"/>
      <c r="AF43" s="398"/>
      <c r="AG43" s="211"/>
      <c r="AH43" s="209"/>
      <c r="AI43" s="209"/>
      <c r="AJ43" s="209"/>
      <c r="AK43" s="192"/>
      <c r="AL43" s="211"/>
      <c r="AM43" s="209"/>
      <c r="AN43" s="209"/>
      <c r="AO43" s="212"/>
      <c r="AP43" s="211"/>
      <c r="AQ43" s="209"/>
      <c r="AR43" s="209"/>
      <c r="AS43" s="212"/>
      <c r="AT43" s="211"/>
      <c r="AU43" s="209"/>
      <c r="AV43" s="209"/>
      <c r="AW43" s="209"/>
      <c r="AX43" s="212"/>
      <c r="AY43" s="208"/>
      <c r="AZ43" s="209"/>
      <c r="BA43" s="209"/>
      <c r="BB43" s="213"/>
    </row>
    <row r="44" spans="1:54">
      <c r="A44" s="367"/>
      <c r="B44" s="377"/>
      <c r="C44" s="367"/>
      <c r="D44" s="377"/>
      <c r="E44" s="157" t="s">
        <v>380</v>
      </c>
      <c r="F44" s="152">
        <f>펜타ON!E22</f>
        <v>0</v>
      </c>
      <c r="G44" s="249"/>
      <c r="H44" s="223"/>
      <c r="I44" s="223"/>
      <c r="J44" s="223"/>
      <c r="K44" s="250"/>
      <c r="L44" s="222"/>
      <c r="M44" s="223"/>
      <c r="N44" s="223"/>
      <c r="O44" s="221"/>
      <c r="P44" s="222"/>
      <c r="Q44" s="223"/>
      <c r="R44" s="191"/>
      <c r="S44" s="221"/>
      <c r="T44" s="222"/>
      <c r="U44" s="223"/>
      <c r="V44" s="223"/>
      <c r="W44" s="223"/>
      <c r="X44" s="221"/>
      <c r="Y44" s="222"/>
      <c r="Z44" s="223"/>
      <c r="AA44" s="223"/>
      <c r="AB44" s="221"/>
      <c r="AC44" s="396">
        <f>F44</f>
        <v>0</v>
      </c>
      <c r="AD44" s="397"/>
      <c r="AE44" s="397"/>
      <c r="AF44" s="397"/>
      <c r="AG44" s="397"/>
      <c r="AH44" s="402"/>
      <c r="AI44" s="223"/>
      <c r="AJ44" s="223"/>
      <c r="AK44" s="194"/>
      <c r="AL44" s="222"/>
      <c r="AM44" s="223"/>
      <c r="AN44" s="223"/>
      <c r="AO44" s="221"/>
      <c r="AP44" s="222"/>
      <c r="AQ44" s="223"/>
      <c r="AR44" s="223"/>
      <c r="AS44" s="221"/>
      <c r="AT44" s="222"/>
      <c r="AU44" s="223"/>
      <c r="AV44" s="223"/>
      <c r="AW44" s="223"/>
      <c r="AX44" s="221"/>
      <c r="AY44" s="249"/>
      <c r="AZ44" s="223"/>
      <c r="BA44" s="223"/>
      <c r="BB44" s="251"/>
    </row>
    <row r="45" spans="1:54" s="19" customFormat="1" ht="1.5" customHeight="1">
      <c r="A45" s="367"/>
      <c r="B45" s="377"/>
      <c r="C45" s="150"/>
      <c r="D45" s="164"/>
      <c r="E45" s="160"/>
      <c r="F45" s="155"/>
      <c r="G45" s="243"/>
      <c r="H45" s="244"/>
      <c r="I45" s="244"/>
      <c r="J45" s="244"/>
      <c r="K45" s="245"/>
      <c r="L45" s="246"/>
      <c r="M45" s="244"/>
      <c r="N45" s="244"/>
      <c r="O45" s="247"/>
      <c r="P45" s="246"/>
      <c r="Q45" s="244"/>
      <c r="R45" s="244"/>
      <c r="S45" s="247"/>
      <c r="T45" s="246"/>
      <c r="U45" s="244"/>
      <c r="V45" s="244"/>
      <c r="W45" s="244"/>
      <c r="X45" s="247"/>
      <c r="Y45" s="246"/>
      <c r="Z45" s="244"/>
      <c r="AA45" s="244"/>
      <c r="AB45" s="247"/>
      <c r="AC45" s="246"/>
      <c r="AD45" s="244"/>
      <c r="AE45" s="244"/>
      <c r="AF45" s="247"/>
      <c r="AG45" s="246"/>
      <c r="AH45" s="244"/>
      <c r="AI45" s="244"/>
      <c r="AJ45" s="244"/>
      <c r="AK45" s="244"/>
      <c r="AL45" s="246"/>
      <c r="AM45" s="244"/>
      <c r="AN45" s="244"/>
      <c r="AO45" s="247"/>
      <c r="AP45" s="246"/>
      <c r="AQ45" s="244"/>
      <c r="AR45" s="244"/>
      <c r="AS45" s="247"/>
      <c r="AT45" s="246"/>
      <c r="AU45" s="244"/>
      <c r="AV45" s="244"/>
      <c r="AW45" s="244"/>
      <c r="AX45" s="247"/>
      <c r="AY45" s="243"/>
      <c r="AZ45" s="244"/>
      <c r="BA45" s="244"/>
      <c r="BB45" s="248"/>
    </row>
    <row r="46" spans="1:54">
      <c r="A46" s="367"/>
      <c r="B46" s="377"/>
      <c r="C46" s="368" t="s">
        <v>91</v>
      </c>
      <c r="D46" s="378">
        <f>펜타ON!E23</f>
        <v>0.10185185185185185</v>
      </c>
      <c r="E46" s="157" t="s">
        <v>193</v>
      </c>
      <c r="F46" s="152">
        <f>펜타ON!E24</f>
        <v>0.73333333333333328</v>
      </c>
      <c r="G46" s="215"/>
      <c r="H46" s="216"/>
      <c r="I46" s="216"/>
      <c r="J46" s="216"/>
      <c r="K46" s="217"/>
      <c r="L46" s="440">
        <f>F46</f>
        <v>0.73333333333333328</v>
      </c>
      <c r="M46" s="441"/>
      <c r="N46" s="441"/>
      <c r="O46" s="441"/>
      <c r="P46" s="441"/>
      <c r="Q46" s="441"/>
      <c r="R46" s="441"/>
      <c r="S46" s="431"/>
      <c r="T46" s="218"/>
      <c r="U46" s="216"/>
      <c r="V46" s="216"/>
      <c r="W46" s="216"/>
      <c r="X46" s="219"/>
      <c r="Y46" s="218"/>
      <c r="Z46" s="216"/>
      <c r="AA46" s="216"/>
      <c r="AB46" s="219"/>
      <c r="AC46" s="218"/>
      <c r="AD46" s="216"/>
      <c r="AE46" s="216"/>
      <c r="AF46" s="219"/>
      <c r="AG46" s="218"/>
      <c r="AH46" s="216"/>
      <c r="AI46" s="216"/>
      <c r="AJ46" s="216"/>
      <c r="AK46" s="205"/>
      <c r="AL46" s="218"/>
      <c r="AM46" s="216"/>
      <c r="AN46" s="216"/>
      <c r="AO46" s="219"/>
      <c r="AP46" s="218"/>
      <c r="AQ46" s="216"/>
      <c r="AR46" s="216"/>
      <c r="AS46" s="219"/>
      <c r="AT46" s="218"/>
      <c r="AU46" s="216"/>
      <c r="AV46" s="216"/>
      <c r="AW46" s="216"/>
      <c r="AX46" s="219"/>
      <c r="AY46" s="215"/>
      <c r="AZ46" s="216"/>
      <c r="BA46" s="216"/>
      <c r="BB46" s="220"/>
    </row>
    <row r="47" spans="1:54">
      <c r="A47" s="367"/>
      <c r="B47" s="377"/>
      <c r="C47" s="369"/>
      <c r="D47" s="379"/>
      <c r="E47" s="157" t="s">
        <v>257</v>
      </c>
      <c r="F47" s="152">
        <f>펜타ON!E29</f>
        <v>0</v>
      </c>
      <c r="G47" s="208"/>
      <c r="H47" s="209"/>
      <c r="I47" s="209"/>
      <c r="J47" s="209"/>
      <c r="K47" s="214"/>
      <c r="L47" s="211"/>
      <c r="M47" s="209"/>
      <c r="N47" s="209"/>
      <c r="O47" s="212"/>
      <c r="P47" s="211"/>
      <c r="Q47" s="209"/>
      <c r="R47" s="191"/>
      <c r="S47" s="212"/>
      <c r="T47" s="303"/>
      <c r="U47" s="303"/>
      <c r="V47" s="304"/>
      <c r="W47" s="209"/>
      <c r="X47" s="212"/>
      <c r="Y47" s="211"/>
      <c r="Z47" s="209"/>
      <c r="AA47" s="209"/>
      <c r="AB47" s="212"/>
      <c r="AC47" s="211"/>
      <c r="AD47" s="209"/>
      <c r="AE47" s="209"/>
      <c r="AF47" s="212"/>
      <c r="AG47" s="211"/>
      <c r="AH47" s="209"/>
      <c r="AI47" s="209"/>
      <c r="AJ47" s="209"/>
      <c r="AK47" s="192"/>
      <c r="AL47" s="211"/>
      <c r="AM47" s="209"/>
      <c r="AN47" s="209"/>
      <c r="AO47" s="212"/>
      <c r="AP47" s="211"/>
      <c r="AQ47" s="209"/>
      <c r="AR47" s="209"/>
      <c r="AS47" s="212"/>
      <c r="AT47" s="211"/>
      <c r="AU47" s="209"/>
      <c r="AV47" s="209"/>
      <c r="AW47" s="209"/>
      <c r="AX47" s="212"/>
      <c r="AY47" s="208"/>
      <c r="AZ47" s="209"/>
      <c r="BA47" s="209"/>
      <c r="BB47" s="213"/>
    </row>
    <row r="48" spans="1:54">
      <c r="A48" s="367"/>
      <c r="B48" s="377"/>
      <c r="C48" s="369"/>
      <c r="D48" s="379"/>
      <c r="E48" s="305" t="s">
        <v>348</v>
      </c>
      <c r="F48" s="152">
        <f>펜타ON!E30</f>
        <v>0</v>
      </c>
      <c r="G48" s="215"/>
      <c r="H48" s="216"/>
      <c r="I48" s="216"/>
      <c r="J48" s="216"/>
      <c r="K48" s="217"/>
      <c r="L48" s="218"/>
      <c r="M48" s="216"/>
      <c r="N48" s="216"/>
      <c r="O48" s="219"/>
      <c r="P48" s="218"/>
      <c r="Q48" s="216"/>
      <c r="R48" s="191"/>
      <c r="S48" s="219"/>
      <c r="T48" s="437">
        <f>F48</f>
        <v>0</v>
      </c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8"/>
      <c r="AH48" s="438"/>
      <c r="AI48" s="438"/>
      <c r="AJ48" s="438"/>
      <c r="AK48" s="438"/>
      <c r="AL48" s="438"/>
      <c r="AM48" s="438"/>
      <c r="AN48" s="438"/>
      <c r="AO48" s="438"/>
      <c r="AP48" s="438"/>
      <c r="AQ48" s="439"/>
      <c r="AR48" s="216"/>
      <c r="AS48" s="219"/>
      <c r="AT48" s="218"/>
      <c r="AU48" s="216"/>
      <c r="AV48" s="216"/>
      <c r="AW48" s="216"/>
      <c r="AX48" s="219"/>
      <c r="AY48" s="215"/>
      <c r="AZ48" s="216"/>
      <c r="BA48" s="216"/>
      <c r="BB48" s="220"/>
    </row>
    <row r="49" spans="1:54" s="30" customFormat="1" ht="1.5" customHeight="1">
      <c r="A49" s="367"/>
      <c r="B49" s="377"/>
      <c r="C49" s="151"/>
      <c r="D49" s="164"/>
      <c r="E49" s="161"/>
      <c r="F49" s="156"/>
      <c r="G49" s="252"/>
      <c r="H49" s="253"/>
      <c r="I49" s="253"/>
      <c r="J49" s="253"/>
      <c r="K49" s="254"/>
      <c r="L49" s="255"/>
      <c r="M49" s="253"/>
      <c r="N49" s="253"/>
      <c r="O49" s="256"/>
      <c r="P49" s="255"/>
      <c r="Q49" s="253"/>
      <c r="R49" s="244"/>
      <c r="S49" s="256"/>
      <c r="T49" s="255"/>
      <c r="U49" s="253"/>
      <c r="V49" s="253"/>
      <c r="W49" s="253"/>
      <c r="X49" s="256"/>
      <c r="Y49" s="255"/>
      <c r="Z49" s="253"/>
      <c r="AA49" s="253"/>
      <c r="AB49" s="256"/>
      <c r="AC49" s="255"/>
      <c r="AD49" s="253"/>
      <c r="AE49" s="253"/>
      <c r="AF49" s="256"/>
      <c r="AG49" s="255"/>
      <c r="AH49" s="253"/>
      <c r="AI49" s="253"/>
      <c r="AJ49" s="253"/>
      <c r="AK49" s="244"/>
      <c r="AL49" s="255"/>
      <c r="AM49" s="253"/>
      <c r="AN49" s="253"/>
      <c r="AO49" s="256"/>
      <c r="AP49" s="255"/>
      <c r="AQ49" s="253"/>
      <c r="AR49" s="253"/>
      <c r="AS49" s="256"/>
      <c r="AT49" s="255"/>
      <c r="AU49" s="253"/>
      <c r="AV49" s="253"/>
      <c r="AW49" s="253"/>
      <c r="AX49" s="256"/>
      <c r="AY49" s="252"/>
      <c r="AZ49" s="253"/>
      <c r="BA49" s="253"/>
      <c r="BB49" s="257"/>
    </row>
    <row r="50" spans="1:54">
      <c r="A50" s="367"/>
      <c r="B50" s="377"/>
      <c r="C50" s="383" t="s">
        <v>256</v>
      </c>
      <c r="D50" s="381">
        <f>펜타ON!E31</f>
        <v>0</v>
      </c>
      <c r="E50" s="157" t="s">
        <v>245</v>
      </c>
      <c r="F50" s="152">
        <f>펜타ON!E32</f>
        <v>0</v>
      </c>
      <c r="G50" s="208"/>
      <c r="H50" s="209"/>
      <c r="I50" s="209"/>
      <c r="J50" s="209"/>
      <c r="K50" s="214"/>
      <c r="L50" s="211"/>
      <c r="M50" s="209"/>
      <c r="N50" s="209"/>
      <c r="O50" s="212"/>
      <c r="P50" s="211"/>
      <c r="Q50" s="209"/>
      <c r="R50" s="191"/>
      <c r="S50" s="212"/>
      <c r="T50" s="211"/>
      <c r="U50" s="209"/>
      <c r="V50" s="209"/>
      <c r="W50" s="209"/>
      <c r="X50" s="212"/>
      <c r="Y50" s="211"/>
      <c r="Z50" s="209"/>
      <c r="AA50" s="209"/>
      <c r="AB50" s="212"/>
      <c r="AC50" s="211"/>
      <c r="AD50" s="209"/>
      <c r="AE50" s="209"/>
      <c r="AF50" s="212"/>
      <c r="AG50" s="211"/>
      <c r="AH50" s="209"/>
      <c r="AI50" s="209"/>
      <c r="AJ50" s="209"/>
      <c r="AK50" s="205"/>
      <c r="AL50" s="211"/>
      <c r="AM50" s="209"/>
      <c r="AN50" s="209"/>
      <c r="AO50" s="212"/>
      <c r="AP50" s="211"/>
      <c r="AQ50" s="209"/>
      <c r="AR50" s="416">
        <f>F50</f>
        <v>0</v>
      </c>
      <c r="AS50" s="431"/>
      <c r="AT50" s="211"/>
      <c r="AU50" s="209"/>
      <c r="AV50" s="209"/>
      <c r="AW50" s="209"/>
      <c r="AX50" s="212"/>
      <c r="AY50" s="208"/>
      <c r="AZ50" s="209"/>
      <c r="BA50" s="209"/>
      <c r="BB50" s="213"/>
    </row>
    <row r="51" spans="1:54">
      <c r="A51" s="367"/>
      <c r="B51" s="377"/>
      <c r="C51" s="367"/>
      <c r="D51" s="377"/>
      <c r="E51" s="157" t="s">
        <v>246</v>
      </c>
      <c r="F51" s="152">
        <f>펜타ON!E33</f>
        <v>0</v>
      </c>
      <c r="G51" s="208"/>
      <c r="H51" s="209"/>
      <c r="I51" s="209"/>
      <c r="J51" s="209"/>
      <c r="K51" s="214"/>
      <c r="L51" s="211"/>
      <c r="M51" s="209"/>
      <c r="N51" s="209"/>
      <c r="O51" s="212"/>
      <c r="P51" s="211"/>
      <c r="Q51" s="209"/>
      <c r="R51" s="191"/>
      <c r="S51" s="212"/>
      <c r="T51" s="211"/>
      <c r="U51" s="209"/>
      <c r="V51" s="209"/>
      <c r="W51" s="209"/>
      <c r="X51" s="212"/>
      <c r="Y51" s="211"/>
      <c r="Z51" s="209"/>
      <c r="AA51" s="209"/>
      <c r="AB51" s="212"/>
      <c r="AC51" s="211"/>
      <c r="AD51" s="209"/>
      <c r="AE51" s="209"/>
      <c r="AF51" s="212"/>
      <c r="AG51" s="211"/>
      <c r="AH51" s="209"/>
      <c r="AI51" s="209"/>
      <c r="AJ51" s="209"/>
      <c r="AK51" s="192"/>
      <c r="AL51" s="211"/>
      <c r="AM51" s="209"/>
      <c r="AN51" s="209"/>
      <c r="AO51" s="212"/>
      <c r="AP51" s="211"/>
      <c r="AQ51" s="209"/>
      <c r="AR51" s="209"/>
      <c r="AS51" s="212"/>
      <c r="AT51" s="396">
        <f>F51</f>
        <v>0</v>
      </c>
      <c r="AU51" s="397"/>
      <c r="AV51" s="397"/>
      <c r="AW51" s="402"/>
      <c r="AX51" s="212"/>
      <c r="AY51" s="208"/>
      <c r="AZ51" s="209"/>
      <c r="BA51" s="209"/>
      <c r="BB51" s="213"/>
    </row>
    <row r="52" spans="1:54">
      <c r="A52" s="367"/>
      <c r="B52" s="377"/>
      <c r="C52" s="367"/>
      <c r="D52" s="377"/>
      <c r="E52" s="157" t="s">
        <v>264</v>
      </c>
      <c r="F52" s="152">
        <f>펜타ON!E34</f>
        <v>0</v>
      </c>
      <c r="G52" s="215"/>
      <c r="H52" s="216"/>
      <c r="I52" s="216"/>
      <c r="J52" s="216"/>
      <c r="K52" s="217"/>
      <c r="L52" s="218"/>
      <c r="M52" s="216"/>
      <c r="N52" s="216"/>
      <c r="O52" s="219"/>
      <c r="P52" s="218"/>
      <c r="Q52" s="216"/>
      <c r="R52" s="191"/>
      <c r="S52" s="219"/>
      <c r="T52" s="218"/>
      <c r="U52" s="216"/>
      <c r="V52" s="216"/>
      <c r="W52" s="216"/>
      <c r="X52" s="219"/>
      <c r="Y52" s="218"/>
      <c r="Z52" s="216"/>
      <c r="AA52" s="216"/>
      <c r="AB52" s="219"/>
      <c r="AC52" s="218"/>
      <c r="AD52" s="216"/>
      <c r="AE52" s="216"/>
      <c r="AF52" s="219"/>
      <c r="AG52" s="218"/>
      <c r="AH52" s="216"/>
      <c r="AI52" s="216"/>
      <c r="AJ52" s="216"/>
      <c r="AK52" s="192"/>
      <c r="AL52" s="218"/>
      <c r="AM52" s="216"/>
      <c r="AN52" s="216"/>
      <c r="AO52" s="219"/>
      <c r="AP52" s="218"/>
      <c r="AQ52" s="216"/>
      <c r="AR52" s="216"/>
      <c r="AS52" s="219"/>
      <c r="AT52" s="218"/>
      <c r="AU52" s="216"/>
      <c r="AV52" s="216"/>
      <c r="AW52" s="216"/>
      <c r="AX52" s="403">
        <f>F52</f>
        <v>0</v>
      </c>
      <c r="AY52" s="402"/>
      <c r="AZ52" s="216"/>
      <c r="BA52" s="216"/>
      <c r="BB52" s="220"/>
    </row>
    <row r="53" spans="1:54">
      <c r="A53" s="367"/>
      <c r="B53" s="377"/>
      <c r="C53" s="367"/>
      <c r="D53" s="377"/>
      <c r="E53" s="157" t="s">
        <v>247</v>
      </c>
      <c r="F53" s="152">
        <f>펜타ON!E35</f>
        <v>0</v>
      </c>
      <c r="G53" s="215"/>
      <c r="H53" s="216"/>
      <c r="I53" s="216"/>
      <c r="J53" s="216"/>
      <c r="K53" s="217"/>
      <c r="L53" s="218"/>
      <c r="M53" s="216"/>
      <c r="N53" s="216"/>
      <c r="O53" s="219"/>
      <c r="P53" s="218"/>
      <c r="Q53" s="216"/>
      <c r="R53" s="191"/>
      <c r="S53" s="219"/>
      <c r="T53" s="218"/>
      <c r="U53" s="216"/>
      <c r="V53" s="216"/>
      <c r="W53" s="216"/>
      <c r="X53" s="219"/>
      <c r="Y53" s="218"/>
      <c r="Z53" s="216"/>
      <c r="AA53" s="216"/>
      <c r="AB53" s="219"/>
      <c r="AC53" s="218"/>
      <c r="AD53" s="216"/>
      <c r="AE53" s="216"/>
      <c r="AF53" s="219"/>
      <c r="AG53" s="218"/>
      <c r="AH53" s="216"/>
      <c r="AI53" s="216"/>
      <c r="AJ53" s="216"/>
      <c r="AK53" s="192"/>
      <c r="AL53" s="218"/>
      <c r="AM53" s="216"/>
      <c r="AN53" s="216"/>
      <c r="AO53" s="219"/>
      <c r="AP53" s="218"/>
      <c r="AQ53" s="216"/>
      <c r="AR53" s="216"/>
      <c r="AS53" s="219"/>
      <c r="AT53" s="218"/>
      <c r="AU53" s="216"/>
      <c r="AV53" s="216"/>
      <c r="AW53" s="216"/>
      <c r="AX53" s="219"/>
      <c r="AY53" s="215"/>
      <c r="AZ53" s="224">
        <f>F53</f>
        <v>0</v>
      </c>
      <c r="BA53" s="216"/>
      <c r="BB53" s="220"/>
    </row>
    <row r="54" spans="1:54">
      <c r="A54" s="367"/>
      <c r="B54" s="377"/>
      <c r="C54" s="367"/>
      <c r="D54" s="377"/>
      <c r="E54" s="157" t="s">
        <v>248</v>
      </c>
      <c r="F54" s="152">
        <f>펜타ON!E36</f>
        <v>0</v>
      </c>
      <c r="G54" s="215"/>
      <c r="H54" s="216"/>
      <c r="I54" s="216"/>
      <c r="J54" s="216"/>
      <c r="K54" s="217"/>
      <c r="L54" s="218"/>
      <c r="M54" s="216"/>
      <c r="N54" s="216"/>
      <c r="O54" s="219"/>
      <c r="P54" s="218"/>
      <c r="Q54" s="216"/>
      <c r="R54" s="191"/>
      <c r="S54" s="219"/>
      <c r="T54" s="218"/>
      <c r="U54" s="216"/>
      <c r="V54" s="216"/>
      <c r="W54" s="216"/>
      <c r="X54" s="219"/>
      <c r="Y54" s="218"/>
      <c r="Z54" s="216"/>
      <c r="AA54" s="216"/>
      <c r="AB54" s="219"/>
      <c r="AC54" s="218"/>
      <c r="AD54" s="216"/>
      <c r="AE54" s="216"/>
      <c r="AF54" s="219"/>
      <c r="AG54" s="218"/>
      <c r="AH54" s="216"/>
      <c r="AI54" s="216"/>
      <c r="AJ54" s="216"/>
      <c r="AK54" s="194"/>
      <c r="AL54" s="218"/>
      <c r="AM54" s="216"/>
      <c r="AN54" s="216"/>
      <c r="AO54" s="219"/>
      <c r="AP54" s="218"/>
      <c r="AQ54" s="216"/>
      <c r="AR54" s="216"/>
      <c r="AS54" s="219"/>
      <c r="AT54" s="218"/>
      <c r="AU54" s="216"/>
      <c r="AV54" s="216"/>
      <c r="AW54" s="216"/>
      <c r="AX54" s="219"/>
      <c r="AY54" s="215"/>
      <c r="AZ54" s="216"/>
      <c r="BA54" s="403">
        <f>F54</f>
        <v>0</v>
      </c>
      <c r="BB54" s="426"/>
    </row>
    <row r="55" spans="1:54" s="21" customFormat="1" ht="2.1" customHeight="1">
      <c r="A55" s="148"/>
      <c r="B55" s="164"/>
      <c r="C55" s="148"/>
      <c r="D55" s="164"/>
      <c r="E55" s="162"/>
      <c r="F55" s="153"/>
      <c r="G55" s="258"/>
      <c r="H55" s="259"/>
      <c r="I55" s="259"/>
      <c r="J55" s="259"/>
      <c r="K55" s="260"/>
      <c r="L55" s="261"/>
      <c r="M55" s="259"/>
      <c r="N55" s="259"/>
      <c r="O55" s="262"/>
      <c r="P55" s="261"/>
      <c r="Q55" s="259"/>
      <c r="R55" s="244"/>
      <c r="S55" s="262"/>
      <c r="T55" s="261"/>
      <c r="U55" s="259"/>
      <c r="V55" s="259"/>
      <c r="W55" s="259"/>
      <c r="X55" s="262"/>
      <c r="Y55" s="261"/>
      <c r="Z55" s="259"/>
      <c r="AA55" s="259"/>
      <c r="AB55" s="262"/>
      <c r="AC55" s="261"/>
      <c r="AD55" s="259"/>
      <c r="AE55" s="259"/>
      <c r="AF55" s="262"/>
      <c r="AG55" s="261"/>
      <c r="AH55" s="259"/>
      <c r="AI55" s="259"/>
      <c r="AJ55" s="259"/>
      <c r="AK55" s="244"/>
      <c r="AL55" s="261"/>
      <c r="AM55" s="259"/>
      <c r="AN55" s="259"/>
      <c r="AO55" s="262"/>
      <c r="AP55" s="261"/>
      <c r="AQ55" s="259"/>
      <c r="AR55" s="259"/>
      <c r="AS55" s="262"/>
      <c r="AT55" s="261"/>
      <c r="AU55" s="259"/>
      <c r="AV55" s="259"/>
      <c r="AW55" s="259"/>
      <c r="AX55" s="262"/>
      <c r="AY55" s="258"/>
      <c r="AZ55" s="259"/>
      <c r="BA55" s="259"/>
      <c r="BB55" s="263"/>
    </row>
    <row r="56" spans="1:54">
      <c r="A56" s="367" t="s">
        <v>65</v>
      </c>
      <c r="B56" s="377">
        <f>전자입찰!E2</f>
        <v>0.21587301587301588</v>
      </c>
      <c r="C56" s="368" t="s">
        <v>81</v>
      </c>
      <c r="D56" s="378">
        <f>전자입찰!E3</f>
        <v>0.37179487179487181</v>
      </c>
      <c r="E56" s="157" t="s">
        <v>352</v>
      </c>
      <c r="F56" s="152">
        <f>전자입찰!E4</f>
        <v>1</v>
      </c>
      <c r="G56" s="225"/>
      <c r="H56" s="226"/>
      <c r="I56" s="427">
        <f>F56</f>
        <v>1</v>
      </c>
      <c r="J56" s="428"/>
      <c r="K56" s="227"/>
      <c r="L56" s="228"/>
      <c r="M56" s="226"/>
      <c r="N56" s="226"/>
      <c r="O56" s="229"/>
      <c r="P56" s="228"/>
      <c r="Q56" s="226"/>
      <c r="R56" s="191"/>
      <c r="S56" s="229"/>
      <c r="T56" s="228"/>
      <c r="U56" s="226"/>
      <c r="V56" s="226"/>
      <c r="W56" s="226"/>
      <c r="X56" s="229"/>
      <c r="Y56" s="228"/>
      <c r="Z56" s="226"/>
      <c r="AA56" s="226"/>
      <c r="AB56" s="229"/>
      <c r="AC56" s="228"/>
      <c r="AD56" s="226"/>
      <c r="AE56" s="226"/>
      <c r="AF56" s="229"/>
      <c r="AG56" s="218"/>
      <c r="AH56" s="216"/>
      <c r="AI56" s="216"/>
      <c r="AJ56" s="216"/>
      <c r="AK56" s="205"/>
      <c r="AL56" s="218"/>
      <c r="AM56" s="216"/>
      <c r="AN56" s="216"/>
      <c r="AO56" s="219"/>
      <c r="AP56" s="218"/>
      <c r="AQ56" s="216"/>
      <c r="AR56" s="216"/>
      <c r="AS56" s="219"/>
      <c r="AT56" s="218"/>
      <c r="AU56" s="216"/>
      <c r="AV56" s="216"/>
      <c r="AW56" s="216"/>
      <c r="AX56" s="219"/>
      <c r="AY56" s="215"/>
      <c r="AZ56" s="216"/>
      <c r="BA56" s="216"/>
      <c r="BB56" s="220"/>
    </row>
    <row r="57" spans="1:54">
      <c r="A57" s="367"/>
      <c r="B57" s="377"/>
      <c r="C57" s="369"/>
      <c r="D57" s="379"/>
      <c r="E57" s="157" t="s">
        <v>85</v>
      </c>
      <c r="F57" s="152">
        <f>전자입찰!E5</f>
        <v>1</v>
      </c>
      <c r="G57" s="231"/>
      <c r="H57" s="232"/>
      <c r="I57" s="232"/>
      <c r="J57" s="232"/>
      <c r="K57" s="233"/>
      <c r="L57" s="234"/>
      <c r="M57" s="232"/>
      <c r="N57" s="307">
        <f>F57</f>
        <v>1</v>
      </c>
      <c r="O57" s="235"/>
      <c r="P57" s="234"/>
      <c r="Q57" s="232"/>
      <c r="R57" s="191"/>
      <c r="S57" s="235"/>
      <c r="T57" s="234"/>
      <c r="U57" s="232"/>
      <c r="V57" s="232"/>
      <c r="W57" s="232"/>
      <c r="X57" s="235"/>
      <c r="Y57" s="234"/>
      <c r="Z57" s="232"/>
      <c r="AA57" s="232"/>
      <c r="AB57" s="235"/>
      <c r="AC57" s="234"/>
      <c r="AD57" s="232"/>
      <c r="AE57" s="232"/>
      <c r="AF57" s="235"/>
      <c r="AG57" s="218"/>
      <c r="AH57" s="216"/>
      <c r="AI57" s="216"/>
      <c r="AJ57" s="216"/>
      <c r="AK57" s="192"/>
      <c r="AL57" s="218"/>
      <c r="AM57" s="216"/>
      <c r="AN57" s="216"/>
      <c r="AO57" s="219"/>
      <c r="AP57" s="218"/>
      <c r="AQ57" s="216"/>
      <c r="AR57" s="216"/>
      <c r="AS57" s="219"/>
      <c r="AT57" s="218"/>
      <c r="AU57" s="216"/>
      <c r="AV57" s="216"/>
      <c r="AW57" s="216"/>
      <c r="AX57" s="219"/>
      <c r="AY57" s="215"/>
      <c r="AZ57" s="216"/>
      <c r="BA57" s="216"/>
      <c r="BB57" s="220"/>
    </row>
    <row r="58" spans="1:54">
      <c r="A58" s="367"/>
      <c r="B58" s="377"/>
      <c r="C58" s="369"/>
      <c r="D58" s="379"/>
      <c r="E58" s="157" t="s">
        <v>93</v>
      </c>
      <c r="F58" s="152">
        <f>전자입찰!E6</f>
        <v>1</v>
      </c>
      <c r="G58" s="237"/>
      <c r="H58" s="238"/>
      <c r="I58" s="238"/>
      <c r="J58" s="238"/>
      <c r="K58" s="239"/>
      <c r="L58" s="240"/>
      <c r="M58" s="238"/>
      <c r="N58" s="238"/>
      <c r="O58" s="424">
        <f>F58</f>
        <v>1</v>
      </c>
      <c r="P58" s="438"/>
      <c r="Q58" s="438"/>
      <c r="R58" s="438"/>
      <c r="S58" s="442"/>
      <c r="T58" s="240"/>
      <c r="U58" s="238"/>
      <c r="V58" s="238"/>
      <c r="W58" s="238"/>
      <c r="X58" s="241"/>
      <c r="Y58" s="240"/>
      <c r="Z58" s="238"/>
      <c r="AA58" s="238"/>
      <c r="AB58" s="241"/>
      <c r="AC58" s="240"/>
      <c r="AD58" s="238"/>
      <c r="AE58" s="238"/>
      <c r="AF58" s="241"/>
      <c r="AG58" s="218"/>
      <c r="AH58" s="216"/>
      <c r="AI58" s="216"/>
      <c r="AJ58" s="216"/>
      <c r="AK58" s="192"/>
      <c r="AL58" s="218"/>
      <c r="AM58" s="216"/>
      <c r="AN58" s="216"/>
      <c r="AO58" s="219"/>
      <c r="AP58" s="218"/>
      <c r="AQ58" s="216"/>
      <c r="AR58" s="216"/>
      <c r="AS58" s="219"/>
      <c r="AT58" s="218"/>
      <c r="AU58" s="216"/>
      <c r="AV58" s="216"/>
      <c r="AW58" s="216"/>
      <c r="AX58" s="219"/>
      <c r="AY58" s="215"/>
      <c r="AZ58" s="216"/>
      <c r="BA58" s="216"/>
      <c r="BB58" s="220"/>
    </row>
    <row r="59" spans="1:54">
      <c r="A59" s="367"/>
      <c r="B59" s="377"/>
      <c r="C59" s="369"/>
      <c r="D59" s="379"/>
      <c r="E59" s="157" t="s">
        <v>94</v>
      </c>
      <c r="F59" s="152">
        <f>전자입찰!E10</f>
        <v>1</v>
      </c>
      <c r="G59" s="215"/>
      <c r="H59" s="216"/>
      <c r="I59" s="216"/>
      <c r="J59" s="216"/>
      <c r="K59" s="217"/>
      <c r="L59" s="218"/>
      <c r="M59" s="216"/>
      <c r="N59" s="216"/>
      <c r="O59" s="219"/>
      <c r="P59" s="218"/>
      <c r="Q59" s="216"/>
      <c r="R59" s="191"/>
      <c r="S59" s="221"/>
      <c r="T59" s="396">
        <f>F59</f>
        <v>1</v>
      </c>
      <c r="U59" s="436"/>
      <c r="V59" s="216"/>
      <c r="W59" s="216"/>
      <c r="X59" s="219"/>
      <c r="Y59" s="218"/>
      <c r="Z59" s="216"/>
      <c r="AA59" s="216"/>
      <c r="AB59" s="219"/>
      <c r="AC59" s="218"/>
      <c r="AD59" s="216"/>
      <c r="AE59" s="216"/>
      <c r="AF59" s="219"/>
      <c r="AG59" s="218"/>
      <c r="AH59" s="216"/>
      <c r="AI59" s="216"/>
      <c r="AJ59" s="216"/>
      <c r="AK59" s="192"/>
      <c r="AL59" s="218"/>
      <c r="AM59" s="216"/>
      <c r="AN59" s="216"/>
      <c r="AO59" s="219"/>
      <c r="AP59" s="218"/>
      <c r="AQ59" s="216"/>
      <c r="AR59" s="216"/>
      <c r="AS59" s="219"/>
      <c r="AT59" s="218"/>
      <c r="AU59" s="216"/>
      <c r="AV59" s="216"/>
      <c r="AW59" s="216"/>
      <c r="AX59" s="219"/>
      <c r="AY59" s="215"/>
      <c r="AZ59" s="216"/>
      <c r="BA59" s="216"/>
      <c r="BB59" s="220"/>
    </row>
    <row r="60" spans="1:54">
      <c r="A60" s="367"/>
      <c r="B60" s="377"/>
      <c r="C60" s="369"/>
      <c r="D60" s="379"/>
      <c r="E60" s="157" t="s">
        <v>87</v>
      </c>
      <c r="F60" s="152">
        <f>전자입찰!E11</f>
        <v>0</v>
      </c>
      <c r="G60" s="249"/>
      <c r="H60" s="223"/>
      <c r="I60" s="223"/>
      <c r="J60" s="223"/>
      <c r="K60" s="250"/>
      <c r="L60" s="222"/>
      <c r="M60" s="223"/>
      <c r="N60" s="223"/>
      <c r="O60" s="221"/>
      <c r="P60" s="222"/>
      <c r="Q60" s="223"/>
      <c r="R60" s="191"/>
      <c r="S60" s="221"/>
      <c r="T60" s="222"/>
      <c r="U60" s="223"/>
      <c r="V60" s="223"/>
      <c r="W60" s="223"/>
      <c r="X60" s="221"/>
      <c r="Y60" s="222"/>
      <c r="Z60" s="223"/>
      <c r="AA60" s="403">
        <f>F60</f>
        <v>0</v>
      </c>
      <c r="AB60" s="398"/>
      <c r="AC60" s="222"/>
      <c r="AD60" s="223"/>
      <c r="AE60" s="223"/>
      <c r="AF60" s="221"/>
      <c r="AG60" s="222"/>
      <c r="AH60" s="223"/>
      <c r="AI60" s="223"/>
      <c r="AJ60" s="223"/>
      <c r="AK60" s="192"/>
      <c r="AL60" s="222"/>
      <c r="AM60" s="223"/>
      <c r="AN60" s="223"/>
      <c r="AO60" s="221"/>
      <c r="AP60" s="222"/>
      <c r="AQ60" s="223"/>
      <c r="AR60" s="223"/>
      <c r="AS60" s="221"/>
      <c r="AT60" s="222"/>
      <c r="AU60" s="223"/>
      <c r="AV60" s="223"/>
      <c r="AW60" s="223"/>
      <c r="AX60" s="221"/>
      <c r="AY60" s="249"/>
      <c r="AZ60" s="223"/>
      <c r="BA60" s="223"/>
      <c r="BB60" s="251"/>
    </row>
    <row r="61" spans="1:54">
      <c r="A61" s="367"/>
      <c r="B61" s="377"/>
      <c r="C61" s="370"/>
      <c r="D61" s="380"/>
      <c r="E61" s="157" t="s">
        <v>347</v>
      </c>
      <c r="F61" s="152">
        <f>전자입찰!E14</f>
        <v>0</v>
      </c>
      <c r="G61" s="215"/>
      <c r="H61" s="216"/>
      <c r="I61" s="216"/>
      <c r="J61" s="216"/>
      <c r="K61" s="217"/>
      <c r="L61" s="218"/>
      <c r="M61" s="216"/>
      <c r="N61" s="216"/>
      <c r="O61" s="219"/>
      <c r="P61" s="218"/>
      <c r="Q61" s="216"/>
      <c r="R61" s="191"/>
      <c r="S61" s="219"/>
      <c r="T61" s="218"/>
      <c r="U61" s="216"/>
      <c r="V61" s="216"/>
      <c r="W61" s="216"/>
      <c r="X61" s="219"/>
      <c r="Y61" s="218"/>
      <c r="Z61" s="216"/>
      <c r="AA61" s="216"/>
      <c r="AB61" s="219"/>
      <c r="AC61" s="218"/>
      <c r="AD61" s="216"/>
      <c r="AE61" s="216"/>
      <c r="AF61" s="219"/>
      <c r="AG61" s="218"/>
      <c r="AH61" s="216"/>
      <c r="AI61" s="216"/>
      <c r="AJ61" s="216"/>
      <c r="AK61" s="194"/>
      <c r="AL61" s="443">
        <f>F61</f>
        <v>0</v>
      </c>
      <c r="AM61" s="444"/>
      <c r="AN61" s="444"/>
      <c r="AO61" s="444"/>
      <c r="AP61" s="444"/>
      <c r="AQ61" s="444"/>
      <c r="AR61" s="444"/>
      <c r="AS61" s="445"/>
      <c r="AT61" s="218"/>
      <c r="AU61" s="216"/>
      <c r="AV61" s="216"/>
      <c r="AW61" s="216"/>
      <c r="AX61" s="219"/>
      <c r="AY61" s="215"/>
      <c r="AZ61" s="216"/>
      <c r="BA61" s="216"/>
      <c r="BB61" s="220"/>
    </row>
    <row r="62" spans="1:54" s="19" customFormat="1" ht="1.5" customHeight="1">
      <c r="A62" s="367"/>
      <c r="B62" s="377"/>
      <c r="C62" s="150"/>
      <c r="D62" s="164"/>
      <c r="E62" s="160"/>
      <c r="F62" s="152"/>
      <c r="G62" s="243"/>
      <c r="H62" s="244"/>
      <c r="I62" s="244"/>
      <c r="J62" s="244"/>
      <c r="K62" s="245"/>
      <c r="L62" s="246"/>
      <c r="M62" s="244"/>
      <c r="N62" s="244"/>
      <c r="O62" s="247"/>
      <c r="P62" s="246"/>
      <c r="Q62" s="244"/>
      <c r="R62" s="244"/>
      <c r="S62" s="247"/>
      <c r="T62" s="246"/>
      <c r="U62" s="244"/>
      <c r="V62" s="244"/>
      <c r="W62" s="244"/>
      <c r="X62" s="247"/>
      <c r="Y62" s="246"/>
      <c r="Z62" s="244"/>
      <c r="AA62" s="244"/>
      <c r="AB62" s="247"/>
      <c r="AC62" s="246"/>
      <c r="AD62" s="244"/>
      <c r="AE62" s="244"/>
      <c r="AF62" s="247"/>
      <c r="AG62" s="246"/>
      <c r="AH62" s="244"/>
      <c r="AI62" s="244"/>
      <c r="AJ62" s="244"/>
      <c r="AK62" s="244"/>
      <c r="AL62" s="246"/>
      <c r="AM62" s="244"/>
      <c r="AN62" s="244"/>
      <c r="AO62" s="247"/>
      <c r="AP62" s="246"/>
      <c r="AQ62" s="244"/>
      <c r="AR62" s="244"/>
      <c r="AS62" s="247"/>
      <c r="AT62" s="246"/>
      <c r="AU62" s="244"/>
      <c r="AV62" s="244"/>
      <c r="AW62" s="244"/>
      <c r="AX62" s="247"/>
      <c r="AY62" s="243"/>
      <c r="AZ62" s="244"/>
      <c r="BA62" s="244"/>
      <c r="BB62" s="248"/>
    </row>
    <row r="63" spans="1:54">
      <c r="A63" s="367"/>
      <c r="B63" s="377"/>
      <c r="C63" s="367" t="s">
        <v>75</v>
      </c>
      <c r="D63" s="377">
        <f>전자입찰!E15</f>
        <v>0.2857142857142857</v>
      </c>
      <c r="E63" s="157" t="s">
        <v>95</v>
      </c>
      <c r="F63" s="152">
        <f>전자입찰!E16</f>
        <v>1</v>
      </c>
      <c r="G63" s="264"/>
      <c r="H63" s="265"/>
      <c r="I63" s="265"/>
      <c r="J63" s="265"/>
      <c r="K63" s="266"/>
      <c r="L63" s="267"/>
      <c r="M63" s="265"/>
      <c r="N63" s="265"/>
      <c r="O63" s="268"/>
      <c r="P63" s="267"/>
      <c r="Q63" s="209"/>
      <c r="R63" s="191"/>
      <c r="S63" s="268"/>
      <c r="T63" s="269">
        <f>F63</f>
        <v>1</v>
      </c>
      <c r="U63" s="265"/>
      <c r="V63" s="265"/>
      <c r="W63" s="265"/>
      <c r="X63" s="268"/>
      <c r="Y63" s="267"/>
      <c r="Z63" s="265"/>
      <c r="AA63" s="265"/>
      <c r="AB63" s="268"/>
      <c r="AC63" s="267"/>
      <c r="AD63" s="265"/>
      <c r="AE63" s="265"/>
      <c r="AF63" s="268"/>
      <c r="AG63" s="267"/>
      <c r="AH63" s="265"/>
      <c r="AI63" s="265"/>
      <c r="AJ63" s="265"/>
      <c r="AK63" s="205"/>
      <c r="AL63" s="267"/>
      <c r="AM63" s="265"/>
      <c r="AN63" s="265"/>
      <c r="AO63" s="268"/>
      <c r="AP63" s="267"/>
      <c r="AQ63" s="265"/>
      <c r="AR63" s="265"/>
      <c r="AS63" s="268"/>
      <c r="AT63" s="267"/>
      <c r="AU63" s="265"/>
      <c r="AV63" s="265"/>
      <c r="AW63" s="265"/>
      <c r="AX63" s="268"/>
      <c r="AY63" s="264"/>
      <c r="AZ63" s="265"/>
      <c r="BA63" s="265"/>
      <c r="BB63" s="270"/>
    </row>
    <row r="64" spans="1:54">
      <c r="A64" s="367"/>
      <c r="B64" s="377"/>
      <c r="C64" s="367"/>
      <c r="D64" s="377"/>
      <c r="E64" s="157" t="s">
        <v>89</v>
      </c>
      <c r="F64" s="152">
        <f>전자입찰!E17</f>
        <v>0</v>
      </c>
      <c r="G64" s="208"/>
      <c r="H64" s="209"/>
      <c r="I64" s="209"/>
      <c r="J64" s="209"/>
      <c r="K64" s="214"/>
      <c r="L64" s="211"/>
      <c r="M64" s="209"/>
      <c r="N64" s="209"/>
      <c r="O64" s="212"/>
      <c r="P64" s="211"/>
      <c r="Q64" s="209"/>
      <c r="R64" s="191"/>
      <c r="S64" s="212"/>
      <c r="T64" s="211"/>
      <c r="U64" s="271">
        <f>F64</f>
        <v>0</v>
      </c>
      <c r="V64" s="209"/>
      <c r="W64" s="209"/>
      <c r="X64" s="212"/>
      <c r="Y64" s="211"/>
      <c r="Z64" s="209"/>
      <c r="AA64" s="209"/>
      <c r="AB64" s="212"/>
      <c r="AC64" s="211"/>
      <c r="AD64" s="209"/>
      <c r="AE64" s="209"/>
      <c r="AF64" s="212"/>
      <c r="AG64" s="211"/>
      <c r="AH64" s="209"/>
      <c r="AI64" s="209"/>
      <c r="AJ64" s="209"/>
      <c r="AK64" s="192"/>
      <c r="AL64" s="211"/>
      <c r="AM64" s="209"/>
      <c r="AN64" s="209"/>
      <c r="AO64" s="212"/>
      <c r="AP64" s="211"/>
      <c r="AQ64" s="209"/>
      <c r="AR64" s="209"/>
      <c r="AS64" s="212"/>
      <c r="AT64" s="211"/>
      <c r="AU64" s="209"/>
      <c r="AV64" s="209"/>
      <c r="AW64" s="209"/>
      <c r="AX64" s="212"/>
      <c r="AY64" s="208"/>
      <c r="AZ64" s="209"/>
      <c r="BA64" s="209"/>
      <c r="BB64" s="213"/>
    </row>
    <row r="65" spans="1:54">
      <c r="A65" s="367"/>
      <c r="B65" s="377"/>
      <c r="C65" s="367"/>
      <c r="D65" s="377"/>
      <c r="E65" s="157" t="s">
        <v>90</v>
      </c>
      <c r="F65" s="152">
        <f>전자입찰!E18</f>
        <v>0</v>
      </c>
      <c r="G65" s="208"/>
      <c r="H65" s="209"/>
      <c r="I65" s="209"/>
      <c r="J65" s="209"/>
      <c r="K65" s="214"/>
      <c r="L65" s="211"/>
      <c r="M65" s="209"/>
      <c r="N65" s="209"/>
      <c r="O65" s="212"/>
      <c r="P65" s="211"/>
      <c r="Q65" s="209"/>
      <c r="R65" s="191"/>
      <c r="S65" s="212"/>
      <c r="T65" s="211"/>
      <c r="U65" s="209"/>
      <c r="V65" s="209"/>
      <c r="W65" s="209"/>
      <c r="X65" s="212"/>
      <c r="Y65" s="211"/>
      <c r="Z65" s="209"/>
      <c r="AA65" s="403">
        <f>F65</f>
        <v>0</v>
      </c>
      <c r="AB65" s="397"/>
      <c r="AC65" s="397"/>
      <c r="AD65" s="402"/>
      <c r="AE65" s="209"/>
      <c r="AF65" s="212"/>
      <c r="AG65" s="211"/>
      <c r="AH65" s="209"/>
      <c r="AI65" s="209"/>
      <c r="AJ65" s="209"/>
      <c r="AK65" s="192"/>
      <c r="AL65" s="211"/>
      <c r="AM65" s="209"/>
      <c r="AN65" s="209"/>
      <c r="AO65" s="212"/>
      <c r="AP65" s="211"/>
      <c r="AQ65" s="209"/>
      <c r="AR65" s="209"/>
      <c r="AS65" s="212"/>
      <c r="AT65" s="211"/>
      <c r="AU65" s="209"/>
      <c r="AV65" s="209"/>
      <c r="AW65" s="209"/>
      <c r="AX65" s="212"/>
      <c r="AY65" s="208"/>
      <c r="AZ65" s="209"/>
      <c r="BA65" s="209"/>
      <c r="BB65" s="213"/>
    </row>
    <row r="66" spans="1:54">
      <c r="A66" s="367"/>
      <c r="B66" s="377"/>
      <c r="C66" s="367"/>
      <c r="D66" s="377"/>
      <c r="E66" s="157" t="s">
        <v>64</v>
      </c>
      <c r="F66" s="152">
        <f>전자입찰!E19</f>
        <v>0</v>
      </c>
      <c r="G66" s="249"/>
      <c r="H66" s="223"/>
      <c r="I66" s="223"/>
      <c r="J66" s="223"/>
      <c r="K66" s="250"/>
      <c r="L66" s="222"/>
      <c r="M66" s="223"/>
      <c r="N66" s="223"/>
      <c r="O66" s="221"/>
      <c r="P66" s="222"/>
      <c r="Q66" s="223"/>
      <c r="R66" s="191"/>
      <c r="S66" s="221"/>
      <c r="T66" s="222"/>
      <c r="U66" s="223"/>
      <c r="V66" s="223"/>
      <c r="W66" s="223"/>
      <c r="X66" s="221"/>
      <c r="Y66" s="222"/>
      <c r="Z66" s="223"/>
      <c r="AA66" s="223"/>
      <c r="AB66" s="221"/>
      <c r="AC66" s="222"/>
      <c r="AD66" s="403">
        <f>F66</f>
        <v>0</v>
      </c>
      <c r="AE66" s="397"/>
      <c r="AF66" s="397"/>
      <c r="AG66" s="397"/>
      <c r="AH66" s="402"/>
      <c r="AI66" s="223"/>
      <c r="AJ66" s="223"/>
      <c r="AK66" s="194"/>
      <c r="AL66" s="222"/>
      <c r="AM66" s="223"/>
      <c r="AN66" s="223"/>
      <c r="AO66" s="221"/>
      <c r="AP66" s="222"/>
      <c r="AQ66" s="223"/>
      <c r="AR66" s="223"/>
      <c r="AS66" s="221"/>
      <c r="AT66" s="222"/>
      <c r="AU66" s="223"/>
      <c r="AV66" s="223"/>
      <c r="AW66" s="223"/>
      <c r="AX66" s="221"/>
      <c r="AY66" s="249"/>
      <c r="AZ66" s="223"/>
      <c r="BA66" s="223"/>
      <c r="BB66" s="251"/>
    </row>
    <row r="67" spans="1:54" s="19" customFormat="1" ht="1.5" customHeight="1">
      <c r="A67" s="367"/>
      <c r="B67" s="377"/>
      <c r="C67" s="150"/>
      <c r="D67" s="164"/>
      <c r="E67" s="160"/>
      <c r="F67" s="155"/>
      <c r="G67" s="243"/>
      <c r="H67" s="244"/>
      <c r="I67" s="244"/>
      <c r="J67" s="244"/>
      <c r="K67" s="245"/>
      <c r="L67" s="246"/>
      <c r="M67" s="244"/>
      <c r="N67" s="244"/>
      <c r="O67" s="247"/>
      <c r="P67" s="246"/>
      <c r="Q67" s="244"/>
      <c r="R67" s="244"/>
      <c r="S67" s="247"/>
      <c r="T67" s="246"/>
      <c r="U67" s="244"/>
      <c r="V67" s="244"/>
      <c r="W67" s="244"/>
      <c r="X67" s="247"/>
      <c r="Y67" s="246"/>
      <c r="Z67" s="244"/>
      <c r="AA67" s="244"/>
      <c r="AB67" s="247"/>
      <c r="AC67" s="246"/>
      <c r="AD67" s="244"/>
      <c r="AE67" s="244"/>
      <c r="AF67" s="247"/>
      <c r="AG67" s="246"/>
      <c r="AH67" s="244"/>
      <c r="AI67" s="244"/>
      <c r="AJ67" s="244"/>
      <c r="AK67" s="244"/>
      <c r="AL67" s="246"/>
      <c r="AM67" s="244"/>
      <c r="AN67" s="244"/>
      <c r="AO67" s="247"/>
      <c r="AP67" s="246"/>
      <c r="AQ67" s="244"/>
      <c r="AR67" s="244"/>
      <c r="AS67" s="247"/>
      <c r="AT67" s="246"/>
      <c r="AU67" s="244"/>
      <c r="AV67" s="244"/>
      <c r="AW67" s="244"/>
      <c r="AX67" s="247"/>
      <c r="AY67" s="243"/>
      <c r="AZ67" s="244"/>
      <c r="BA67" s="244"/>
      <c r="BB67" s="248"/>
    </row>
    <row r="68" spans="1:54">
      <c r="A68" s="367"/>
      <c r="B68" s="377"/>
      <c r="C68" s="368" t="s">
        <v>92</v>
      </c>
      <c r="D68" s="378">
        <f>전자입찰!E20</f>
        <v>0.18269230769230768</v>
      </c>
      <c r="E68" s="157" t="s">
        <v>193</v>
      </c>
      <c r="F68" s="152">
        <f>전자입찰!E21</f>
        <v>0.89333333333333331</v>
      </c>
      <c r="G68" s="264"/>
      <c r="H68" s="265"/>
      <c r="I68" s="265"/>
      <c r="J68" s="265"/>
      <c r="K68" s="266"/>
      <c r="L68" s="440">
        <f>F68</f>
        <v>0.89333333333333331</v>
      </c>
      <c r="M68" s="441"/>
      <c r="N68" s="441"/>
      <c r="O68" s="441"/>
      <c r="P68" s="441"/>
      <c r="Q68" s="441"/>
      <c r="R68" s="441"/>
      <c r="S68" s="431"/>
      <c r="T68" s="267"/>
      <c r="U68" s="265"/>
      <c r="V68" s="265"/>
      <c r="W68" s="265"/>
      <c r="X68" s="268"/>
      <c r="Y68" s="267"/>
      <c r="Z68" s="265"/>
      <c r="AA68" s="265"/>
      <c r="AB68" s="268"/>
      <c r="AC68" s="267"/>
      <c r="AD68" s="265"/>
      <c r="AE68" s="265"/>
      <c r="AF68" s="268"/>
      <c r="AG68" s="267"/>
      <c r="AH68" s="265"/>
      <c r="AI68" s="265"/>
      <c r="AJ68" s="265"/>
      <c r="AK68" s="205"/>
      <c r="AL68" s="267"/>
      <c r="AM68" s="265"/>
      <c r="AN68" s="265"/>
      <c r="AO68" s="268"/>
      <c r="AP68" s="267"/>
      <c r="AQ68" s="265"/>
      <c r="AR68" s="265"/>
      <c r="AS68" s="268"/>
      <c r="AT68" s="267"/>
      <c r="AU68" s="265"/>
      <c r="AV68" s="265"/>
      <c r="AW68" s="265"/>
      <c r="AX68" s="268"/>
      <c r="AY68" s="264"/>
      <c r="AZ68" s="265"/>
      <c r="BA68" s="265"/>
      <c r="BB68" s="270"/>
    </row>
    <row r="69" spans="1:54">
      <c r="A69" s="367"/>
      <c r="B69" s="377"/>
      <c r="C69" s="369"/>
      <c r="D69" s="379"/>
      <c r="E69" s="157" t="s">
        <v>257</v>
      </c>
      <c r="F69" s="152">
        <f>전자입찰!E26</f>
        <v>0.7</v>
      </c>
      <c r="G69" s="206"/>
      <c r="H69" s="203"/>
      <c r="I69" s="203"/>
      <c r="J69" s="203"/>
      <c r="K69" s="201"/>
      <c r="L69" s="202"/>
      <c r="M69" s="203"/>
      <c r="N69" s="203"/>
      <c r="O69" s="204"/>
      <c r="P69" s="202"/>
      <c r="Q69" s="404">
        <f>F69</f>
        <v>0.7</v>
      </c>
      <c r="R69" s="405"/>
      <c r="S69" s="405"/>
      <c r="T69" s="405"/>
      <c r="U69" s="405"/>
      <c r="V69" s="446"/>
      <c r="W69" s="203"/>
      <c r="X69" s="204"/>
      <c r="Y69" s="202"/>
      <c r="Z69" s="203"/>
      <c r="AA69" s="203"/>
      <c r="AB69" s="204"/>
      <c r="AC69" s="202"/>
      <c r="AD69" s="203"/>
      <c r="AE69" s="203"/>
      <c r="AF69" s="204"/>
      <c r="AG69" s="202"/>
      <c r="AH69" s="203"/>
      <c r="AI69" s="203"/>
      <c r="AJ69" s="203"/>
      <c r="AK69" s="192"/>
      <c r="AL69" s="202"/>
      <c r="AM69" s="203"/>
      <c r="AN69" s="203"/>
      <c r="AO69" s="204"/>
      <c r="AP69" s="202"/>
      <c r="AQ69" s="203"/>
      <c r="AR69" s="203"/>
      <c r="AS69" s="204"/>
      <c r="AT69" s="202"/>
      <c r="AU69" s="203"/>
      <c r="AV69" s="203"/>
      <c r="AW69" s="203"/>
      <c r="AX69" s="204"/>
      <c r="AY69" s="206"/>
      <c r="AZ69" s="203"/>
      <c r="BA69" s="203"/>
      <c r="BB69" s="207"/>
    </row>
    <row r="70" spans="1:54">
      <c r="A70" s="367"/>
      <c r="B70" s="377"/>
      <c r="C70" s="369"/>
      <c r="D70" s="379"/>
      <c r="E70" s="305" t="s">
        <v>349</v>
      </c>
      <c r="F70" s="152">
        <f>전자입찰!E27</f>
        <v>0</v>
      </c>
      <c r="G70" s="206"/>
      <c r="H70" s="203"/>
      <c r="I70" s="203"/>
      <c r="J70" s="203"/>
      <c r="K70" s="201"/>
      <c r="L70" s="202"/>
      <c r="M70" s="203"/>
      <c r="N70" s="203"/>
      <c r="O70" s="204"/>
      <c r="P70" s="202"/>
      <c r="Q70" s="203"/>
      <c r="R70" s="191"/>
      <c r="S70" s="204"/>
      <c r="T70" s="202"/>
      <c r="U70" s="203"/>
      <c r="V70" s="203"/>
      <c r="W70" s="203"/>
      <c r="X70" s="204"/>
      <c r="Y70" s="437">
        <f>F70</f>
        <v>0</v>
      </c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5"/>
      <c r="AR70" s="203"/>
      <c r="AS70" s="204"/>
      <c r="AT70" s="202"/>
      <c r="AU70" s="203"/>
      <c r="AV70" s="203"/>
      <c r="AW70" s="203"/>
      <c r="AX70" s="204"/>
      <c r="AY70" s="206"/>
      <c r="AZ70" s="203"/>
      <c r="BA70" s="203"/>
      <c r="BB70" s="207"/>
    </row>
    <row r="71" spans="1:54" s="30" customFormat="1" ht="1.5" customHeight="1">
      <c r="A71" s="367"/>
      <c r="B71" s="377"/>
      <c r="C71" s="151"/>
      <c r="D71" s="164"/>
      <c r="E71" s="161"/>
      <c r="F71" s="156"/>
      <c r="G71" s="252"/>
      <c r="H71" s="253"/>
      <c r="I71" s="253"/>
      <c r="J71" s="253"/>
      <c r="K71" s="254"/>
      <c r="L71" s="255"/>
      <c r="M71" s="253"/>
      <c r="N71" s="253"/>
      <c r="O71" s="256"/>
      <c r="P71" s="255"/>
      <c r="Q71" s="253"/>
      <c r="R71" s="244"/>
      <c r="S71" s="256"/>
      <c r="T71" s="255"/>
      <c r="U71" s="253"/>
      <c r="V71" s="253"/>
      <c r="W71" s="253"/>
      <c r="X71" s="256"/>
      <c r="Y71" s="255"/>
      <c r="Z71" s="253"/>
      <c r="AA71" s="253"/>
      <c r="AB71" s="256"/>
      <c r="AC71" s="255"/>
      <c r="AD71" s="253"/>
      <c r="AE71" s="253"/>
      <c r="AF71" s="256"/>
      <c r="AG71" s="255"/>
      <c r="AH71" s="253"/>
      <c r="AI71" s="253"/>
      <c r="AJ71" s="253"/>
      <c r="AK71" s="244"/>
      <c r="AL71" s="255"/>
      <c r="AM71" s="253"/>
      <c r="AN71" s="253"/>
      <c r="AO71" s="256"/>
      <c r="AP71" s="255"/>
      <c r="AQ71" s="253"/>
      <c r="AR71" s="253"/>
      <c r="AS71" s="256"/>
      <c r="AT71" s="255"/>
      <c r="AU71" s="253"/>
      <c r="AV71" s="253"/>
      <c r="AW71" s="253"/>
      <c r="AX71" s="256"/>
      <c r="AY71" s="252"/>
      <c r="AZ71" s="253"/>
      <c r="BA71" s="253"/>
      <c r="BB71" s="257"/>
    </row>
    <row r="72" spans="1:54">
      <c r="A72" s="367"/>
      <c r="B72" s="377"/>
      <c r="C72" s="384" t="s">
        <v>256</v>
      </c>
      <c r="D72" s="382">
        <f>전자입찰!E30</f>
        <v>0</v>
      </c>
      <c r="E72" s="157" t="s">
        <v>245</v>
      </c>
      <c r="F72" s="152">
        <f>전자입찰!E31</f>
        <v>0</v>
      </c>
      <c r="G72" s="208"/>
      <c r="H72" s="209"/>
      <c r="I72" s="209"/>
      <c r="J72" s="209"/>
      <c r="K72" s="214"/>
      <c r="L72" s="211"/>
      <c r="M72" s="209"/>
      <c r="N72" s="209"/>
      <c r="O72" s="212"/>
      <c r="P72" s="211"/>
      <c r="Q72" s="209"/>
      <c r="R72" s="191"/>
      <c r="S72" s="212"/>
      <c r="T72" s="211"/>
      <c r="U72" s="209"/>
      <c r="V72" s="209"/>
      <c r="W72" s="209"/>
      <c r="X72" s="212"/>
      <c r="Y72" s="211"/>
      <c r="Z72" s="209"/>
      <c r="AA72" s="209"/>
      <c r="AB72" s="212"/>
      <c r="AC72" s="211"/>
      <c r="AD72" s="209"/>
      <c r="AE72" s="209"/>
      <c r="AF72" s="212"/>
      <c r="AG72" s="211"/>
      <c r="AH72" s="209"/>
      <c r="AI72" s="209"/>
      <c r="AJ72" s="209"/>
      <c r="AK72" s="205"/>
      <c r="AL72" s="211"/>
      <c r="AM72" s="209"/>
      <c r="AN72" s="209"/>
      <c r="AO72" s="212"/>
      <c r="AP72" s="211"/>
      <c r="AQ72" s="209"/>
      <c r="AR72" s="416">
        <f>F72</f>
        <v>0</v>
      </c>
      <c r="AS72" s="431"/>
      <c r="AT72" s="211"/>
      <c r="AU72" s="209"/>
      <c r="AV72" s="209"/>
      <c r="AW72" s="209"/>
      <c r="AX72" s="212"/>
      <c r="AY72" s="208"/>
      <c r="AZ72" s="209"/>
      <c r="BA72" s="209"/>
      <c r="BB72" s="213"/>
    </row>
    <row r="73" spans="1:54">
      <c r="A73" s="367"/>
      <c r="B73" s="377"/>
      <c r="C73" s="369"/>
      <c r="D73" s="379"/>
      <c r="E73" s="157" t="s">
        <v>246</v>
      </c>
      <c r="F73" s="152">
        <f>전자입찰!E32</f>
        <v>0</v>
      </c>
      <c r="G73" s="208"/>
      <c r="H73" s="209"/>
      <c r="I73" s="209"/>
      <c r="J73" s="209"/>
      <c r="K73" s="214"/>
      <c r="L73" s="211"/>
      <c r="M73" s="209"/>
      <c r="N73" s="209"/>
      <c r="O73" s="212"/>
      <c r="P73" s="211"/>
      <c r="Q73" s="209"/>
      <c r="R73" s="191"/>
      <c r="S73" s="212"/>
      <c r="T73" s="211"/>
      <c r="U73" s="209"/>
      <c r="V73" s="209"/>
      <c r="W73" s="209"/>
      <c r="X73" s="212"/>
      <c r="Y73" s="211"/>
      <c r="Z73" s="209"/>
      <c r="AA73" s="209"/>
      <c r="AB73" s="212"/>
      <c r="AC73" s="211"/>
      <c r="AD73" s="209"/>
      <c r="AE73" s="209"/>
      <c r="AF73" s="212"/>
      <c r="AG73" s="211"/>
      <c r="AH73" s="209"/>
      <c r="AI73" s="209"/>
      <c r="AJ73" s="209"/>
      <c r="AK73" s="192"/>
      <c r="AL73" s="211"/>
      <c r="AM73" s="209"/>
      <c r="AN73" s="209"/>
      <c r="AO73" s="212"/>
      <c r="AP73" s="211"/>
      <c r="AQ73" s="209"/>
      <c r="AR73" s="209"/>
      <c r="AS73" s="212"/>
      <c r="AT73" s="396">
        <f>F73</f>
        <v>0</v>
      </c>
      <c r="AU73" s="397"/>
      <c r="AV73" s="397"/>
      <c r="AW73" s="402"/>
      <c r="AX73" s="212"/>
      <c r="AY73" s="208"/>
      <c r="AZ73" s="209"/>
      <c r="BA73" s="209"/>
      <c r="BB73" s="213"/>
    </row>
    <row r="74" spans="1:54">
      <c r="A74" s="367"/>
      <c r="B74" s="377"/>
      <c r="C74" s="369"/>
      <c r="D74" s="379"/>
      <c r="E74" s="157" t="s">
        <v>264</v>
      </c>
      <c r="F74" s="152">
        <f>전자입찰!E33</f>
        <v>0</v>
      </c>
      <c r="G74" s="215"/>
      <c r="H74" s="216"/>
      <c r="I74" s="216"/>
      <c r="J74" s="216"/>
      <c r="K74" s="217"/>
      <c r="L74" s="218"/>
      <c r="M74" s="216"/>
      <c r="N74" s="216"/>
      <c r="O74" s="219"/>
      <c r="P74" s="218"/>
      <c r="Q74" s="216"/>
      <c r="R74" s="191"/>
      <c r="S74" s="219"/>
      <c r="T74" s="218"/>
      <c r="U74" s="216"/>
      <c r="V74" s="216"/>
      <c r="W74" s="216"/>
      <c r="X74" s="219"/>
      <c r="Y74" s="218"/>
      <c r="Z74" s="216"/>
      <c r="AA74" s="216"/>
      <c r="AB74" s="219"/>
      <c r="AC74" s="218"/>
      <c r="AD74" s="216"/>
      <c r="AE74" s="216"/>
      <c r="AF74" s="219"/>
      <c r="AG74" s="218"/>
      <c r="AH74" s="216"/>
      <c r="AI74" s="216"/>
      <c r="AJ74" s="216"/>
      <c r="AK74" s="192"/>
      <c r="AL74" s="218"/>
      <c r="AM74" s="216"/>
      <c r="AN74" s="216"/>
      <c r="AO74" s="219"/>
      <c r="AP74" s="218"/>
      <c r="AQ74" s="216"/>
      <c r="AR74" s="216"/>
      <c r="AS74" s="219"/>
      <c r="AT74" s="218"/>
      <c r="AU74" s="216"/>
      <c r="AV74" s="216"/>
      <c r="AW74" s="216"/>
      <c r="AX74" s="403">
        <f>F74</f>
        <v>0</v>
      </c>
      <c r="AY74" s="402"/>
      <c r="AZ74" s="216"/>
      <c r="BA74" s="216"/>
      <c r="BB74" s="220"/>
    </row>
    <row r="75" spans="1:54">
      <c r="A75" s="367"/>
      <c r="B75" s="377"/>
      <c r="C75" s="369"/>
      <c r="D75" s="379"/>
      <c r="E75" s="157" t="s">
        <v>247</v>
      </c>
      <c r="F75" s="152">
        <f>전자입찰!E34</f>
        <v>0</v>
      </c>
      <c r="G75" s="215"/>
      <c r="H75" s="216"/>
      <c r="I75" s="216"/>
      <c r="J75" s="216"/>
      <c r="K75" s="217"/>
      <c r="L75" s="218"/>
      <c r="M75" s="216"/>
      <c r="N75" s="216"/>
      <c r="O75" s="219"/>
      <c r="P75" s="218"/>
      <c r="Q75" s="216"/>
      <c r="R75" s="191"/>
      <c r="S75" s="219"/>
      <c r="T75" s="218"/>
      <c r="U75" s="216"/>
      <c r="V75" s="216"/>
      <c r="W75" s="216"/>
      <c r="X75" s="219"/>
      <c r="Y75" s="218"/>
      <c r="Z75" s="216"/>
      <c r="AA75" s="216"/>
      <c r="AB75" s="219"/>
      <c r="AC75" s="218"/>
      <c r="AD75" s="216"/>
      <c r="AE75" s="216"/>
      <c r="AF75" s="219"/>
      <c r="AG75" s="218"/>
      <c r="AH75" s="216"/>
      <c r="AI75" s="216"/>
      <c r="AJ75" s="216"/>
      <c r="AK75" s="192"/>
      <c r="AL75" s="218"/>
      <c r="AM75" s="216"/>
      <c r="AN75" s="216"/>
      <c r="AO75" s="219"/>
      <c r="AP75" s="218"/>
      <c r="AQ75" s="216"/>
      <c r="AR75" s="216"/>
      <c r="AS75" s="219"/>
      <c r="AT75" s="218"/>
      <c r="AU75" s="216"/>
      <c r="AV75" s="216"/>
      <c r="AW75" s="216"/>
      <c r="AX75" s="219"/>
      <c r="AY75" s="215"/>
      <c r="AZ75" s="224">
        <f>F75</f>
        <v>0</v>
      </c>
      <c r="BA75" s="216"/>
      <c r="BB75" s="220"/>
    </row>
    <row r="76" spans="1:54">
      <c r="A76" s="367"/>
      <c r="B76" s="377"/>
      <c r="C76" s="369"/>
      <c r="D76" s="379"/>
      <c r="E76" s="157" t="s">
        <v>248</v>
      </c>
      <c r="F76" s="152">
        <f>전자입찰!E35</f>
        <v>0</v>
      </c>
      <c r="G76" s="215"/>
      <c r="H76" s="216"/>
      <c r="I76" s="216"/>
      <c r="J76" s="216"/>
      <c r="K76" s="217"/>
      <c r="L76" s="272"/>
      <c r="M76" s="273"/>
      <c r="N76" s="273"/>
      <c r="O76" s="274"/>
      <c r="P76" s="272"/>
      <c r="Q76" s="273"/>
      <c r="R76" s="191"/>
      <c r="S76" s="274"/>
      <c r="T76" s="272"/>
      <c r="U76" s="273"/>
      <c r="V76" s="273"/>
      <c r="W76" s="273"/>
      <c r="X76" s="274"/>
      <c r="Y76" s="272"/>
      <c r="Z76" s="273"/>
      <c r="AA76" s="273"/>
      <c r="AB76" s="274"/>
      <c r="AC76" s="272"/>
      <c r="AD76" s="273"/>
      <c r="AE76" s="273"/>
      <c r="AF76" s="274"/>
      <c r="AG76" s="272"/>
      <c r="AH76" s="273"/>
      <c r="AI76" s="273"/>
      <c r="AJ76" s="273"/>
      <c r="AK76" s="194"/>
      <c r="AL76" s="272"/>
      <c r="AM76" s="273"/>
      <c r="AN76" s="273"/>
      <c r="AO76" s="274"/>
      <c r="AP76" s="272"/>
      <c r="AQ76" s="273"/>
      <c r="AR76" s="216"/>
      <c r="AS76" s="219"/>
      <c r="AT76" s="218"/>
      <c r="AU76" s="216"/>
      <c r="AV76" s="216"/>
      <c r="AW76" s="216"/>
      <c r="AX76" s="219"/>
      <c r="AY76" s="215"/>
      <c r="AZ76" s="216"/>
      <c r="BA76" s="403">
        <f>F76</f>
        <v>0</v>
      </c>
      <c r="BB76" s="426"/>
    </row>
    <row r="77" spans="1:54" s="21" customFormat="1" ht="2.1" customHeight="1">
      <c r="A77" s="163"/>
      <c r="B77" s="165"/>
      <c r="C77" s="136"/>
      <c r="D77" s="145"/>
      <c r="E77" s="137"/>
      <c r="F77" s="127"/>
      <c r="G77" s="22"/>
      <c r="H77" s="20"/>
      <c r="I77" s="20"/>
      <c r="J77" s="20"/>
      <c r="K77" s="20"/>
      <c r="L77" s="32"/>
      <c r="M77" s="32"/>
      <c r="N77" s="32"/>
      <c r="O77" s="32"/>
      <c r="P77" s="32"/>
      <c r="Q77" s="32"/>
      <c r="R77" s="18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18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20"/>
      <c r="AZ77" s="20"/>
      <c r="BA77" s="20"/>
      <c r="BB77" s="26"/>
    </row>
    <row r="78" spans="1:54">
      <c r="A78" s="371" t="s">
        <v>386</v>
      </c>
      <c r="B78" s="374">
        <f>SUM(OK플라자통합!F2,펜타ON!F2,전자입찰!F2)/SUM(OK플라자통합!G2,펜타ON!G2,전자입찰!G2)</f>
        <v>0.22460212201591512</v>
      </c>
      <c r="C78" s="142"/>
      <c r="D78" s="128"/>
      <c r="E78" s="138"/>
      <c r="F78" s="12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3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32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24"/>
    </row>
    <row r="79" spans="1:54">
      <c r="A79" s="372"/>
      <c r="B79" s="375"/>
      <c r="C79" s="143"/>
      <c r="D79" s="129"/>
      <c r="E79" s="139"/>
      <c r="F79" s="1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35" t="s">
        <v>96</v>
      </c>
      <c r="S79" s="13"/>
      <c r="T79" s="13"/>
      <c r="U79" s="13"/>
      <c r="V79" s="13"/>
      <c r="W79" s="13"/>
      <c r="X79" s="13"/>
      <c r="Y79" s="13"/>
      <c r="Z79" s="13"/>
      <c r="AA79" s="13"/>
      <c r="AB79" s="33" t="s">
        <v>351</v>
      </c>
      <c r="AC79" s="33"/>
      <c r="AD79" s="13"/>
      <c r="AE79" s="13"/>
      <c r="AF79" s="13"/>
      <c r="AG79" s="13"/>
      <c r="AH79" s="13"/>
      <c r="AI79" s="13"/>
      <c r="AJ79" s="13"/>
      <c r="AK79" s="133" t="s">
        <v>353</v>
      </c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33" t="s">
        <v>350</v>
      </c>
      <c r="BA79" s="13"/>
      <c r="BB79" s="25"/>
    </row>
    <row r="80" spans="1:54">
      <c r="A80" s="373"/>
      <c r="B80" s="376"/>
      <c r="C80" s="144"/>
      <c r="D80" s="130"/>
      <c r="E80" s="140"/>
      <c r="F80" s="13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3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34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27"/>
    </row>
  </sheetData>
  <dataConsolidate/>
  <mergeCells count="99">
    <mergeCell ref="AX74:AY74"/>
    <mergeCell ref="BA76:BB76"/>
    <mergeCell ref="AX52:AY52"/>
    <mergeCell ref="BA54:BB54"/>
    <mergeCell ref="I56:J56"/>
    <mergeCell ref="AA60:AB60"/>
    <mergeCell ref="O58:S58"/>
    <mergeCell ref="T59:U59"/>
    <mergeCell ref="AL61:AS61"/>
    <mergeCell ref="AA65:AD65"/>
    <mergeCell ref="AD66:AH66"/>
    <mergeCell ref="L68:S68"/>
    <mergeCell ref="Q69:V69"/>
    <mergeCell ref="Y70:AQ70"/>
    <mergeCell ref="AR72:AS72"/>
    <mergeCell ref="AT73:AW73"/>
    <mergeCell ref="AR50:AS50"/>
    <mergeCell ref="T48:AQ48"/>
    <mergeCell ref="AT51:AW51"/>
    <mergeCell ref="AT28:AW28"/>
    <mergeCell ref="AX29:AY29"/>
    <mergeCell ref="S41:T41"/>
    <mergeCell ref="U42:V42"/>
    <mergeCell ref="Z43:AF43"/>
    <mergeCell ref="AC44:AH44"/>
    <mergeCell ref="L46:S46"/>
    <mergeCell ref="BA31:BB31"/>
    <mergeCell ref="I33:J33"/>
    <mergeCell ref="AA37:AC37"/>
    <mergeCell ref="AL38:AS38"/>
    <mergeCell ref="N40:O40"/>
    <mergeCell ref="O35:S35"/>
    <mergeCell ref="T36:Y36"/>
    <mergeCell ref="AC25:AQ25"/>
    <mergeCell ref="AR27:AS27"/>
    <mergeCell ref="AL1:AO1"/>
    <mergeCell ref="AP1:AS1"/>
    <mergeCell ref="AT1:AX1"/>
    <mergeCell ref="AL24:AQ24"/>
    <mergeCell ref="AY1:BB1"/>
    <mergeCell ref="A3:A31"/>
    <mergeCell ref="P1:S1"/>
    <mergeCell ref="T1:X1"/>
    <mergeCell ref="G1:K1"/>
    <mergeCell ref="L1:O1"/>
    <mergeCell ref="Y1:AB1"/>
    <mergeCell ref="AC1:AF1"/>
    <mergeCell ref="AG1:AK1"/>
    <mergeCell ref="G3:J3"/>
    <mergeCell ref="I4:J4"/>
    <mergeCell ref="H19:Q19"/>
    <mergeCell ref="J6:M6"/>
    <mergeCell ref="U8:Z8"/>
    <mergeCell ref="AL9:AS9"/>
    <mergeCell ref="I5:J5"/>
    <mergeCell ref="G11:J11"/>
    <mergeCell ref="L13:O13"/>
    <mergeCell ref="P21:AQ21"/>
    <mergeCell ref="P22:AQ22"/>
    <mergeCell ref="P23:AQ23"/>
    <mergeCell ref="P14:T14"/>
    <mergeCell ref="U15:Z15"/>
    <mergeCell ref="W16:Y16"/>
    <mergeCell ref="Y17:AB17"/>
    <mergeCell ref="M20:S20"/>
    <mergeCell ref="C1:D2"/>
    <mergeCell ref="E1:F2"/>
    <mergeCell ref="B3:B31"/>
    <mergeCell ref="A1:B2"/>
    <mergeCell ref="D3:D9"/>
    <mergeCell ref="D11:D17"/>
    <mergeCell ref="D19:D25"/>
    <mergeCell ref="D27:D31"/>
    <mergeCell ref="C3:C9"/>
    <mergeCell ref="C27:C31"/>
    <mergeCell ref="C11:C17"/>
    <mergeCell ref="C19:C25"/>
    <mergeCell ref="A78:A80"/>
    <mergeCell ref="B78:B80"/>
    <mergeCell ref="B33:B54"/>
    <mergeCell ref="B56:B76"/>
    <mergeCell ref="D33:D38"/>
    <mergeCell ref="D40:D44"/>
    <mergeCell ref="D46:D48"/>
    <mergeCell ref="D50:D54"/>
    <mergeCell ref="D56:D61"/>
    <mergeCell ref="D63:D66"/>
    <mergeCell ref="D68:D70"/>
    <mergeCell ref="D72:D76"/>
    <mergeCell ref="C50:C54"/>
    <mergeCell ref="C68:C70"/>
    <mergeCell ref="C72:C76"/>
    <mergeCell ref="A56:A76"/>
    <mergeCell ref="C40:C44"/>
    <mergeCell ref="C63:C66"/>
    <mergeCell ref="A33:A54"/>
    <mergeCell ref="C46:C48"/>
    <mergeCell ref="C33:C38"/>
    <mergeCell ref="C56:C61"/>
  </mergeCells>
  <phoneticPr fontId="1" type="noConversion"/>
  <conditionalFormatting sqref="G49:BB76 G48:T48 AR48:BB48 G3:BB35 G37:BB47 G36:T36 Z36:BB3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{76F1C6DD-E8C7-48BD-92FB-4768C934CCBD}</x14:id>
        </ext>
      </extLst>
    </cfRule>
  </conditionalFormatting>
  <conditionalFormatting sqref="F3:F7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{A70D06B1-83E1-4BEC-9914-E91C017CD92B}</x14:id>
        </ext>
      </extLst>
    </cfRule>
    <cfRule type="cellIs" dxfId="0" priority="45" operator="equal">
      <formula>1</formula>
    </cfRule>
  </conditionalFormatting>
  <conditionalFormatting sqref="B3:B80 D3:D76 F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{68824D0C-7413-4880-82EC-62BF360528C3}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F1C6DD-E8C7-48BD-92FB-4768C934C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G49:BB76 G48:T48 AR48:BB48 G3:BB35 G37:BB47 G36:T36 Z36:BB36</xm:sqref>
        </x14:conditionalFormatting>
        <x14:conditionalFormatting xmlns:xm="http://schemas.microsoft.com/office/excel/2006/main">
          <x14:cfRule type="dataBar" id="{A70D06B1-83E1-4BEC-9914-E91C017CD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F3:F76</xm:sqref>
        </x14:conditionalFormatting>
        <x14:conditionalFormatting xmlns:xm="http://schemas.microsoft.com/office/excel/2006/main">
          <x14:cfRule type="dataBar" id="{68824D0C-7413-4880-82EC-62BF36052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B3:B80 D3:D76 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OK플라자통합</vt:lpstr>
      <vt:lpstr>OK플라자통합_개발</vt:lpstr>
      <vt:lpstr>펜타ON</vt:lpstr>
      <vt:lpstr>펜타ON_개발</vt:lpstr>
      <vt:lpstr>전자입찰</vt:lpstr>
      <vt:lpstr>전자입찰_개발</vt:lpstr>
      <vt:lpstr>전체일정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james</dc:creator>
  <cp:lastModifiedBy>kang james</cp:lastModifiedBy>
  <dcterms:created xsi:type="dcterms:W3CDTF">2024-07-12T02:14:16Z</dcterms:created>
  <dcterms:modified xsi:type="dcterms:W3CDTF">2024-11-05T09:13:00Z</dcterms:modified>
</cp:coreProperties>
</file>