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iyBgHPpwmv6nmoBjA+J2VE6d8sOBRRfmcJRJGzPT3+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<sst xmlns="http://schemas.openxmlformats.org/spreadsheetml/2006/main" count="1245" uniqueCount="723">
  <si>
    <t>ㅈ</t>
  </si>
  <si>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</si>
  <si>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</si>
  <si>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</si>
  <si>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</si>
  <si>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</si>
  <si>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</si>
  <si>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</si>
  <si>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</si>
  <si>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</si>
  <si>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</si>
  <si>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</si>
  <si>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</si>
  <si>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</si>
  <si>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</si>
  <si>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</si>
  <si>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</si>
  <si>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</si>
  <si>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 테스트 시나리오 작성중입니다,</t>
  </si>
  <si>
    <t>디자인/퍼블리싱</t>
  </si>
  <si>
    <t>추가 요청사항 수시로 처리 중입니다.</t>
  </si>
  <si>
    <t>2차 마이그레이션 완료 후 더미 데이터로 테스트 진행 중입니다. 단위테스트 진행중입니다.</t>
  </si>
  <si>
    <t>매뉴얼 및  테스트 시나리오 작성중입니다,</t>
  </si>
  <si>
    <t>검색엔진 API , 본인인증 모듈, 이용약관 적용 후 완료 예정입니다. 단위테스트 진행중입니다.</t>
  </si>
  <si>
    <t>공동인증서 모듈, 이용약관 적용 후 완료 예정입니다. 단위테스트 진행중입니다.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</si>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</sst>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5">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borderId="29" fillId="8" fontId="13" numFmtId="164" xfId="0" applyAlignment="1" applyBorder="1" applyFont="1" applyNumberFormat="1">
      <alignment readingOrder="0"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t="s">
        <v>0</v>
      </c>
    </row>
    <row r="4">
      <c r="B4" s="2" t="s">
        <v>1</v>
      </c>
      <c r="C4" s="3"/>
      <c r="D4" s="3"/>
      <c r="E4" s="3"/>
      <c r="F4" s="3"/>
      <c r="G4" s="3"/>
      <c r="H4" s="3"/>
      <c r="I4" s="3"/>
      <c r="J4" s="3"/>
      <c r="K4" s="3"/>
      <c r="L4" s="4"/>
    </row>
    <row r="5">
      <c r="B5" s="5" t="s">
        <v>2</v>
      </c>
      <c r="C5" s="6">
        <f>C11</f>
        <v>0.9370911099</v>
      </c>
      <c r="D5" s="5" t="s">
        <v>3</v>
      </c>
      <c r="E5" s="5" t="s">
        <v>4</v>
      </c>
      <c r="F5" s="5"/>
      <c r="G5" s="5"/>
      <c r="H5" s="5"/>
      <c r="I5" s="5"/>
      <c r="J5" s="5"/>
      <c r="K5" s="5"/>
      <c r="L5" s="5"/>
    </row>
    <row r="6">
      <c r="B6" s="7"/>
      <c r="C6" s="7"/>
      <c r="D6" s="7"/>
      <c r="E6" s="7"/>
      <c r="F6" s="7"/>
      <c r="G6" s="7"/>
      <c r="H6" s="7"/>
      <c r="I6" s="7"/>
      <c r="J6" s="7"/>
      <c r="K6" s="7"/>
      <c r="L6" s="7"/>
    </row>
    <row r="7">
      <c r="B7" s="8" t="s">
        <v>5</v>
      </c>
      <c r="C7" s="9"/>
      <c r="D7" s="10" t="s">
        <v>6</v>
      </c>
      <c r="E7" s="11"/>
      <c r="F7" s="9"/>
      <c r="G7" s="10" t="s">
        <v>7</v>
      </c>
      <c r="H7" s="11"/>
      <c r="I7" s="9"/>
      <c r="J7" s="10" t="s">
        <v>8</v>
      </c>
      <c r="K7" s="11"/>
      <c r="L7" s="12"/>
    </row>
    <row r="8">
      <c r="B8" s="13" t="s">
        <v>9</v>
      </c>
      <c r="C8" s="12"/>
      <c r="D8" s="14">
        <f>SUM(D10:F10)/3</f>
        <v>0.9386666667</v>
      </c>
      <c r="E8" s="15">
        <f>SUM(D11:F11)/3</f>
        <v>0.9167805619</v>
      </c>
      <c r="F8" s="16">
        <f>E8-D8</f>
        <v>-0.02188610478</v>
      </c>
      <c r="G8" s="14">
        <f>SUM(G10:I10)/3</f>
        <v>0.965</v>
      </c>
      <c r="H8" s="15">
        <f>SUM(G11:I11)/3</f>
        <v>0.9640694874</v>
      </c>
      <c r="I8" s="16">
        <f>H8-G8</f>
        <v>-0.0009305125559</v>
      </c>
      <c r="J8" s="14">
        <f>SUM(J10:L10)/3</f>
        <v>0.926</v>
      </c>
      <c r="K8" s="15">
        <f>SUM(J11:L11)/3</f>
        <v>0.9304232804</v>
      </c>
      <c r="L8" s="16">
        <f>K8-J8</f>
        <v>0.004423280423</v>
      </c>
    </row>
    <row r="9">
      <c r="B9" s="13" t="s">
        <v>10</v>
      </c>
      <c r="C9" s="12"/>
      <c r="D9" s="17" t="s">
        <v>11</v>
      </c>
      <c r="E9" s="17" t="s">
        <v>12</v>
      </c>
      <c r="F9" s="17" t="s">
        <v>13</v>
      </c>
      <c r="G9" s="17" t="s">
        <v>11</v>
      </c>
      <c r="H9" s="17" t="s">
        <v>12</v>
      </c>
      <c r="I9" s="17" t="s">
        <v>13</v>
      </c>
      <c r="J9" s="17" t="s">
        <v>11</v>
      </c>
      <c r="K9" s="17" t="s">
        <v>12</v>
      </c>
      <c r="L9" s="17" t="s">
        <v>13</v>
      </c>
    </row>
    <row r="10">
      <c r="B10" s="18" t="s">
        <v>14</v>
      </c>
      <c r="C10" s="14">
        <f t="shared" ref="C10:C11" si="1">SUM(D10:L10)/9</f>
        <v>0.9432222222</v>
      </c>
      <c r="D10" s="19">
        <v>0.84</v>
      </c>
      <c r="E10" s="20">
        <v>1.0</v>
      </c>
      <c r="F10" s="19">
        <v>0.976</v>
      </c>
      <c r="G10" s="19">
        <v>0.895</v>
      </c>
      <c r="H10" s="20">
        <v>1.0</v>
      </c>
      <c r="I10" s="19">
        <v>1.0</v>
      </c>
      <c r="J10" s="19">
        <v>0.778</v>
      </c>
      <c r="K10" s="20">
        <v>1.0</v>
      </c>
      <c r="L10" s="19">
        <v>1.0</v>
      </c>
    </row>
    <row r="11">
      <c r="B11" s="21" t="s">
        <v>15</v>
      </c>
      <c r="C11" s="15">
        <f t="shared" si="1"/>
        <v>0.9370911099</v>
      </c>
      <c r="D11" s="22">
        <f>'OK플라자통합'!E3</f>
        <v>0.8</v>
      </c>
      <c r="E11" s="22">
        <f>'OK플라자통합'!E68</f>
        <v>1</v>
      </c>
      <c r="F11" s="22">
        <f>'OK플라자통합'!E101</f>
        <v>0.9503416856</v>
      </c>
      <c r="G11" s="22">
        <f>'펜타ON'!E3</f>
        <v>0.9078947368</v>
      </c>
      <c r="H11" s="22">
        <f>'펜타ON'!E18</f>
        <v>1</v>
      </c>
      <c r="I11" s="22">
        <f>'펜타ON'!E24</f>
        <v>0.9843137255</v>
      </c>
      <c r="J11" s="22">
        <f>'전자입찰'!E3</f>
        <v>0.8055555556</v>
      </c>
      <c r="K11" s="22">
        <f>'전자입찰'!E15</f>
        <v>1</v>
      </c>
      <c r="L11" s="22">
        <f>'전자입찰'!E20</f>
        <v>0.9857142857</v>
      </c>
    </row>
    <row r="12">
      <c r="B12" s="23" t="s">
        <v>16</v>
      </c>
      <c r="C12" s="24"/>
      <c r="D12" s="25" t="s">
        <v>17</v>
      </c>
      <c r="E12" s="26" t="s">
        <v>11</v>
      </c>
      <c r="F12" s="27" t="s">
        <v>18</v>
      </c>
      <c r="G12" s="28"/>
      <c r="H12" s="28"/>
      <c r="I12" s="28"/>
      <c r="J12" s="28"/>
      <c r="K12" s="28"/>
      <c r="L12" s="29"/>
    </row>
    <row r="13">
      <c r="B13" s="30"/>
      <c r="C13" s="31"/>
      <c r="D13" s="32" t="s">
        <v>17</v>
      </c>
      <c r="E13" s="33" t="s">
        <v>19</v>
      </c>
      <c r="F13" s="34" t="s">
        <v>20</v>
      </c>
      <c r="G13" s="7"/>
      <c r="H13" s="7"/>
      <c r="I13" s="7"/>
      <c r="J13" s="7"/>
      <c r="K13" s="7"/>
      <c r="L13" s="35"/>
    </row>
    <row r="14">
      <c r="B14" s="30"/>
      <c r="C14" s="31"/>
      <c r="D14" s="32" t="s">
        <v>17</v>
      </c>
      <c r="E14" s="33" t="s">
        <v>13</v>
      </c>
      <c r="F14" s="34" t="s">
        <v>21</v>
      </c>
      <c r="G14" s="7"/>
      <c r="H14" s="7"/>
      <c r="I14" s="7"/>
      <c r="J14" s="7"/>
      <c r="K14" s="7"/>
      <c r="L14" s="35"/>
    </row>
    <row r="15">
      <c r="B15" s="30"/>
      <c r="C15" s="31"/>
      <c r="D15" s="32" t="s">
        <v>7</v>
      </c>
      <c r="E15" s="33" t="s">
        <v>11</v>
      </c>
      <c r="F15" s="34" t="s">
        <v>22</v>
      </c>
      <c r="G15" s="7"/>
      <c r="H15" s="7"/>
      <c r="I15" s="7"/>
      <c r="J15" s="7"/>
      <c r="K15" s="7"/>
      <c r="L15" s="35"/>
    </row>
    <row r="16">
      <c r="B16" s="30"/>
      <c r="C16" s="31"/>
      <c r="D16" s="32" t="s">
        <v>7</v>
      </c>
      <c r="E16" s="33" t="s">
        <v>19</v>
      </c>
      <c r="F16" s="34" t="s">
        <v>20</v>
      </c>
      <c r="G16" s="7"/>
      <c r="H16" s="7"/>
      <c r="I16" s="7"/>
      <c r="J16" s="7"/>
      <c r="K16" s="7"/>
      <c r="L16" s="35"/>
    </row>
    <row r="17">
      <c r="B17" s="30"/>
      <c r="C17" s="31"/>
      <c r="D17" s="33" t="s">
        <v>7</v>
      </c>
      <c r="E17" s="33" t="s">
        <v>13</v>
      </c>
      <c r="F17" s="34" t="s">
        <v>23</v>
      </c>
      <c r="G17" s="7"/>
      <c r="H17" s="7"/>
      <c r="I17" s="7"/>
      <c r="J17" s="7"/>
      <c r="K17" s="7"/>
      <c r="L17" s="35"/>
    </row>
    <row r="18">
      <c r="B18" s="30"/>
      <c r="C18" s="31"/>
      <c r="D18" s="33" t="s">
        <v>8</v>
      </c>
      <c r="E18" s="33" t="s">
        <v>11</v>
      </c>
      <c r="F18" s="34" t="s">
        <v>22</v>
      </c>
      <c r="G18" s="7"/>
      <c r="H18" s="7"/>
      <c r="I18" s="7"/>
      <c r="J18" s="7"/>
      <c r="K18" s="7"/>
      <c r="L18" s="35"/>
    </row>
    <row r="19">
      <c r="B19" s="30"/>
      <c r="C19" s="31"/>
      <c r="D19" s="32" t="s">
        <v>8</v>
      </c>
      <c r="E19" s="33" t="s">
        <v>19</v>
      </c>
      <c r="F19" s="34" t="s">
        <v>20</v>
      </c>
      <c r="G19" s="7"/>
      <c r="H19" s="7"/>
      <c r="I19" s="7"/>
      <c r="J19" s="7"/>
      <c r="K19" s="7"/>
      <c r="L19" s="35"/>
    </row>
    <row r="20">
      <c r="B20" s="30"/>
      <c r="C20" s="31"/>
      <c r="D20" s="33" t="s">
        <v>8</v>
      </c>
      <c r="E20" s="33" t="s">
        <v>13</v>
      </c>
      <c r="F20" s="34" t="s">
        <v>24</v>
      </c>
      <c r="G20" s="7"/>
      <c r="H20" s="7"/>
      <c r="I20" s="7"/>
      <c r="J20" s="7"/>
      <c r="K20" s="7"/>
      <c r="L20" s="35"/>
    </row>
    <row r="21">
      <c r="B21" s="30"/>
      <c r="C21" s="31"/>
      <c r="D21" s="33"/>
      <c r="E21" s="33"/>
      <c r="F21" s="33"/>
      <c r="G21" s="7"/>
      <c r="H21" s="7"/>
      <c r="I21" s="7"/>
      <c r="J21" s="7"/>
      <c r="K21" s="7"/>
      <c r="L21" s="35"/>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25</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26</v>
      </c>
      <c r="B1" s="43" t="s">
        <v>27</v>
      </c>
      <c r="C1" s="43" t="s">
        <v>28</v>
      </c>
      <c r="D1" s="43" t="s">
        <v>29</v>
      </c>
      <c r="E1" s="44" t="s">
        <v>30</v>
      </c>
      <c r="F1" s="45" t="s">
        <v>31</v>
      </c>
      <c r="G1" s="43" t="s">
        <v>32</v>
      </c>
      <c r="H1" s="46" t="s">
        <v>33</v>
      </c>
      <c r="I1" s="46" t="s">
        <v>34</v>
      </c>
      <c r="J1" s="47"/>
      <c r="K1" s="47"/>
    </row>
    <row r="2" ht="15.75" customHeight="1">
      <c r="A2" s="48"/>
      <c r="B2" s="49"/>
      <c r="C2" s="49"/>
      <c r="D2" s="49"/>
      <c r="E2" s="50">
        <f t="shared" ref="E2:E3" si="2">F2/G2</f>
        <v>0.8706401766</v>
      </c>
      <c r="F2" s="51">
        <f t="shared" ref="F2:G2" si="1">SUM(F3,F68,F101,F125)</f>
        <v>788.8</v>
      </c>
      <c r="G2" s="52">
        <f t="shared" si="1"/>
        <v>906</v>
      </c>
      <c r="H2" s="53"/>
      <c r="I2" s="53"/>
      <c r="J2" s="47"/>
      <c r="K2" s="47" t="s">
        <v>35</v>
      </c>
    </row>
    <row r="3" ht="13.5" customHeight="1">
      <c r="A3" s="54" t="s">
        <v>36</v>
      </c>
      <c r="B3" s="55" t="s">
        <v>37</v>
      </c>
      <c r="C3" s="56"/>
      <c r="D3" s="56" t="s">
        <v>38</v>
      </c>
      <c r="E3" s="57">
        <f t="shared" si="2"/>
        <v>0.8</v>
      </c>
      <c r="F3" s="58">
        <f>SUM(F4:F8,F22,F23,F63)</f>
        <v>156</v>
      </c>
      <c r="G3" s="56">
        <f>G4+G5+G6+G7+G8+G22+G23+G63</f>
        <v>195</v>
      </c>
      <c r="H3" s="59">
        <f>MIN(H4:H67)</f>
        <v>45474</v>
      </c>
      <c r="I3" s="59">
        <f>MAX(I4:I67)</f>
        <v>45777</v>
      </c>
      <c r="J3" s="47"/>
      <c r="K3" s="47"/>
    </row>
    <row r="4" ht="13.5" customHeight="1" outlineLevel="1">
      <c r="A4" s="60" t="s">
        <v>39</v>
      </c>
      <c r="B4" s="61" t="s">
        <v>40</v>
      </c>
      <c r="C4" s="62" t="s">
        <v>41</v>
      </c>
      <c r="D4" s="62" t="s">
        <v>42</v>
      </c>
      <c r="E4" s="63">
        <v>1.0</v>
      </c>
      <c r="F4" s="64">
        <f t="shared" ref="F4:F7" si="3">G4*E4</f>
        <v>5</v>
      </c>
      <c r="G4" s="62">
        <v>5.0</v>
      </c>
      <c r="H4" s="65">
        <v>45474.0</v>
      </c>
      <c r="I4" s="65">
        <v>45478.0</v>
      </c>
      <c r="J4" s="47"/>
      <c r="K4" s="47"/>
    </row>
    <row r="5" ht="13.5" customHeight="1" outlineLevel="1">
      <c r="A5" s="60" t="s">
        <v>43</v>
      </c>
      <c r="B5" s="61" t="s">
        <v>44</v>
      </c>
      <c r="C5" s="62"/>
      <c r="D5" s="62" t="s">
        <v>42</v>
      </c>
      <c r="E5" s="63">
        <v>1.0</v>
      </c>
      <c r="F5" s="64">
        <f t="shared" si="3"/>
        <v>10</v>
      </c>
      <c r="G5" s="62">
        <v>10.0</v>
      </c>
      <c r="H5" s="65">
        <v>45481.0</v>
      </c>
      <c r="I5" s="65">
        <v>45492.0</v>
      </c>
      <c r="J5" s="47"/>
      <c r="K5" s="47"/>
    </row>
    <row r="6" ht="13.5" customHeight="1" outlineLevel="1">
      <c r="A6" s="60" t="s">
        <v>45</v>
      </c>
      <c r="B6" s="61" t="s">
        <v>46</v>
      </c>
      <c r="C6" s="62" t="s">
        <v>47</v>
      </c>
      <c r="D6" s="62" t="s">
        <v>48</v>
      </c>
      <c r="E6" s="63">
        <v>1.0</v>
      </c>
      <c r="F6" s="64">
        <f t="shared" si="3"/>
        <v>10</v>
      </c>
      <c r="G6" s="62">
        <v>10.0</v>
      </c>
      <c r="H6" s="65">
        <v>45488.0</v>
      </c>
      <c r="I6" s="65">
        <v>45499.0</v>
      </c>
      <c r="J6" s="47"/>
      <c r="K6" s="47"/>
    </row>
    <row r="7" ht="13.5" customHeight="1" outlineLevel="1">
      <c r="A7" s="60" t="s">
        <v>49</v>
      </c>
      <c r="B7" s="61" t="s">
        <v>50</v>
      </c>
      <c r="C7" s="62" t="s">
        <v>51</v>
      </c>
      <c r="D7" s="66" t="s">
        <v>42</v>
      </c>
      <c r="E7" s="63">
        <v>1.0</v>
      </c>
      <c r="F7" s="64">
        <f t="shared" si="3"/>
        <v>5</v>
      </c>
      <c r="G7" s="62">
        <v>5.0</v>
      </c>
      <c r="H7" s="65">
        <v>45492.0</v>
      </c>
      <c r="I7" s="65">
        <v>45499.0</v>
      </c>
      <c r="J7" s="47"/>
      <c r="K7" s="47"/>
    </row>
    <row r="8" ht="13.5" customHeight="1" outlineLevel="1">
      <c r="A8" s="60" t="s">
        <v>52</v>
      </c>
      <c r="B8" s="67" t="s">
        <v>53</v>
      </c>
      <c r="C8" s="68" t="s">
        <v>54</v>
      </c>
      <c r="D8" s="69" t="s">
        <v>42</v>
      </c>
      <c r="E8" s="70">
        <f t="shared" ref="E8:E9" si="5">F8/G8</f>
        <v>1</v>
      </c>
      <c r="F8" s="71">
        <f t="shared" ref="F8:G8" si="4">SUM(F9,F15:F17,F21)</f>
        <v>18</v>
      </c>
      <c r="G8" s="68">
        <f t="shared" si="4"/>
        <v>18</v>
      </c>
      <c r="H8" s="72">
        <f>MIN(H9:H21)</f>
        <v>45497</v>
      </c>
      <c r="I8" s="72">
        <f>MAX(I9:I21)</f>
        <v>45523</v>
      </c>
      <c r="J8" s="47"/>
      <c r="K8" s="47"/>
    </row>
    <row r="9" ht="13.5" customHeight="1" outlineLevel="2">
      <c r="A9" s="73" t="s">
        <v>55</v>
      </c>
      <c r="B9" s="74" t="s">
        <v>56</v>
      </c>
      <c r="C9" s="75"/>
      <c r="D9" s="76" t="s">
        <v>42</v>
      </c>
      <c r="E9" s="77">
        <f t="shared" si="5"/>
        <v>1</v>
      </c>
      <c r="F9" s="78">
        <f t="shared" ref="F9:G9" si="6">SUM(F10:F14)</f>
        <v>5</v>
      </c>
      <c r="G9" s="75">
        <f t="shared" si="6"/>
        <v>5</v>
      </c>
      <c r="H9" s="79">
        <f>MIN(H10:H14)</f>
        <v>45497</v>
      </c>
      <c r="I9" s="79">
        <f>MAX(I10:I14)</f>
        <v>45503</v>
      </c>
      <c r="J9" s="47"/>
      <c r="K9" s="47"/>
    </row>
    <row r="10" ht="13.5" customHeight="1" outlineLevel="3">
      <c r="A10" s="80" t="s">
        <v>57</v>
      </c>
      <c r="B10" s="81" t="s">
        <v>58</v>
      </c>
      <c r="C10" s="82"/>
      <c r="D10" s="83" t="s">
        <v>42</v>
      </c>
      <c r="E10" s="63">
        <v>1.0</v>
      </c>
      <c r="F10" s="84">
        <f t="shared" ref="F10:F16" si="7">G10*E10</f>
        <v>1</v>
      </c>
      <c r="G10" s="85">
        <v>1.0</v>
      </c>
      <c r="H10" s="86">
        <v>45497.0</v>
      </c>
      <c r="I10" s="86">
        <v>45497.0</v>
      </c>
      <c r="J10" s="47"/>
      <c r="K10" s="47"/>
    </row>
    <row r="11" ht="13.5" customHeight="1" outlineLevel="3">
      <c r="A11" s="80" t="s">
        <v>59</v>
      </c>
      <c r="B11" s="81" t="s">
        <v>60</v>
      </c>
      <c r="C11" s="82"/>
      <c r="D11" s="83" t="s">
        <v>42</v>
      </c>
      <c r="E11" s="63">
        <v>1.0</v>
      </c>
      <c r="F11" s="84">
        <f t="shared" si="7"/>
        <v>1</v>
      </c>
      <c r="G11" s="85">
        <v>1.0</v>
      </c>
      <c r="H11" s="86">
        <v>45498.0</v>
      </c>
      <c r="I11" s="86">
        <v>45498.0</v>
      </c>
      <c r="J11" s="47"/>
      <c r="K11" s="47"/>
    </row>
    <row r="12" ht="13.5" customHeight="1" outlineLevel="3">
      <c r="A12" s="80" t="s">
        <v>61</v>
      </c>
      <c r="B12" s="81" t="s">
        <v>62</v>
      </c>
      <c r="C12" s="82"/>
      <c r="D12" s="83" t="s">
        <v>42</v>
      </c>
      <c r="E12" s="63">
        <v>1.0</v>
      </c>
      <c r="F12" s="84">
        <f t="shared" si="7"/>
        <v>1</v>
      </c>
      <c r="G12" s="85">
        <v>1.0</v>
      </c>
      <c r="H12" s="86">
        <v>45499.0</v>
      </c>
      <c r="I12" s="86">
        <v>45499.0</v>
      </c>
      <c r="J12" s="47"/>
      <c r="K12" s="47"/>
    </row>
    <row r="13" ht="13.5" customHeight="1" outlineLevel="3">
      <c r="A13" s="80" t="s">
        <v>63</v>
      </c>
      <c r="B13" s="81" t="s">
        <v>64</v>
      </c>
      <c r="C13" s="82"/>
      <c r="D13" s="83" t="s">
        <v>42</v>
      </c>
      <c r="E13" s="63">
        <v>1.0</v>
      </c>
      <c r="F13" s="84">
        <f t="shared" si="7"/>
        <v>1</v>
      </c>
      <c r="G13" s="85">
        <v>1.0</v>
      </c>
      <c r="H13" s="86">
        <v>45502.0</v>
      </c>
      <c r="I13" s="86">
        <v>45502.0</v>
      </c>
      <c r="J13" s="47"/>
      <c r="K13" s="47"/>
    </row>
    <row r="14" ht="13.5" customHeight="1" outlineLevel="3">
      <c r="A14" s="80" t="s">
        <v>65</v>
      </c>
      <c r="B14" s="81" t="s">
        <v>66</v>
      </c>
      <c r="C14" s="82"/>
      <c r="D14" s="83" t="s">
        <v>42</v>
      </c>
      <c r="E14" s="63">
        <v>1.0</v>
      </c>
      <c r="F14" s="84">
        <f t="shared" si="7"/>
        <v>1</v>
      </c>
      <c r="G14" s="85">
        <v>1.0</v>
      </c>
      <c r="H14" s="86">
        <v>45503.0</v>
      </c>
      <c r="I14" s="86">
        <v>45503.0</v>
      </c>
      <c r="J14" s="47"/>
      <c r="K14" s="47"/>
    </row>
    <row r="15" ht="13.5" customHeight="1" outlineLevel="2">
      <c r="A15" s="87" t="s">
        <v>67</v>
      </c>
      <c r="B15" s="88" t="s">
        <v>68</v>
      </c>
      <c r="C15" s="75"/>
      <c r="D15" s="89" t="s">
        <v>42</v>
      </c>
      <c r="E15" s="63">
        <v>1.0</v>
      </c>
      <c r="F15" s="90">
        <f t="shared" si="7"/>
        <v>3</v>
      </c>
      <c r="G15" s="91">
        <v>3.0</v>
      </c>
      <c r="H15" s="92">
        <v>45504.0</v>
      </c>
      <c r="I15" s="92">
        <v>45506.0</v>
      </c>
      <c r="J15" s="47"/>
      <c r="K15" s="47"/>
    </row>
    <row r="16" ht="13.5" customHeight="1" outlineLevel="2">
      <c r="A16" s="87" t="s">
        <v>69</v>
      </c>
      <c r="B16" s="88" t="s">
        <v>70</v>
      </c>
      <c r="C16" s="75"/>
      <c r="D16" s="89" t="s">
        <v>42</v>
      </c>
      <c r="E16" s="63">
        <v>1.0</v>
      </c>
      <c r="F16" s="90">
        <f t="shared" si="7"/>
        <v>3</v>
      </c>
      <c r="G16" s="91">
        <v>3.0</v>
      </c>
      <c r="H16" s="92">
        <v>45509.0</v>
      </c>
      <c r="I16" s="92">
        <v>45511.0</v>
      </c>
      <c r="J16" s="47"/>
      <c r="K16" s="47"/>
    </row>
    <row r="17" ht="13.5" customHeight="1" outlineLevel="2">
      <c r="A17" s="73" t="s">
        <v>71</v>
      </c>
      <c r="B17" s="74" t="s">
        <v>72</v>
      </c>
      <c r="C17" s="75"/>
      <c r="D17" s="76" t="s">
        <v>42</v>
      </c>
      <c r="E17" s="77">
        <f>F17/G17</f>
        <v>1</v>
      </c>
      <c r="F17" s="78">
        <f t="shared" ref="F17:G17" si="8">SUM(F18:F20)</f>
        <v>5</v>
      </c>
      <c r="G17" s="75">
        <f t="shared" si="8"/>
        <v>5</v>
      </c>
      <c r="H17" s="79">
        <f>MIN(H18:H20)</f>
        <v>45512</v>
      </c>
      <c r="I17" s="79">
        <f>MAX(I18:I20)</f>
        <v>45518</v>
      </c>
      <c r="J17" s="47"/>
      <c r="K17" s="47"/>
    </row>
    <row r="18" ht="13.5" customHeight="1" outlineLevel="3">
      <c r="A18" s="80" t="s">
        <v>73</v>
      </c>
      <c r="B18" s="81" t="s">
        <v>58</v>
      </c>
      <c r="C18" s="82"/>
      <c r="D18" s="83" t="s">
        <v>42</v>
      </c>
      <c r="E18" s="63">
        <v>1.0</v>
      </c>
      <c r="F18" s="84">
        <f t="shared" ref="F18:F22" si="9">G18*E18</f>
        <v>2</v>
      </c>
      <c r="G18" s="85">
        <v>2.0</v>
      </c>
      <c r="H18" s="86">
        <v>45512.0</v>
      </c>
      <c r="I18" s="86">
        <v>45513.0</v>
      </c>
      <c r="J18" s="47"/>
      <c r="K18" s="47"/>
    </row>
    <row r="19" ht="13.5" customHeight="1" outlineLevel="3">
      <c r="A19" s="80" t="s">
        <v>74</v>
      </c>
      <c r="B19" s="81" t="s">
        <v>60</v>
      </c>
      <c r="C19" s="85"/>
      <c r="D19" s="83" t="s">
        <v>42</v>
      </c>
      <c r="E19" s="63">
        <v>1.0</v>
      </c>
      <c r="F19" s="84">
        <f t="shared" si="9"/>
        <v>2</v>
      </c>
      <c r="G19" s="85">
        <v>2.0</v>
      </c>
      <c r="H19" s="86">
        <v>45516.0</v>
      </c>
      <c r="I19" s="86">
        <v>45517.0</v>
      </c>
      <c r="J19" s="47"/>
      <c r="K19" s="47"/>
    </row>
    <row r="20" ht="13.5" customHeight="1" outlineLevel="3">
      <c r="A20" s="80" t="s">
        <v>75</v>
      </c>
      <c r="B20" s="81" t="s">
        <v>62</v>
      </c>
      <c r="C20" s="85"/>
      <c r="D20" s="83" t="s">
        <v>42</v>
      </c>
      <c r="E20" s="63">
        <v>1.0</v>
      </c>
      <c r="F20" s="84">
        <f t="shared" si="9"/>
        <v>1</v>
      </c>
      <c r="G20" s="93">
        <v>1.0</v>
      </c>
      <c r="H20" s="94">
        <v>45518.0</v>
      </c>
      <c r="I20" s="94">
        <v>45518.0</v>
      </c>
      <c r="J20" s="47"/>
      <c r="K20" s="47"/>
    </row>
    <row r="21" ht="13.5" customHeight="1" outlineLevel="2">
      <c r="A21" s="87" t="s">
        <v>76</v>
      </c>
      <c r="B21" s="88" t="s">
        <v>77</v>
      </c>
      <c r="C21" s="91"/>
      <c r="D21" s="89" t="s">
        <v>42</v>
      </c>
      <c r="E21" s="63">
        <v>1.0</v>
      </c>
      <c r="F21" s="90">
        <f t="shared" si="9"/>
        <v>2</v>
      </c>
      <c r="G21" s="91">
        <v>2.0</v>
      </c>
      <c r="H21" s="92">
        <v>45520.0</v>
      </c>
      <c r="I21" s="92">
        <v>45523.0</v>
      </c>
      <c r="J21" s="47"/>
      <c r="K21" s="47"/>
    </row>
    <row r="22" ht="13.5" customHeight="1" outlineLevel="1">
      <c r="A22" s="60" t="s">
        <v>78</v>
      </c>
      <c r="B22" s="61" t="s">
        <v>79</v>
      </c>
      <c r="C22" s="62" t="s">
        <v>80</v>
      </c>
      <c r="D22" s="66" t="s">
        <v>42</v>
      </c>
      <c r="E22" s="63">
        <v>1.0</v>
      </c>
      <c r="F22" s="64">
        <f t="shared" si="9"/>
        <v>5</v>
      </c>
      <c r="G22" s="62">
        <v>5.0</v>
      </c>
      <c r="H22" s="65">
        <v>45561.0</v>
      </c>
      <c r="I22" s="65">
        <v>45567.0</v>
      </c>
      <c r="J22" s="47"/>
      <c r="K22" s="47"/>
    </row>
    <row r="23" ht="13.5" customHeight="1" outlineLevel="1">
      <c r="A23" s="95" t="s">
        <v>81</v>
      </c>
      <c r="B23" s="67" t="s">
        <v>82</v>
      </c>
      <c r="C23" s="68"/>
      <c r="D23" s="69" t="s">
        <v>42</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83</v>
      </c>
      <c r="B24" s="67" t="s">
        <v>84</v>
      </c>
      <c r="C24" s="68"/>
      <c r="D24" s="69" t="s">
        <v>85</v>
      </c>
      <c r="E24" s="70">
        <f t="shared" si="11"/>
        <v>1</v>
      </c>
      <c r="F24" s="71">
        <f t="shared" ref="F24:G24" si="12">SUM(F25:F43)</f>
        <v>58</v>
      </c>
      <c r="G24" s="68">
        <f t="shared" si="12"/>
        <v>58</v>
      </c>
      <c r="H24" s="72">
        <f>MIN(H25:H46)</f>
        <v>45579</v>
      </c>
      <c r="I24" s="72">
        <f>MAX(I25:I46)</f>
        <v>45667</v>
      </c>
      <c r="J24" s="96"/>
      <c r="K24" s="96"/>
    </row>
    <row r="25" ht="13.5" customHeight="1" outlineLevel="3">
      <c r="A25" s="97" t="s">
        <v>86</v>
      </c>
      <c r="B25" s="81" t="s">
        <v>87</v>
      </c>
      <c r="C25" s="85" t="s">
        <v>88</v>
      </c>
      <c r="D25" s="83" t="s">
        <v>85</v>
      </c>
      <c r="E25" s="63">
        <v>1.0</v>
      </c>
      <c r="F25" s="90">
        <f t="shared" ref="F25:F42" si="13">G25*E25</f>
        <v>4</v>
      </c>
      <c r="G25" s="85">
        <v>4.0</v>
      </c>
      <c r="H25" s="86">
        <v>45579.0</v>
      </c>
      <c r="I25" s="86">
        <v>45582.0</v>
      </c>
      <c r="J25" s="47"/>
      <c r="K25" s="47"/>
    </row>
    <row r="26" ht="13.5" customHeight="1" outlineLevel="3">
      <c r="A26" s="97" t="s">
        <v>89</v>
      </c>
      <c r="B26" s="81" t="s">
        <v>90</v>
      </c>
      <c r="C26" s="85" t="s">
        <v>91</v>
      </c>
      <c r="D26" s="83" t="s">
        <v>85</v>
      </c>
      <c r="E26" s="63">
        <v>1.0</v>
      </c>
      <c r="F26" s="90">
        <f t="shared" si="13"/>
        <v>4</v>
      </c>
      <c r="G26" s="85">
        <v>4.0</v>
      </c>
      <c r="H26" s="86">
        <v>45583.0</v>
      </c>
      <c r="I26" s="86">
        <v>45588.0</v>
      </c>
      <c r="J26" s="47"/>
      <c r="K26" s="47"/>
    </row>
    <row r="27" ht="13.5" customHeight="1" outlineLevel="3">
      <c r="A27" s="97" t="s">
        <v>92</v>
      </c>
      <c r="B27" s="81" t="s">
        <v>93</v>
      </c>
      <c r="C27" s="85" t="s">
        <v>94</v>
      </c>
      <c r="D27" s="83" t="s">
        <v>85</v>
      </c>
      <c r="E27" s="63">
        <v>1.0</v>
      </c>
      <c r="F27" s="90">
        <f t="shared" si="13"/>
        <v>2</v>
      </c>
      <c r="G27" s="85">
        <v>2.0</v>
      </c>
      <c r="H27" s="86">
        <v>45589.0</v>
      </c>
      <c r="I27" s="86">
        <v>45590.0</v>
      </c>
      <c r="J27" s="47"/>
      <c r="K27" s="47"/>
    </row>
    <row r="28" ht="13.5" customHeight="1" outlineLevel="3">
      <c r="A28" s="97" t="s">
        <v>95</v>
      </c>
      <c r="B28" s="81" t="s">
        <v>96</v>
      </c>
      <c r="C28" s="85" t="s">
        <v>97</v>
      </c>
      <c r="D28" s="83" t="s">
        <v>85</v>
      </c>
      <c r="E28" s="63">
        <v>1.0</v>
      </c>
      <c r="F28" s="90">
        <f t="shared" si="13"/>
        <v>2</v>
      </c>
      <c r="G28" s="85">
        <v>2.0</v>
      </c>
      <c r="H28" s="86">
        <v>45593.0</v>
      </c>
      <c r="I28" s="86">
        <v>45594.0</v>
      </c>
      <c r="J28" s="47"/>
      <c r="K28" s="47"/>
    </row>
    <row r="29" ht="13.5" customHeight="1" outlineLevel="3">
      <c r="A29" s="97" t="s">
        <v>98</v>
      </c>
      <c r="B29" s="81" t="s">
        <v>99</v>
      </c>
      <c r="C29" s="85" t="s">
        <v>100</v>
      </c>
      <c r="D29" s="83" t="s">
        <v>85</v>
      </c>
      <c r="E29" s="63">
        <v>1.0</v>
      </c>
      <c r="F29" s="90">
        <f t="shared" si="13"/>
        <v>4</v>
      </c>
      <c r="G29" s="85">
        <v>4.0</v>
      </c>
      <c r="H29" s="86">
        <v>45595.0</v>
      </c>
      <c r="I29" s="86">
        <v>45600.0</v>
      </c>
      <c r="J29" s="47"/>
      <c r="K29" s="47"/>
    </row>
    <row r="30" ht="13.5" customHeight="1" outlineLevel="3">
      <c r="A30" s="97" t="s">
        <v>101</v>
      </c>
      <c r="B30" s="81" t="s">
        <v>102</v>
      </c>
      <c r="C30" s="85" t="s">
        <v>103</v>
      </c>
      <c r="D30" s="83" t="s">
        <v>85</v>
      </c>
      <c r="E30" s="63">
        <v>1.0</v>
      </c>
      <c r="F30" s="90">
        <f t="shared" si="13"/>
        <v>5</v>
      </c>
      <c r="G30" s="85">
        <v>5.0</v>
      </c>
      <c r="H30" s="86">
        <v>45601.0</v>
      </c>
      <c r="I30" s="86">
        <v>45607.0</v>
      </c>
      <c r="J30" s="47"/>
      <c r="K30" s="47"/>
    </row>
    <row r="31" ht="13.5" customHeight="1" outlineLevel="3">
      <c r="A31" s="97" t="s">
        <v>104</v>
      </c>
      <c r="B31" s="81" t="s">
        <v>105</v>
      </c>
      <c r="C31" s="85"/>
      <c r="D31" s="83" t="s">
        <v>106</v>
      </c>
      <c r="E31" s="63">
        <v>1.0</v>
      </c>
      <c r="F31" s="90">
        <f t="shared" si="13"/>
        <v>3</v>
      </c>
      <c r="G31" s="85">
        <v>3.0</v>
      </c>
      <c r="H31" s="86">
        <v>45637.0</v>
      </c>
      <c r="I31" s="86">
        <v>45639.0</v>
      </c>
      <c r="J31" s="47"/>
      <c r="K31" s="47" t="s">
        <v>107</v>
      </c>
    </row>
    <row r="32" ht="13.5" customHeight="1" outlineLevel="3">
      <c r="A32" s="97" t="s">
        <v>108</v>
      </c>
      <c r="B32" s="81" t="s">
        <v>109</v>
      </c>
      <c r="C32" s="85"/>
      <c r="D32" s="83" t="s">
        <v>106</v>
      </c>
      <c r="E32" s="63">
        <v>1.0</v>
      </c>
      <c r="F32" s="90">
        <f t="shared" si="13"/>
        <v>5</v>
      </c>
      <c r="G32" s="85">
        <v>5.0</v>
      </c>
      <c r="H32" s="86">
        <v>45642.0</v>
      </c>
      <c r="I32" s="86">
        <v>45646.0</v>
      </c>
      <c r="J32" s="47"/>
      <c r="K32" s="47" t="s">
        <v>107</v>
      </c>
    </row>
    <row r="33" ht="13.5" customHeight="1" outlineLevel="3">
      <c r="A33" s="97" t="s">
        <v>110</v>
      </c>
      <c r="B33" s="81" t="s">
        <v>111</v>
      </c>
      <c r="C33" s="85"/>
      <c r="D33" s="83" t="s">
        <v>106</v>
      </c>
      <c r="E33" s="63">
        <v>1.0</v>
      </c>
      <c r="F33" s="90">
        <f t="shared" si="13"/>
        <v>3</v>
      </c>
      <c r="G33" s="85">
        <v>3.0</v>
      </c>
      <c r="H33" s="86">
        <v>45650.0</v>
      </c>
      <c r="I33" s="86">
        <v>45653.0</v>
      </c>
      <c r="J33" s="47"/>
      <c r="K33" s="47" t="s">
        <v>107</v>
      </c>
    </row>
    <row r="34" ht="13.5" customHeight="1" outlineLevel="3">
      <c r="A34" s="97" t="s">
        <v>112</v>
      </c>
      <c r="B34" s="81" t="s">
        <v>113</v>
      </c>
      <c r="C34" s="85"/>
      <c r="D34" s="83" t="s">
        <v>106</v>
      </c>
      <c r="E34" s="63">
        <v>1.0</v>
      </c>
      <c r="F34" s="90">
        <f t="shared" si="13"/>
        <v>1</v>
      </c>
      <c r="G34" s="85">
        <v>1.0</v>
      </c>
      <c r="H34" s="86">
        <v>45656.0</v>
      </c>
      <c r="I34" s="86">
        <v>45656.0</v>
      </c>
      <c r="J34" s="47"/>
      <c r="K34" s="47" t="s">
        <v>107</v>
      </c>
    </row>
    <row r="35" ht="13.5" customHeight="1" outlineLevel="3">
      <c r="A35" s="97" t="s">
        <v>114</v>
      </c>
      <c r="B35" s="81" t="s">
        <v>115</v>
      </c>
      <c r="C35" s="85"/>
      <c r="D35" s="83" t="s">
        <v>106</v>
      </c>
      <c r="E35" s="63">
        <v>1.0</v>
      </c>
      <c r="F35" s="90">
        <f t="shared" si="13"/>
        <v>4</v>
      </c>
      <c r="G35" s="85">
        <v>4.0</v>
      </c>
      <c r="H35" s="86">
        <v>45659.0</v>
      </c>
      <c r="I35" s="86">
        <v>45664.0</v>
      </c>
      <c r="J35" s="47"/>
      <c r="K35" s="47" t="s">
        <v>107</v>
      </c>
    </row>
    <row r="36" ht="13.5" customHeight="1" outlineLevel="3">
      <c r="A36" s="97" t="s">
        <v>116</v>
      </c>
      <c r="B36" s="81" t="s">
        <v>117</v>
      </c>
      <c r="C36" s="85"/>
      <c r="D36" s="83" t="s">
        <v>106</v>
      </c>
      <c r="E36" s="63">
        <v>1.0</v>
      </c>
      <c r="F36" s="90">
        <f t="shared" si="13"/>
        <v>3</v>
      </c>
      <c r="G36" s="85">
        <v>3.0</v>
      </c>
      <c r="H36" s="86">
        <v>45665.0</v>
      </c>
      <c r="I36" s="86">
        <v>45667.0</v>
      </c>
      <c r="J36" s="47"/>
      <c r="K36" s="47" t="s">
        <v>107</v>
      </c>
    </row>
    <row r="37" ht="13.5" customHeight="1" outlineLevel="3">
      <c r="A37" s="97" t="s">
        <v>118</v>
      </c>
      <c r="B37" s="81" t="s">
        <v>119</v>
      </c>
      <c r="C37" s="85" t="s">
        <v>120</v>
      </c>
      <c r="D37" s="83" t="s">
        <v>85</v>
      </c>
      <c r="E37" s="63">
        <v>1.0</v>
      </c>
      <c r="F37" s="90">
        <f t="shared" si="13"/>
        <v>1</v>
      </c>
      <c r="G37" s="85">
        <v>1.0</v>
      </c>
      <c r="H37" s="86">
        <v>45608.0</v>
      </c>
      <c r="I37" s="86">
        <v>45608.0</v>
      </c>
      <c r="J37" s="47"/>
      <c r="K37" s="47" t="s">
        <v>107</v>
      </c>
    </row>
    <row r="38" ht="13.5" customHeight="1" outlineLevel="3">
      <c r="A38" s="97" t="s">
        <v>121</v>
      </c>
      <c r="B38" s="81" t="s">
        <v>122</v>
      </c>
      <c r="C38" s="85" t="s">
        <v>123</v>
      </c>
      <c r="D38" s="83" t="s">
        <v>85</v>
      </c>
      <c r="E38" s="63">
        <v>1.0</v>
      </c>
      <c r="F38" s="90">
        <f t="shared" si="13"/>
        <v>2</v>
      </c>
      <c r="G38" s="85">
        <v>2.0</v>
      </c>
      <c r="H38" s="86">
        <v>45628.0</v>
      </c>
      <c r="I38" s="86">
        <v>45629.0</v>
      </c>
      <c r="J38" s="47"/>
      <c r="K38" s="47" t="s">
        <v>124</v>
      </c>
    </row>
    <row r="39" ht="13.5" customHeight="1" outlineLevel="3">
      <c r="A39" s="97" t="s">
        <v>125</v>
      </c>
      <c r="B39" s="81" t="s">
        <v>126</v>
      </c>
      <c r="C39" s="85" t="s">
        <v>127</v>
      </c>
      <c r="D39" s="83" t="s">
        <v>85</v>
      </c>
      <c r="E39" s="63">
        <v>1.0</v>
      </c>
      <c r="F39" s="90">
        <f t="shared" si="13"/>
        <v>3</v>
      </c>
      <c r="G39" s="85">
        <v>3.0</v>
      </c>
      <c r="H39" s="86">
        <v>45635.0</v>
      </c>
      <c r="I39" s="86">
        <v>45637.0</v>
      </c>
      <c r="J39" s="47"/>
      <c r="K39" s="47" t="s">
        <v>128</v>
      </c>
    </row>
    <row r="40" outlineLevel="3">
      <c r="A40" s="97" t="s">
        <v>129</v>
      </c>
      <c r="B40" s="98" t="s">
        <v>130</v>
      </c>
      <c r="C40" s="99"/>
      <c r="D40" s="100" t="s">
        <v>106</v>
      </c>
      <c r="E40" s="63">
        <v>1.0</v>
      </c>
      <c r="F40" s="101">
        <f t="shared" si="13"/>
        <v>2</v>
      </c>
      <c r="G40" s="99">
        <v>2.0</v>
      </c>
      <c r="H40" s="102">
        <v>45629.0</v>
      </c>
      <c r="I40" s="102">
        <f t="shared" ref="I40:I42" si="14">H40+G40-1</f>
        <v>45630</v>
      </c>
      <c r="J40" s="47"/>
      <c r="K40" s="47"/>
    </row>
    <row r="41" outlineLevel="3">
      <c r="A41" s="97" t="s">
        <v>131</v>
      </c>
      <c r="B41" s="98" t="s">
        <v>132</v>
      </c>
      <c r="C41" s="99"/>
      <c r="D41" s="100" t="s">
        <v>106</v>
      </c>
      <c r="E41" s="63">
        <v>1.0</v>
      </c>
      <c r="F41" s="101">
        <f t="shared" si="13"/>
        <v>2</v>
      </c>
      <c r="G41" s="99">
        <v>2.0</v>
      </c>
      <c r="H41" s="102">
        <v>45630.0</v>
      </c>
      <c r="I41" s="102">
        <f t="shared" si="14"/>
        <v>45631</v>
      </c>
      <c r="J41" s="47"/>
      <c r="K41" s="47"/>
    </row>
    <row r="42" ht="13.5" customHeight="1" outlineLevel="3">
      <c r="A42" s="97" t="s">
        <v>133</v>
      </c>
      <c r="B42" s="98" t="s">
        <v>134</v>
      </c>
      <c r="C42" s="99"/>
      <c r="D42" s="100" t="s">
        <v>106</v>
      </c>
      <c r="E42" s="63">
        <v>1.0</v>
      </c>
      <c r="F42" s="101">
        <f t="shared" si="13"/>
        <v>1</v>
      </c>
      <c r="G42" s="99">
        <v>1.0</v>
      </c>
      <c r="H42" s="102">
        <v>45632.0</v>
      </c>
      <c r="I42" s="102">
        <f t="shared" si="14"/>
        <v>45632</v>
      </c>
      <c r="J42" s="47"/>
      <c r="K42" s="47"/>
    </row>
    <row r="43" ht="13.5" customHeight="1" outlineLevel="3">
      <c r="A43" s="103" t="s">
        <v>135</v>
      </c>
      <c r="B43" s="104" t="s">
        <v>136</v>
      </c>
      <c r="C43" s="105"/>
      <c r="D43" s="106" t="s">
        <v>137</v>
      </c>
      <c r="E43" s="107">
        <f>F43/G43</f>
        <v>1</v>
      </c>
      <c r="F43" s="108">
        <f t="shared" ref="F43:G43" si="15">SUM(F44:F46)</f>
        <v>7</v>
      </c>
      <c r="G43" s="105">
        <f t="shared" si="15"/>
        <v>7</v>
      </c>
      <c r="H43" s="109">
        <f>MIN(H44:H46)</f>
        <v>45630</v>
      </c>
      <c r="I43" s="109">
        <f>MAX(I44:I46)</f>
        <v>45639</v>
      </c>
      <c r="J43" s="47"/>
      <c r="K43" s="47"/>
    </row>
    <row r="44" ht="13.5" customHeight="1" outlineLevel="3">
      <c r="A44" s="97" t="s">
        <v>138</v>
      </c>
      <c r="B44" s="98" t="s">
        <v>139</v>
      </c>
      <c r="C44" s="99"/>
      <c r="D44" s="100" t="s">
        <v>137</v>
      </c>
      <c r="E44" s="63">
        <v>1.0</v>
      </c>
      <c r="F44" s="101">
        <f t="shared" ref="F44:F46" si="16">G44*E44</f>
        <v>3</v>
      </c>
      <c r="G44" s="99">
        <v>3.0</v>
      </c>
      <c r="H44" s="102">
        <v>45635.0</v>
      </c>
      <c r="I44" s="102">
        <f t="shared" ref="I44:I45" si="17">H44+G44-1</f>
        <v>45637</v>
      </c>
      <c r="J44" s="47"/>
      <c r="K44" s="47"/>
    </row>
    <row r="45" ht="13.5" customHeight="1" outlineLevel="3">
      <c r="A45" s="97" t="s">
        <v>140</v>
      </c>
      <c r="B45" s="98" t="s">
        <v>141</v>
      </c>
      <c r="C45" s="99"/>
      <c r="D45" s="100" t="s">
        <v>137</v>
      </c>
      <c r="E45" s="63">
        <v>1.0</v>
      </c>
      <c r="F45" s="101">
        <f t="shared" si="16"/>
        <v>2</v>
      </c>
      <c r="G45" s="99">
        <v>2.0</v>
      </c>
      <c r="H45" s="102">
        <v>45638.0</v>
      </c>
      <c r="I45" s="102">
        <f t="shared" si="17"/>
        <v>45639</v>
      </c>
      <c r="J45" s="47"/>
      <c r="K45" s="47"/>
    </row>
    <row r="46" ht="13.5" customHeight="1" outlineLevel="3">
      <c r="A46" s="97" t="s">
        <v>142</v>
      </c>
      <c r="B46" s="98" t="s">
        <v>143</v>
      </c>
      <c r="C46" s="99"/>
      <c r="D46" s="100" t="s">
        <v>137</v>
      </c>
      <c r="E46" s="63">
        <v>1.0</v>
      </c>
      <c r="F46" s="101">
        <f t="shared" si="16"/>
        <v>2</v>
      </c>
      <c r="G46" s="99">
        <v>2.0</v>
      </c>
      <c r="H46" s="102">
        <v>45630.0</v>
      </c>
      <c r="I46" s="102">
        <v>45631.0</v>
      </c>
      <c r="J46" s="47"/>
      <c r="K46" s="47"/>
    </row>
    <row r="47" ht="13.5" customHeight="1" outlineLevel="2">
      <c r="A47" s="95" t="s">
        <v>144</v>
      </c>
      <c r="B47" s="67" t="s">
        <v>145</v>
      </c>
      <c r="C47" s="68"/>
      <c r="D47" s="69" t="s">
        <v>106</v>
      </c>
      <c r="E47" s="70">
        <f>F47/G47</f>
        <v>1</v>
      </c>
      <c r="F47" s="71">
        <f t="shared" ref="F47:G47" si="18">SUM(F48:F53)</f>
        <v>11</v>
      </c>
      <c r="G47" s="68">
        <f t="shared" si="18"/>
        <v>11</v>
      </c>
      <c r="H47" s="72">
        <f>MIN(H48:H53)</f>
        <v>45597</v>
      </c>
      <c r="I47" s="72">
        <f>MAX(I48:I53)</f>
        <v>45632</v>
      </c>
      <c r="J47" s="47"/>
      <c r="K47" s="47"/>
    </row>
    <row r="48" ht="13.5" customHeight="1" outlineLevel="3">
      <c r="A48" s="97" t="s">
        <v>146</v>
      </c>
      <c r="B48" s="81" t="s">
        <v>147</v>
      </c>
      <c r="C48" s="85" t="s">
        <v>148</v>
      </c>
      <c r="D48" s="110" t="s">
        <v>106</v>
      </c>
      <c r="E48" s="111">
        <v>1.0</v>
      </c>
      <c r="F48" s="90">
        <f t="shared" ref="F48:F53" si="19">G48*E48</f>
        <v>2</v>
      </c>
      <c r="G48" s="93">
        <v>2.0</v>
      </c>
      <c r="H48" s="94">
        <v>45597.0</v>
      </c>
      <c r="I48" s="94">
        <v>45600.0</v>
      </c>
      <c r="J48" s="47"/>
      <c r="K48" s="47"/>
    </row>
    <row r="49" ht="13.5" customHeight="1" outlineLevel="3">
      <c r="A49" s="97" t="s">
        <v>149</v>
      </c>
      <c r="B49" s="81" t="s">
        <v>93</v>
      </c>
      <c r="C49" s="85" t="s">
        <v>94</v>
      </c>
      <c r="D49" s="110" t="s">
        <v>106</v>
      </c>
      <c r="E49" s="111">
        <v>1.0</v>
      </c>
      <c r="F49" s="90">
        <f t="shared" si="19"/>
        <v>2</v>
      </c>
      <c r="G49" s="93">
        <v>2.0</v>
      </c>
      <c r="H49" s="94">
        <v>45601.0</v>
      </c>
      <c r="I49" s="94">
        <v>45602.0</v>
      </c>
      <c r="J49" s="47"/>
      <c r="K49" s="47"/>
    </row>
    <row r="50" ht="13.5" customHeight="1" outlineLevel="3">
      <c r="A50" s="97" t="s">
        <v>150</v>
      </c>
      <c r="B50" s="81" t="s">
        <v>151</v>
      </c>
      <c r="C50" s="85" t="s">
        <v>152</v>
      </c>
      <c r="D50" s="110" t="s">
        <v>106</v>
      </c>
      <c r="E50" s="111">
        <v>1.0</v>
      </c>
      <c r="F50" s="90">
        <f t="shared" si="19"/>
        <v>1</v>
      </c>
      <c r="G50" s="93">
        <v>1.0</v>
      </c>
      <c r="H50" s="94">
        <v>45603.0</v>
      </c>
      <c r="I50" s="94">
        <v>45603.0</v>
      </c>
      <c r="J50" s="47"/>
      <c r="K50" s="47"/>
    </row>
    <row r="51" ht="13.5" customHeight="1" outlineLevel="3">
      <c r="A51" s="97" t="s">
        <v>153</v>
      </c>
      <c r="B51" s="81" t="s">
        <v>96</v>
      </c>
      <c r="C51" s="85" t="s">
        <v>97</v>
      </c>
      <c r="D51" s="110" t="s">
        <v>106</v>
      </c>
      <c r="E51" s="111">
        <v>1.0</v>
      </c>
      <c r="F51" s="90">
        <f t="shared" si="19"/>
        <v>3</v>
      </c>
      <c r="G51" s="93">
        <v>3.0</v>
      </c>
      <c r="H51" s="94">
        <v>45604.0</v>
      </c>
      <c r="I51" s="94">
        <v>45608.0</v>
      </c>
      <c r="J51" s="47"/>
      <c r="K51" s="47"/>
    </row>
    <row r="52" ht="13.5" customHeight="1" outlineLevel="3">
      <c r="A52" s="97" t="s">
        <v>154</v>
      </c>
      <c r="B52" s="81" t="s">
        <v>119</v>
      </c>
      <c r="C52" s="85" t="s">
        <v>120</v>
      </c>
      <c r="D52" s="110" t="s">
        <v>106</v>
      </c>
      <c r="E52" s="111">
        <v>1.0</v>
      </c>
      <c r="F52" s="90">
        <f t="shared" si="19"/>
        <v>1</v>
      </c>
      <c r="G52" s="93">
        <v>1.0</v>
      </c>
      <c r="H52" s="94">
        <v>45609.0</v>
      </c>
      <c r="I52" s="94">
        <v>45609.0</v>
      </c>
      <c r="J52" s="47"/>
      <c r="K52" s="47"/>
    </row>
    <row r="53" ht="13.5" customHeight="1" outlineLevel="3">
      <c r="A53" s="97" t="s">
        <v>155</v>
      </c>
      <c r="B53" s="81" t="s">
        <v>122</v>
      </c>
      <c r="C53" s="85" t="s">
        <v>123</v>
      </c>
      <c r="D53" s="110" t="s">
        <v>85</v>
      </c>
      <c r="E53" s="111">
        <v>1.0</v>
      </c>
      <c r="F53" s="90">
        <f t="shared" si="19"/>
        <v>2</v>
      </c>
      <c r="G53" s="93">
        <v>2.0</v>
      </c>
      <c r="H53" s="94">
        <v>45631.0</v>
      </c>
      <c r="I53" s="94">
        <v>45632.0</v>
      </c>
      <c r="J53" s="47"/>
      <c r="K53" s="47" t="s">
        <v>124</v>
      </c>
    </row>
    <row r="54" ht="13.5" customHeight="1" outlineLevel="2">
      <c r="A54" s="95" t="s">
        <v>156</v>
      </c>
      <c r="B54" s="67" t="s">
        <v>157</v>
      </c>
      <c r="C54" s="68"/>
      <c r="D54" s="112" t="s">
        <v>106</v>
      </c>
      <c r="E54" s="113">
        <f>F54/G54</f>
        <v>1</v>
      </c>
      <c r="F54" s="71">
        <f t="shared" ref="F54:G54" si="20">SUM(F55:F62)</f>
        <v>34</v>
      </c>
      <c r="G54" s="68">
        <f t="shared" si="20"/>
        <v>34</v>
      </c>
      <c r="H54" s="72">
        <f>MIN(H55:H62)</f>
        <v>45537</v>
      </c>
      <c r="I54" s="72">
        <f>MAX(I55:I62)</f>
        <v>45596</v>
      </c>
      <c r="J54" s="47"/>
      <c r="K54" s="47"/>
    </row>
    <row r="55" ht="13.5" customHeight="1" outlineLevel="2">
      <c r="A55" s="97" t="s">
        <v>158</v>
      </c>
      <c r="B55" s="81" t="s">
        <v>159</v>
      </c>
      <c r="C55" s="85" t="s">
        <v>160</v>
      </c>
      <c r="D55" s="110" t="s">
        <v>106</v>
      </c>
      <c r="E55" s="111">
        <v>1.0</v>
      </c>
      <c r="F55" s="90">
        <f t="shared" ref="F55:F62" si="21">G55*E55</f>
        <v>5</v>
      </c>
      <c r="G55" s="85">
        <v>5.0</v>
      </c>
      <c r="H55" s="86">
        <v>45537.0</v>
      </c>
      <c r="I55" s="86">
        <v>45541.0</v>
      </c>
      <c r="J55" s="47"/>
      <c r="K55" s="47" t="s">
        <v>161</v>
      </c>
    </row>
    <row r="56" ht="13.5" customHeight="1" outlineLevel="2">
      <c r="A56" s="97" t="s">
        <v>162</v>
      </c>
      <c r="B56" s="81" t="s">
        <v>163</v>
      </c>
      <c r="C56" s="114" t="s">
        <v>164</v>
      </c>
      <c r="D56" s="110" t="s">
        <v>106</v>
      </c>
      <c r="E56" s="111">
        <v>1.0</v>
      </c>
      <c r="F56" s="90">
        <f t="shared" si="21"/>
        <v>5</v>
      </c>
      <c r="G56" s="85">
        <v>5.0</v>
      </c>
      <c r="H56" s="86">
        <v>45544.0</v>
      </c>
      <c r="I56" s="86">
        <v>45548.0</v>
      </c>
      <c r="J56" s="47"/>
      <c r="K56" s="47"/>
    </row>
    <row r="57" ht="13.5" customHeight="1" outlineLevel="2">
      <c r="A57" s="97" t="s">
        <v>165</v>
      </c>
      <c r="B57" s="81" t="s">
        <v>166</v>
      </c>
      <c r="C57" s="115"/>
      <c r="D57" s="110" t="s">
        <v>106</v>
      </c>
      <c r="E57" s="111">
        <v>1.0</v>
      </c>
      <c r="F57" s="90">
        <f t="shared" si="21"/>
        <v>5</v>
      </c>
      <c r="G57" s="85">
        <v>5.0</v>
      </c>
      <c r="H57" s="86">
        <v>45558.0</v>
      </c>
      <c r="I57" s="86">
        <v>45562.0</v>
      </c>
      <c r="J57" s="47"/>
      <c r="K57" s="47"/>
    </row>
    <row r="58" ht="13.5" customHeight="1" outlineLevel="2">
      <c r="A58" s="97" t="s">
        <v>167</v>
      </c>
      <c r="B58" s="81" t="s">
        <v>168</v>
      </c>
      <c r="C58" s="116"/>
      <c r="D58" s="110" t="s">
        <v>106</v>
      </c>
      <c r="E58" s="111">
        <v>1.0</v>
      </c>
      <c r="F58" s="90">
        <f t="shared" si="21"/>
        <v>5</v>
      </c>
      <c r="G58" s="85">
        <v>5.0</v>
      </c>
      <c r="H58" s="86">
        <v>45566.0</v>
      </c>
      <c r="I58" s="86">
        <v>45576.0</v>
      </c>
      <c r="J58" s="47"/>
      <c r="K58" s="47"/>
    </row>
    <row r="59" ht="13.5" customHeight="1" outlineLevel="2">
      <c r="A59" s="97" t="s">
        <v>169</v>
      </c>
      <c r="B59" s="81" t="s">
        <v>170</v>
      </c>
      <c r="C59" s="85" t="s">
        <v>171</v>
      </c>
      <c r="D59" s="110" t="s">
        <v>106</v>
      </c>
      <c r="E59" s="111">
        <v>1.0</v>
      </c>
      <c r="F59" s="90">
        <f t="shared" si="21"/>
        <v>1</v>
      </c>
      <c r="G59" s="85">
        <v>1.0</v>
      </c>
      <c r="H59" s="86">
        <v>45579.0</v>
      </c>
      <c r="I59" s="86">
        <v>45579.0</v>
      </c>
      <c r="J59" s="47"/>
      <c r="K59" s="47"/>
    </row>
    <row r="60" ht="13.5" customHeight="1" outlineLevel="2">
      <c r="A60" s="97" t="s">
        <v>172</v>
      </c>
      <c r="B60" s="81" t="s">
        <v>173</v>
      </c>
      <c r="C60" s="116" t="s">
        <v>174</v>
      </c>
      <c r="D60" s="110" t="s">
        <v>106</v>
      </c>
      <c r="E60" s="111">
        <v>1.0</v>
      </c>
      <c r="F60" s="90">
        <f t="shared" si="21"/>
        <v>5</v>
      </c>
      <c r="G60" s="85">
        <v>5.0</v>
      </c>
      <c r="H60" s="86">
        <v>45580.0</v>
      </c>
      <c r="I60" s="86">
        <v>45586.0</v>
      </c>
      <c r="J60" s="47"/>
      <c r="K60" s="47"/>
    </row>
    <row r="61" ht="13.5" customHeight="1" outlineLevel="2">
      <c r="A61" s="97" t="s">
        <v>175</v>
      </c>
      <c r="B61" s="81" t="s">
        <v>176</v>
      </c>
      <c r="C61" s="85" t="s">
        <v>177</v>
      </c>
      <c r="D61" s="110" t="s">
        <v>106</v>
      </c>
      <c r="E61" s="111">
        <v>1.0</v>
      </c>
      <c r="F61" s="90">
        <f t="shared" si="21"/>
        <v>3</v>
      </c>
      <c r="G61" s="85">
        <v>3.0</v>
      </c>
      <c r="H61" s="86">
        <v>45587.0</v>
      </c>
      <c r="I61" s="86">
        <v>45589.0</v>
      </c>
      <c r="J61" s="47"/>
      <c r="K61" s="47"/>
    </row>
    <row r="62" ht="13.5" customHeight="1" outlineLevel="2">
      <c r="A62" s="97" t="s">
        <v>178</v>
      </c>
      <c r="B62" s="81" t="s">
        <v>179</v>
      </c>
      <c r="C62" s="85" t="s">
        <v>180</v>
      </c>
      <c r="D62" s="110" t="s">
        <v>106</v>
      </c>
      <c r="E62" s="111">
        <v>1.0</v>
      </c>
      <c r="F62" s="90">
        <f t="shared" si="21"/>
        <v>5</v>
      </c>
      <c r="G62" s="85">
        <v>5.0</v>
      </c>
      <c r="H62" s="86">
        <v>45590.0</v>
      </c>
      <c r="I62" s="86">
        <v>45596.0</v>
      </c>
      <c r="J62" s="47"/>
      <c r="K62" s="47"/>
    </row>
    <row r="63" outlineLevel="1">
      <c r="A63" s="95" t="s">
        <v>181</v>
      </c>
      <c r="B63" s="67" t="s">
        <v>182</v>
      </c>
      <c r="C63" s="68"/>
      <c r="D63" s="112" t="s">
        <v>42</v>
      </c>
      <c r="E63" s="70">
        <f>F63/G63</f>
        <v>0</v>
      </c>
      <c r="F63" s="71">
        <f t="shared" ref="F63:G63" si="22">SUM(F64:F67)</f>
        <v>0</v>
      </c>
      <c r="G63" s="68">
        <f t="shared" si="22"/>
        <v>39</v>
      </c>
      <c r="H63" s="72">
        <f>MIN(H64:H67)</f>
        <v>45748</v>
      </c>
      <c r="I63" s="72">
        <f>MAX(I64:I67)</f>
        <v>45777</v>
      </c>
      <c r="J63" s="47"/>
      <c r="K63" s="47" t="s">
        <v>183</v>
      </c>
    </row>
    <row r="64" ht="13.5" customHeight="1" outlineLevel="1">
      <c r="A64" s="87" t="s">
        <v>184</v>
      </c>
      <c r="B64" s="88" t="s">
        <v>58</v>
      </c>
      <c r="C64" s="91" t="s">
        <v>185</v>
      </c>
      <c r="D64" s="117" t="s">
        <v>42</v>
      </c>
      <c r="E64" s="63"/>
      <c r="F64" s="90">
        <f t="shared" ref="F64:F67" si="23">G64*E64</f>
        <v>0</v>
      </c>
      <c r="G64" s="91">
        <v>10.0</v>
      </c>
      <c r="H64" s="118">
        <v>45748.0</v>
      </c>
      <c r="I64" s="118">
        <v>45777.0</v>
      </c>
      <c r="J64" s="47"/>
      <c r="K64" s="47"/>
    </row>
    <row r="65" ht="13.5" customHeight="1" outlineLevel="1">
      <c r="A65" s="87" t="s">
        <v>186</v>
      </c>
      <c r="B65" s="88" t="s">
        <v>60</v>
      </c>
      <c r="C65" s="91" t="s">
        <v>187</v>
      </c>
      <c r="D65" s="117" t="s">
        <v>42</v>
      </c>
      <c r="E65" s="63"/>
      <c r="F65" s="90">
        <f t="shared" si="23"/>
        <v>0</v>
      </c>
      <c r="G65" s="91">
        <v>10.0</v>
      </c>
      <c r="H65" s="118">
        <v>45748.0</v>
      </c>
      <c r="I65" s="118">
        <v>45777.0</v>
      </c>
    </row>
    <row r="66" ht="13.5" customHeight="1" outlineLevel="1">
      <c r="A66" s="87" t="s">
        <v>188</v>
      </c>
      <c r="B66" s="88" t="s">
        <v>62</v>
      </c>
      <c r="C66" s="91" t="s">
        <v>189</v>
      </c>
      <c r="D66" s="117" t="s">
        <v>42</v>
      </c>
      <c r="E66" s="63"/>
      <c r="F66" s="90">
        <f t="shared" si="23"/>
        <v>0</v>
      </c>
      <c r="G66" s="91">
        <v>9.0</v>
      </c>
      <c r="H66" s="118">
        <v>45748.0</v>
      </c>
      <c r="I66" s="118">
        <v>45777.0</v>
      </c>
    </row>
    <row r="67" ht="13.5" customHeight="1" outlineLevel="1">
      <c r="A67" s="87" t="s">
        <v>190</v>
      </c>
      <c r="B67" s="88" t="s">
        <v>64</v>
      </c>
      <c r="C67" s="91" t="s">
        <v>191</v>
      </c>
      <c r="D67" s="117" t="s">
        <v>42</v>
      </c>
      <c r="E67" s="63"/>
      <c r="F67" s="90">
        <f t="shared" si="23"/>
        <v>0</v>
      </c>
      <c r="G67" s="91">
        <v>10.0</v>
      </c>
      <c r="H67" s="118">
        <v>45748.0</v>
      </c>
      <c r="I67" s="118">
        <v>45777.0</v>
      </c>
    </row>
    <row r="68" ht="13.5" customHeight="1">
      <c r="A68" s="54" t="s">
        <v>192</v>
      </c>
      <c r="B68" s="55" t="s">
        <v>193</v>
      </c>
      <c r="C68" s="56"/>
      <c r="D68" s="119" t="s">
        <v>194</v>
      </c>
      <c r="E68" s="57">
        <f>F68/G68</f>
        <v>1</v>
      </c>
      <c r="F68" s="58">
        <f>SUM(F69:F71,F85:F89)</f>
        <v>210</v>
      </c>
      <c r="G68" s="56">
        <f>SUM(G69,G70,G71,G85:G89)</f>
        <v>210</v>
      </c>
      <c r="H68" s="59">
        <f>MIN(H69:H91)</f>
        <v>45474</v>
      </c>
      <c r="I68" s="59">
        <f>MAX(I69:I91)</f>
        <v>45688</v>
      </c>
    </row>
    <row r="69" ht="13.5" customHeight="1" outlineLevel="1">
      <c r="A69" s="60" t="s">
        <v>195</v>
      </c>
      <c r="B69" s="61" t="s">
        <v>196</v>
      </c>
      <c r="C69" s="62" t="s">
        <v>197</v>
      </c>
      <c r="D69" s="66" t="s">
        <v>198</v>
      </c>
      <c r="E69" s="63">
        <v>1.0</v>
      </c>
      <c r="F69" s="64">
        <f t="shared" ref="F69:F70" si="24">G69*E69</f>
        <v>20</v>
      </c>
      <c r="G69" s="62">
        <v>20.0</v>
      </c>
      <c r="H69" s="65">
        <v>45474.0</v>
      </c>
      <c r="I69" s="65">
        <v>45499.0</v>
      </c>
    </row>
    <row r="70" ht="13.5" customHeight="1" outlineLevel="1">
      <c r="A70" s="60" t="s">
        <v>199</v>
      </c>
      <c r="B70" s="61" t="s">
        <v>200</v>
      </c>
      <c r="C70" s="62" t="s">
        <v>201</v>
      </c>
      <c r="D70" s="66" t="s">
        <v>198</v>
      </c>
      <c r="E70" s="63">
        <v>1.0</v>
      </c>
      <c r="F70" s="64">
        <f t="shared" si="24"/>
        <v>5</v>
      </c>
      <c r="G70" s="62">
        <v>5.0</v>
      </c>
      <c r="H70" s="65">
        <v>45502.0</v>
      </c>
      <c r="I70" s="65">
        <v>45506.0</v>
      </c>
    </row>
    <row r="71" ht="13.5" customHeight="1" outlineLevel="1">
      <c r="A71" s="95" t="s">
        <v>202</v>
      </c>
      <c r="B71" s="67" t="s">
        <v>203</v>
      </c>
      <c r="C71" s="68" t="s">
        <v>203</v>
      </c>
      <c r="D71" s="69" t="s">
        <v>194</v>
      </c>
      <c r="E71" s="70">
        <f>F71/G71</f>
        <v>1</v>
      </c>
      <c r="F71" s="64">
        <f>SUM(F72,F73,F79,F80,F81)</f>
        <v>19</v>
      </c>
      <c r="G71" s="68">
        <f>G72+G73+G79+G80+G81</f>
        <v>19</v>
      </c>
      <c r="H71" s="72">
        <f>MIN(H72:H84)</f>
        <v>45509</v>
      </c>
      <c r="I71" s="72">
        <f>MAX(I72:I84)</f>
        <v>45534</v>
      </c>
    </row>
    <row r="72" ht="13.5" customHeight="1" outlineLevel="2">
      <c r="A72" s="87" t="s">
        <v>204</v>
      </c>
      <c r="B72" s="88" t="s">
        <v>205</v>
      </c>
      <c r="C72" s="75"/>
      <c r="D72" s="89" t="s">
        <v>194</v>
      </c>
      <c r="E72" s="63">
        <v>1.0</v>
      </c>
      <c r="F72" s="90">
        <f>G72*E72</f>
        <v>5</v>
      </c>
      <c r="G72" s="91">
        <v>5.0</v>
      </c>
      <c r="H72" s="92">
        <v>45509.0</v>
      </c>
      <c r="I72" s="92">
        <v>45513.0</v>
      </c>
    </row>
    <row r="73" ht="13.5" customHeight="1" outlineLevel="2">
      <c r="A73" s="73" t="s">
        <v>206</v>
      </c>
      <c r="B73" s="74" t="s">
        <v>207</v>
      </c>
      <c r="C73" s="75"/>
      <c r="D73" s="76" t="s">
        <v>194</v>
      </c>
      <c r="E73" s="77">
        <f>F73/G73</f>
        <v>1</v>
      </c>
      <c r="F73" s="78">
        <f t="shared" ref="F73:G73" si="25">SUM(F74:F78)</f>
        <v>6</v>
      </c>
      <c r="G73" s="75">
        <f t="shared" si="25"/>
        <v>6</v>
      </c>
      <c r="H73" s="79">
        <f>MIN(H74:H78)</f>
        <v>45516</v>
      </c>
      <c r="I73" s="79">
        <f>MAX(I74:I78)</f>
        <v>45524</v>
      </c>
    </row>
    <row r="74" ht="13.5" customHeight="1" outlineLevel="3">
      <c r="A74" s="80" t="s">
        <v>208</v>
      </c>
      <c r="B74" s="120" t="s">
        <v>209</v>
      </c>
      <c r="C74" s="121"/>
      <c r="D74" s="122" t="s">
        <v>194</v>
      </c>
      <c r="E74" s="63">
        <v>1.0</v>
      </c>
      <c r="F74" s="84">
        <f t="shared" ref="F74:F80" si="26">G74*E74</f>
        <v>2</v>
      </c>
      <c r="G74" s="123">
        <v>2.0</v>
      </c>
      <c r="H74" s="124">
        <v>45516.0</v>
      </c>
      <c r="I74" s="124">
        <v>45517.0</v>
      </c>
    </row>
    <row r="75" ht="13.5" customHeight="1" outlineLevel="3">
      <c r="A75" s="80" t="s">
        <v>210</v>
      </c>
      <c r="B75" s="120" t="s">
        <v>211</v>
      </c>
      <c r="C75" s="121"/>
      <c r="D75" s="122" t="s">
        <v>194</v>
      </c>
      <c r="E75" s="63">
        <v>1.0</v>
      </c>
      <c r="F75" s="84">
        <f t="shared" si="26"/>
        <v>1</v>
      </c>
      <c r="G75" s="123">
        <v>1.0</v>
      </c>
      <c r="H75" s="124">
        <v>45518.0</v>
      </c>
      <c r="I75" s="124">
        <v>45518.0</v>
      </c>
    </row>
    <row r="76" ht="13.5" customHeight="1" outlineLevel="3">
      <c r="A76" s="80" t="s">
        <v>212</v>
      </c>
      <c r="B76" s="120" t="s">
        <v>213</v>
      </c>
      <c r="C76" s="121"/>
      <c r="D76" s="122" t="s">
        <v>194</v>
      </c>
      <c r="E76" s="63">
        <v>1.0</v>
      </c>
      <c r="F76" s="84">
        <f t="shared" si="26"/>
        <v>1</v>
      </c>
      <c r="G76" s="123">
        <v>1.0</v>
      </c>
      <c r="H76" s="124">
        <v>45520.0</v>
      </c>
      <c r="I76" s="124">
        <v>45520.0</v>
      </c>
    </row>
    <row r="77" ht="13.5" customHeight="1" outlineLevel="3">
      <c r="A77" s="80" t="s">
        <v>214</v>
      </c>
      <c r="B77" s="120" t="s">
        <v>215</v>
      </c>
      <c r="C77" s="121"/>
      <c r="D77" s="122" t="s">
        <v>194</v>
      </c>
      <c r="E77" s="63">
        <v>1.0</v>
      </c>
      <c r="F77" s="84">
        <f t="shared" si="26"/>
        <v>1</v>
      </c>
      <c r="G77" s="123">
        <v>1.0</v>
      </c>
      <c r="H77" s="124">
        <v>45523.0</v>
      </c>
      <c r="I77" s="124">
        <v>45523.0</v>
      </c>
    </row>
    <row r="78" ht="13.5" customHeight="1" outlineLevel="3">
      <c r="A78" s="80" t="s">
        <v>216</v>
      </c>
      <c r="B78" s="120" t="s">
        <v>217</v>
      </c>
      <c r="C78" s="121"/>
      <c r="D78" s="122" t="s">
        <v>194</v>
      </c>
      <c r="E78" s="63">
        <v>1.0</v>
      </c>
      <c r="F78" s="84">
        <f t="shared" si="26"/>
        <v>1</v>
      </c>
      <c r="G78" s="123">
        <v>1.0</v>
      </c>
      <c r="H78" s="124">
        <v>45524.0</v>
      </c>
      <c r="I78" s="124">
        <v>45524.0</v>
      </c>
    </row>
    <row r="79" ht="13.5" customHeight="1" outlineLevel="2">
      <c r="A79" s="87" t="s">
        <v>218</v>
      </c>
      <c r="B79" s="88" t="s">
        <v>219</v>
      </c>
      <c r="C79" s="75"/>
      <c r="D79" s="89" t="s">
        <v>194</v>
      </c>
      <c r="E79" s="63">
        <v>1.0</v>
      </c>
      <c r="F79" s="90">
        <f t="shared" si="26"/>
        <v>3</v>
      </c>
      <c r="G79" s="91">
        <v>3.0</v>
      </c>
      <c r="H79" s="92">
        <v>45525.0</v>
      </c>
      <c r="I79" s="92">
        <v>45527.0</v>
      </c>
    </row>
    <row r="80" ht="13.5" customHeight="1" outlineLevel="2">
      <c r="A80" s="87" t="s">
        <v>220</v>
      </c>
      <c r="B80" s="88" t="s">
        <v>221</v>
      </c>
      <c r="C80" s="75"/>
      <c r="D80" s="89" t="s">
        <v>194</v>
      </c>
      <c r="E80" s="63">
        <v>1.0</v>
      </c>
      <c r="F80" s="90">
        <f t="shared" si="26"/>
        <v>3</v>
      </c>
      <c r="G80" s="91">
        <v>3.0</v>
      </c>
      <c r="H80" s="92">
        <v>45530.0</v>
      </c>
      <c r="I80" s="92">
        <v>45532.0</v>
      </c>
    </row>
    <row r="81" ht="13.5" customHeight="1" outlineLevel="2">
      <c r="A81" s="73" t="s">
        <v>222</v>
      </c>
      <c r="B81" s="74" t="s">
        <v>223</v>
      </c>
      <c r="C81" s="75"/>
      <c r="D81" s="76" t="s">
        <v>194</v>
      </c>
      <c r="E81" s="77">
        <f>F81/G81</f>
        <v>1</v>
      </c>
      <c r="F81" s="90">
        <f t="shared" ref="F81:G81" si="27">SUM(F82:F84)</f>
        <v>2</v>
      </c>
      <c r="G81" s="75">
        <f t="shared" si="27"/>
        <v>2</v>
      </c>
      <c r="H81" s="79">
        <f>MIN(H82:H84)</f>
        <v>45533</v>
      </c>
      <c r="I81" s="79">
        <f>MAX(I82:I84)</f>
        <v>45534</v>
      </c>
      <c r="J81" s="47"/>
      <c r="K81" s="47"/>
      <c r="L81" s="47"/>
    </row>
    <row r="82" ht="13.5" customHeight="1" outlineLevel="2">
      <c r="A82" s="80" t="s">
        <v>224</v>
      </c>
      <c r="B82" s="120" t="s">
        <v>209</v>
      </c>
      <c r="C82" s="121"/>
      <c r="D82" s="122" t="s">
        <v>194</v>
      </c>
      <c r="E82" s="63">
        <v>1.0</v>
      </c>
      <c r="F82" s="84">
        <f t="shared" ref="F82:F88" si="28">G82*E82</f>
        <v>1</v>
      </c>
      <c r="G82" s="123">
        <v>1.0</v>
      </c>
      <c r="H82" s="124">
        <v>45533.0</v>
      </c>
      <c r="I82" s="124">
        <v>45533.0</v>
      </c>
      <c r="J82" s="47"/>
      <c r="K82" s="47"/>
      <c r="L82" s="47"/>
    </row>
    <row r="83" ht="13.5" customHeight="1" outlineLevel="2">
      <c r="A83" s="80" t="s">
        <v>225</v>
      </c>
      <c r="B83" s="120" t="s">
        <v>211</v>
      </c>
      <c r="C83" s="121"/>
      <c r="D83" s="122" t="s">
        <v>194</v>
      </c>
      <c r="E83" s="63">
        <v>1.0</v>
      </c>
      <c r="F83" s="84">
        <f t="shared" si="28"/>
        <v>0.5</v>
      </c>
      <c r="G83" s="123">
        <v>0.5</v>
      </c>
      <c r="H83" s="124">
        <v>45533.0</v>
      </c>
      <c r="I83" s="124">
        <v>45534.0</v>
      </c>
      <c r="J83" s="47"/>
      <c r="K83" s="47"/>
      <c r="L83" s="47"/>
    </row>
    <row r="84" ht="13.5" customHeight="1" outlineLevel="2">
      <c r="A84" s="80" t="s">
        <v>226</v>
      </c>
      <c r="B84" s="120" t="s">
        <v>213</v>
      </c>
      <c r="C84" s="121"/>
      <c r="D84" s="122" t="s">
        <v>194</v>
      </c>
      <c r="E84" s="63">
        <v>1.0</v>
      </c>
      <c r="F84" s="84">
        <f t="shared" si="28"/>
        <v>0.5</v>
      </c>
      <c r="G84" s="123">
        <v>0.5</v>
      </c>
      <c r="H84" s="124">
        <v>45534.0</v>
      </c>
      <c r="I84" s="124">
        <v>45534.0</v>
      </c>
      <c r="J84" s="47"/>
      <c r="K84" s="47"/>
      <c r="L84" s="47"/>
    </row>
    <row r="85" ht="13.5" customHeight="1" outlineLevel="1">
      <c r="A85" s="60" t="s">
        <v>227</v>
      </c>
      <c r="B85" s="61" t="s">
        <v>228</v>
      </c>
      <c r="C85" s="62"/>
      <c r="D85" s="66" t="s">
        <v>194</v>
      </c>
      <c r="E85" s="63">
        <v>1.0</v>
      </c>
      <c r="F85" s="64">
        <f t="shared" si="28"/>
        <v>20</v>
      </c>
      <c r="G85" s="62">
        <v>20.0</v>
      </c>
      <c r="H85" s="65">
        <v>45537.0</v>
      </c>
      <c r="I85" s="65">
        <v>45583.0</v>
      </c>
      <c r="J85" s="47"/>
      <c r="K85" s="125" t="s">
        <v>229</v>
      </c>
      <c r="L85" s="47"/>
    </row>
    <row r="86" ht="13.5" customHeight="1" outlineLevel="1">
      <c r="A86" s="60" t="s">
        <v>230</v>
      </c>
      <c r="B86" s="61" t="s">
        <v>231</v>
      </c>
      <c r="C86" s="62" t="s">
        <v>232</v>
      </c>
      <c r="D86" s="66" t="s">
        <v>233</v>
      </c>
      <c r="E86" s="63">
        <v>1.0</v>
      </c>
      <c r="F86" s="64">
        <f t="shared" si="28"/>
        <v>30</v>
      </c>
      <c r="G86" s="62">
        <v>30.0</v>
      </c>
      <c r="H86" s="65">
        <v>45572.0</v>
      </c>
      <c r="I86" s="65">
        <v>45611.0</v>
      </c>
      <c r="J86" s="47"/>
      <c r="K86" s="47" t="s">
        <v>234</v>
      </c>
      <c r="L86" s="47" t="s">
        <v>235</v>
      </c>
    </row>
    <row r="87" ht="13.5" customHeight="1" outlineLevel="1">
      <c r="A87" s="60" t="s">
        <v>236</v>
      </c>
      <c r="B87" s="61" t="s">
        <v>237</v>
      </c>
      <c r="C87" s="62" t="s">
        <v>238</v>
      </c>
      <c r="D87" s="66" t="s">
        <v>239</v>
      </c>
      <c r="E87" s="63">
        <v>1.0</v>
      </c>
      <c r="F87" s="64">
        <f t="shared" si="28"/>
        <v>10</v>
      </c>
      <c r="G87" s="62">
        <v>10.0</v>
      </c>
      <c r="H87" s="65">
        <v>45614.0</v>
      </c>
      <c r="I87" s="65">
        <v>45625.0</v>
      </c>
      <c r="J87" s="47"/>
      <c r="K87" s="47" t="s">
        <v>240</v>
      </c>
      <c r="L87" s="47"/>
    </row>
    <row r="88" ht="13.5" customHeight="1" outlineLevel="1">
      <c r="A88" s="60" t="s">
        <v>241</v>
      </c>
      <c r="B88" s="61" t="s">
        <v>242</v>
      </c>
      <c r="C88" s="62" t="s">
        <v>243</v>
      </c>
      <c r="D88" s="66" t="s">
        <v>239</v>
      </c>
      <c r="E88" s="63">
        <v>1.0</v>
      </c>
      <c r="F88" s="64">
        <f t="shared" si="28"/>
        <v>5</v>
      </c>
      <c r="G88" s="62">
        <v>5.0</v>
      </c>
      <c r="H88" s="65">
        <v>45635.0</v>
      </c>
      <c r="I88" s="65">
        <v>45639.0</v>
      </c>
      <c r="J88" s="47"/>
      <c r="K88" s="47" t="s">
        <v>244</v>
      </c>
      <c r="L88" s="47"/>
    </row>
    <row r="89" ht="13.5" customHeight="1" outlineLevel="1">
      <c r="A89" s="126" t="s">
        <v>245</v>
      </c>
      <c r="B89" s="127" t="s">
        <v>246</v>
      </c>
      <c r="C89" s="128" t="s">
        <v>247</v>
      </c>
      <c r="D89" s="129" t="s">
        <v>239</v>
      </c>
      <c r="E89" s="130">
        <f>F89/G89</f>
        <v>1</v>
      </c>
      <c r="F89" s="131">
        <f t="shared" ref="F89:G89" si="29">SUM(F90:F100)</f>
        <v>101</v>
      </c>
      <c r="G89" s="128">
        <f t="shared" si="29"/>
        <v>101</v>
      </c>
      <c r="H89" s="132">
        <f>MIN(H90:H100)</f>
        <v>45586</v>
      </c>
      <c r="I89" s="132">
        <f>MAX(I90:I100)</f>
        <v>45688</v>
      </c>
      <c r="J89" s="47"/>
      <c r="K89" s="47"/>
      <c r="L89" s="47"/>
    </row>
    <row r="90" ht="13.5" customHeight="1" outlineLevel="2">
      <c r="A90" s="133" t="s">
        <v>248</v>
      </c>
      <c r="B90" s="134" t="s">
        <v>249</v>
      </c>
      <c r="C90" s="135"/>
      <c r="D90" s="136" t="s">
        <v>239</v>
      </c>
      <c r="E90" s="63">
        <v>1.0</v>
      </c>
      <c r="F90" s="137">
        <f t="shared" ref="F90:F100" si="30">G90*E90</f>
        <v>30</v>
      </c>
      <c r="G90" s="135">
        <v>30.0</v>
      </c>
      <c r="H90" s="138">
        <v>45586.0</v>
      </c>
      <c r="I90" s="138">
        <v>45625.0</v>
      </c>
      <c r="J90" s="47"/>
      <c r="K90" s="47" t="s">
        <v>250</v>
      </c>
      <c r="L90" s="47"/>
    </row>
    <row r="91" ht="13.5" customHeight="1" outlineLevel="2">
      <c r="A91" s="133" t="s">
        <v>251</v>
      </c>
      <c r="B91" s="139" t="s">
        <v>252</v>
      </c>
      <c r="C91" s="135"/>
      <c r="D91" s="136" t="s">
        <v>239</v>
      </c>
      <c r="E91" s="63">
        <v>1.0</v>
      </c>
      <c r="F91" s="137">
        <f t="shared" si="30"/>
        <v>30</v>
      </c>
      <c r="G91" s="135">
        <v>30.0</v>
      </c>
      <c r="H91" s="138">
        <v>45586.0</v>
      </c>
      <c r="I91" s="138">
        <v>45625.0</v>
      </c>
      <c r="J91" s="47"/>
      <c r="K91" s="47" t="s">
        <v>253</v>
      </c>
      <c r="L91" s="47"/>
    </row>
    <row r="92" ht="13.5" customHeight="1" outlineLevel="2">
      <c r="A92" s="133" t="s">
        <v>254</v>
      </c>
      <c r="B92" s="134" t="s">
        <v>255</v>
      </c>
      <c r="C92" s="135"/>
      <c r="D92" s="136" t="s">
        <v>239</v>
      </c>
      <c r="E92" s="63">
        <v>1.0</v>
      </c>
      <c r="F92" s="137">
        <f t="shared" si="30"/>
        <v>2</v>
      </c>
      <c r="G92" s="135">
        <v>2.0</v>
      </c>
      <c r="H92" s="138">
        <v>45642.0</v>
      </c>
      <c r="I92" s="138">
        <v>45644.0</v>
      </c>
      <c r="J92" s="47"/>
      <c r="K92" s="47"/>
      <c r="L92" s="47"/>
    </row>
    <row r="93" ht="13.5" customHeight="1" outlineLevel="2">
      <c r="A93" s="133" t="s">
        <v>256</v>
      </c>
      <c r="B93" s="134" t="s">
        <v>257</v>
      </c>
      <c r="C93" s="135"/>
      <c r="D93" s="136" t="s">
        <v>239</v>
      </c>
      <c r="E93" s="63">
        <v>1.0</v>
      </c>
      <c r="F93" s="137">
        <f t="shared" si="30"/>
        <v>7</v>
      </c>
      <c r="G93" s="135">
        <v>7.0</v>
      </c>
      <c r="H93" s="138">
        <v>45659.0</v>
      </c>
      <c r="I93" s="138">
        <v>45667.0</v>
      </c>
      <c r="J93" s="47"/>
      <c r="K93" s="47"/>
      <c r="L93" s="47"/>
    </row>
    <row r="94" ht="13.5" customHeight="1" outlineLevel="2">
      <c r="A94" s="133" t="s">
        <v>258</v>
      </c>
      <c r="B94" s="134" t="s">
        <v>259</v>
      </c>
      <c r="C94" s="135"/>
      <c r="D94" s="136" t="s">
        <v>239</v>
      </c>
      <c r="E94" s="63">
        <v>1.0</v>
      </c>
      <c r="F94" s="137">
        <f t="shared" si="30"/>
        <v>8</v>
      </c>
      <c r="G94" s="135">
        <v>8.0</v>
      </c>
      <c r="H94" s="138">
        <v>45679.0</v>
      </c>
      <c r="I94" s="138">
        <v>45688.0</v>
      </c>
      <c r="J94" s="47"/>
      <c r="K94" s="47"/>
      <c r="L94" s="47"/>
    </row>
    <row r="95" ht="13.5" customHeight="1" outlineLevel="2">
      <c r="A95" s="133" t="s">
        <v>260</v>
      </c>
      <c r="B95" s="134" t="s">
        <v>261</v>
      </c>
      <c r="C95" s="135"/>
      <c r="D95" s="136" t="s">
        <v>239</v>
      </c>
      <c r="E95" s="63">
        <v>1.0</v>
      </c>
      <c r="F95" s="137">
        <f t="shared" si="30"/>
        <v>6</v>
      </c>
      <c r="G95" s="135">
        <v>6.0</v>
      </c>
      <c r="H95" s="138">
        <v>45645.0</v>
      </c>
      <c r="I95" s="138">
        <v>45653.0</v>
      </c>
      <c r="J95" s="47"/>
      <c r="K95" s="47"/>
      <c r="L95" s="47"/>
    </row>
    <row r="96" ht="13.5" customHeight="1" outlineLevel="2">
      <c r="A96" s="133" t="s">
        <v>262</v>
      </c>
      <c r="B96" s="134" t="s">
        <v>263</v>
      </c>
      <c r="C96" s="135"/>
      <c r="D96" s="136" t="s">
        <v>239</v>
      </c>
      <c r="E96" s="63">
        <v>1.0</v>
      </c>
      <c r="F96" s="137">
        <f t="shared" si="30"/>
        <v>5</v>
      </c>
      <c r="G96" s="135">
        <v>5.0</v>
      </c>
      <c r="H96" s="138">
        <v>45656.0</v>
      </c>
      <c r="I96" s="138">
        <v>45663.0</v>
      </c>
      <c r="J96" s="47"/>
      <c r="K96" s="47"/>
      <c r="L96" s="47"/>
    </row>
    <row r="97" ht="13.5" customHeight="1" outlineLevel="2">
      <c r="A97" s="133" t="s">
        <v>264</v>
      </c>
      <c r="B97" s="134" t="s">
        <v>265</v>
      </c>
      <c r="C97" s="135"/>
      <c r="D97" s="136" t="s">
        <v>239</v>
      </c>
      <c r="E97" s="63">
        <v>1.0</v>
      </c>
      <c r="F97" s="137">
        <f t="shared" si="30"/>
        <v>2</v>
      </c>
      <c r="G97" s="135">
        <v>2.0</v>
      </c>
      <c r="H97" s="138">
        <v>45659.0</v>
      </c>
      <c r="I97" s="138">
        <v>45663.0</v>
      </c>
    </row>
    <row r="98" ht="13.5" customHeight="1" outlineLevel="2">
      <c r="A98" s="133" t="s">
        <v>266</v>
      </c>
      <c r="B98" s="134" t="s">
        <v>267</v>
      </c>
      <c r="C98" s="135"/>
      <c r="D98" s="136" t="s">
        <v>239</v>
      </c>
      <c r="E98" s="140">
        <v>1.0</v>
      </c>
      <c r="F98" s="137">
        <f t="shared" si="30"/>
        <v>4</v>
      </c>
      <c r="G98" s="135">
        <v>4.0</v>
      </c>
      <c r="H98" s="138">
        <v>45664.0</v>
      </c>
      <c r="I98" s="138">
        <v>45667.0</v>
      </c>
    </row>
    <row r="99" ht="13.5" customHeight="1" outlineLevel="2">
      <c r="A99" s="133" t="s">
        <v>268</v>
      </c>
      <c r="B99" s="134" t="s">
        <v>269</v>
      </c>
      <c r="C99" s="135"/>
      <c r="D99" s="136" t="s">
        <v>239</v>
      </c>
      <c r="E99" s="63">
        <v>1.0</v>
      </c>
      <c r="F99" s="137">
        <f t="shared" si="30"/>
        <v>3</v>
      </c>
      <c r="G99" s="135">
        <v>3.0</v>
      </c>
      <c r="H99" s="138">
        <v>45670.0</v>
      </c>
      <c r="I99" s="138">
        <v>45672.0</v>
      </c>
    </row>
    <row r="100" ht="13.5" customHeight="1" outlineLevel="2">
      <c r="A100" s="133" t="s">
        <v>270</v>
      </c>
      <c r="B100" s="134" t="s">
        <v>271</v>
      </c>
      <c r="C100" s="135"/>
      <c r="D100" s="136" t="s">
        <v>239</v>
      </c>
      <c r="E100" s="63">
        <v>1.0</v>
      </c>
      <c r="F100" s="137">
        <f t="shared" si="30"/>
        <v>4</v>
      </c>
      <c r="G100" s="135">
        <v>4.0</v>
      </c>
      <c r="H100" s="138">
        <v>45673.0</v>
      </c>
      <c r="I100" s="138">
        <v>45678.0</v>
      </c>
    </row>
    <row r="101" ht="13.5" customHeight="1">
      <c r="A101" s="54" t="s">
        <v>272</v>
      </c>
      <c r="B101" s="55" t="s">
        <v>273</v>
      </c>
      <c r="C101" s="56"/>
      <c r="D101" s="119" t="s">
        <v>274</v>
      </c>
      <c r="E101" s="57">
        <f t="shared" ref="E101:E102" si="31">F101/G101</f>
        <v>0.9503416856</v>
      </c>
      <c r="F101" s="58">
        <f>SUM(F102,F115:F120)</f>
        <v>417.2</v>
      </c>
      <c r="G101" s="56">
        <f>SUM(G120,G119,G118,G117,G116,G115,G102)</f>
        <v>439</v>
      </c>
      <c r="H101" s="59">
        <f>MIN(H102:H124)</f>
        <v>45481</v>
      </c>
      <c r="I101" s="59">
        <f>MAX(I102:I124)</f>
        <v>45808</v>
      </c>
    </row>
    <row r="102" ht="13.5" customHeight="1" outlineLevel="1">
      <c r="A102" s="95" t="s">
        <v>275</v>
      </c>
      <c r="B102" s="67" t="s">
        <v>276</v>
      </c>
      <c r="C102" s="62" t="s">
        <v>277</v>
      </c>
      <c r="D102" s="69" t="s">
        <v>278</v>
      </c>
      <c r="E102" s="70">
        <f t="shared" si="31"/>
        <v>0.9859649123</v>
      </c>
      <c r="F102" s="71">
        <f>SUM(F103,F104:F114)</f>
        <v>56.2</v>
      </c>
      <c r="G102" s="68">
        <f>SUM(G104:G114,G103)</f>
        <v>57</v>
      </c>
      <c r="H102" s="72">
        <f>MIN(H103:H114)</f>
        <v>45481</v>
      </c>
      <c r="I102" s="72">
        <f>MAX(I103:I114)</f>
        <v>45808</v>
      </c>
    </row>
    <row r="103" ht="13.5" customHeight="1" outlineLevel="2">
      <c r="A103" s="87" t="s">
        <v>279</v>
      </c>
      <c r="B103" s="88" t="s">
        <v>280</v>
      </c>
      <c r="C103" s="91"/>
      <c r="D103" s="89" t="s">
        <v>278</v>
      </c>
      <c r="E103" s="63">
        <v>1.0</v>
      </c>
      <c r="F103" s="84">
        <f t="shared" ref="F103:F115" si="32">G103*E103</f>
        <v>10</v>
      </c>
      <c r="G103" s="91">
        <v>10.0</v>
      </c>
      <c r="H103" s="92">
        <v>45481.0</v>
      </c>
      <c r="I103" s="92">
        <v>45492.0</v>
      </c>
    </row>
    <row r="104" ht="13.5" customHeight="1" outlineLevel="2">
      <c r="A104" s="87" t="s">
        <v>281</v>
      </c>
      <c r="B104" s="88" t="s">
        <v>282</v>
      </c>
      <c r="C104" s="91"/>
      <c r="D104" s="89" t="s">
        <v>278</v>
      </c>
      <c r="E104" s="63">
        <v>1.0</v>
      </c>
      <c r="F104" s="90">
        <f t="shared" si="32"/>
        <v>2</v>
      </c>
      <c r="G104" s="91">
        <v>2.0</v>
      </c>
      <c r="H104" s="141">
        <v>45495.0</v>
      </c>
      <c r="I104" s="141">
        <v>45496.0</v>
      </c>
    </row>
    <row r="105" ht="13.5" customHeight="1" outlineLevel="2">
      <c r="A105" s="87" t="s">
        <v>283</v>
      </c>
      <c r="B105" s="88" t="s">
        <v>284</v>
      </c>
      <c r="C105" s="91"/>
      <c r="D105" s="142" t="s">
        <v>278</v>
      </c>
      <c r="E105" s="143">
        <v>1.0</v>
      </c>
      <c r="F105" s="90">
        <f t="shared" si="32"/>
        <v>3</v>
      </c>
      <c r="G105" s="144">
        <v>3.0</v>
      </c>
      <c r="H105" s="145">
        <v>45497.0</v>
      </c>
      <c r="I105" s="145">
        <v>45499.0</v>
      </c>
    </row>
    <row r="106" ht="13.5" customHeight="1" outlineLevel="2">
      <c r="A106" s="87" t="s">
        <v>285</v>
      </c>
      <c r="B106" s="88" t="s">
        <v>286</v>
      </c>
      <c r="C106" s="91"/>
      <c r="D106" s="89" t="s">
        <v>278</v>
      </c>
      <c r="E106" s="146">
        <v>1.0</v>
      </c>
      <c r="F106" s="90">
        <f t="shared" si="32"/>
        <v>3</v>
      </c>
      <c r="G106" s="91">
        <v>3.0</v>
      </c>
      <c r="H106" s="141">
        <v>45502.0</v>
      </c>
      <c r="I106" s="141">
        <v>45504.0</v>
      </c>
    </row>
    <row r="107" ht="13.5" customHeight="1" outlineLevel="2">
      <c r="A107" s="87" t="s">
        <v>287</v>
      </c>
      <c r="B107" s="88" t="s">
        <v>288</v>
      </c>
      <c r="C107" s="91"/>
      <c r="D107" s="89" t="s">
        <v>278</v>
      </c>
      <c r="E107" s="146">
        <v>1.0</v>
      </c>
      <c r="F107" s="90">
        <f t="shared" si="32"/>
        <v>2</v>
      </c>
      <c r="G107" s="91">
        <v>2.0</v>
      </c>
      <c r="H107" s="141">
        <v>45505.0</v>
      </c>
      <c r="I107" s="141">
        <v>45506.0</v>
      </c>
    </row>
    <row r="108" ht="13.5" customHeight="1" outlineLevel="2">
      <c r="A108" s="87" t="s">
        <v>289</v>
      </c>
      <c r="B108" s="88" t="s">
        <v>290</v>
      </c>
      <c r="C108" s="91"/>
      <c r="D108" s="89" t="s">
        <v>278</v>
      </c>
      <c r="E108" s="146">
        <v>1.0</v>
      </c>
      <c r="F108" s="90">
        <f t="shared" si="32"/>
        <v>3</v>
      </c>
      <c r="G108" s="91">
        <v>3.0</v>
      </c>
      <c r="H108" s="141">
        <v>45509.0</v>
      </c>
      <c r="I108" s="141">
        <v>45511.0</v>
      </c>
    </row>
    <row r="109" ht="13.5" customHeight="1" outlineLevel="2">
      <c r="A109" s="87" t="s">
        <v>291</v>
      </c>
      <c r="B109" s="88" t="s">
        <v>292</v>
      </c>
      <c r="C109" s="91"/>
      <c r="D109" s="89" t="s">
        <v>278</v>
      </c>
      <c r="E109" s="146">
        <v>1.0</v>
      </c>
      <c r="F109" s="90">
        <f t="shared" si="32"/>
        <v>2</v>
      </c>
      <c r="G109" s="91">
        <v>2.0</v>
      </c>
      <c r="H109" s="141">
        <v>45512.0</v>
      </c>
      <c r="I109" s="141">
        <v>45513.0</v>
      </c>
    </row>
    <row r="110" ht="13.5" customHeight="1" outlineLevel="2">
      <c r="A110" s="87" t="s">
        <v>293</v>
      </c>
      <c r="B110" s="88" t="s">
        <v>294</v>
      </c>
      <c r="C110" s="91"/>
      <c r="D110" s="89" t="s">
        <v>278</v>
      </c>
      <c r="E110" s="146">
        <v>1.0</v>
      </c>
      <c r="F110" s="90">
        <f t="shared" si="32"/>
        <v>9</v>
      </c>
      <c r="G110" s="91">
        <v>9.0</v>
      </c>
      <c r="H110" s="141">
        <v>45516.0</v>
      </c>
      <c r="I110" s="141">
        <v>45527.0</v>
      </c>
    </row>
    <row r="111" ht="13.5" customHeight="1" outlineLevel="2">
      <c r="A111" s="87" t="s">
        <v>295</v>
      </c>
      <c r="B111" s="88" t="s">
        <v>296</v>
      </c>
      <c r="C111" s="91"/>
      <c r="D111" s="89" t="s">
        <v>278</v>
      </c>
      <c r="E111" s="146">
        <v>1.0</v>
      </c>
      <c r="F111" s="90">
        <f t="shared" si="32"/>
        <v>5</v>
      </c>
      <c r="G111" s="91">
        <v>5.0</v>
      </c>
      <c r="H111" s="141">
        <v>45530.0</v>
      </c>
      <c r="I111" s="141">
        <v>45534.0</v>
      </c>
    </row>
    <row r="112" ht="13.5" customHeight="1" outlineLevel="2">
      <c r="A112" s="87" t="s">
        <v>297</v>
      </c>
      <c r="B112" s="88" t="s">
        <v>298</v>
      </c>
      <c r="C112" s="91"/>
      <c r="D112" s="89" t="s">
        <v>278</v>
      </c>
      <c r="E112" s="146">
        <v>1.0</v>
      </c>
      <c r="F112" s="90">
        <f t="shared" si="32"/>
        <v>5</v>
      </c>
      <c r="G112" s="91">
        <v>5.0</v>
      </c>
      <c r="H112" s="141">
        <v>45537.0</v>
      </c>
      <c r="I112" s="141">
        <v>45541.0</v>
      </c>
    </row>
    <row r="113" ht="13.5" customHeight="1" outlineLevel="2">
      <c r="A113" s="87" t="s">
        <v>299</v>
      </c>
      <c r="B113" s="88" t="s">
        <v>300</v>
      </c>
      <c r="C113" s="91"/>
      <c r="D113" s="89" t="s">
        <v>278</v>
      </c>
      <c r="E113" s="146">
        <v>1.0</v>
      </c>
      <c r="F113" s="90">
        <f t="shared" si="32"/>
        <v>5</v>
      </c>
      <c r="G113" s="91">
        <v>5.0</v>
      </c>
      <c r="H113" s="141">
        <v>45544.0</v>
      </c>
      <c r="I113" s="141">
        <v>45548.0</v>
      </c>
      <c r="J113" s="47"/>
      <c r="K113" s="47"/>
    </row>
    <row r="114" ht="13.5" customHeight="1" outlineLevel="2">
      <c r="A114" s="87" t="s">
        <v>301</v>
      </c>
      <c r="B114" s="88" t="s">
        <v>302</v>
      </c>
      <c r="C114" s="91"/>
      <c r="D114" s="89" t="s">
        <v>278</v>
      </c>
      <c r="E114" s="146">
        <v>0.9</v>
      </c>
      <c r="F114" s="90">
        <f t="shared" si="32"/>
        <v>7.2</v>
      </c>
      <c r="G114" s="91">
        <v>8.0</v>
      </c>
      <c r="H114" s="141">
        <v>45554.0</v>
      </c>
      <c r="I114" s="141">
        <v>45808.0</v>
      </c>
      <c r="J114" s="47"/>
      <c r="K114" s="47" t="s">
        <v>303</v>
      </c>
    </row>
    <row r="115" ht="13.5" customHeight="1" outlineLevel="1">
      <c r="A115" s="60" t="s">
        <v>304</v>
      </c>
      <c r="B115" s="61" t="s">
        <v>305</v>
      </c>
      <c r="C115" s="62" t="s">
        <v>306</v>
      </c>
      <c r="D115" s="66" t="s">
        <v>307</v>
      </c>
      <c r="E115" s="63">
        <v>1.0</v>
      </c>
      <c r="F115" s="64">
        <f t="shared" si="32"/>
        <v>14</v>
      </c>
      <c r="G115" s="62">
        <v>14.0</v>
      </c>
      <c r="H115" s="65">
        <v>45516.0</v>
      </c>
      <c r="I115" s="65">
        <v>45565.0</v>
      </c>
      <c r="J115" s="47"/>
      <c r="K115" s="47" t="s">
        <v>308</v>
      </c>
    </row>
    <row r="116" ht="13.5" customHeight="1" outlineLevel="1">
      <c r="A116" s="147" t="s">
        <v>309</v>
      </c>
      <c r="B116" s="148" t="s">
        <v>310</v>
      </c>
      <c r="C116" s="149"/>
      <c r="D116" s="150" t="str">
        <f>'OK플라자통합_개발'!$D$3</f>
        <v>이의진,서동욱,송주은,김은별</v>
      </c>
      <c r="E116" s="151">
        <f>'OK플라자통합_개발'!$E$3</f>
        <v>0.9958333333</v>
      </c>
      <c r="F116" s="152">
        <f>'OK플라자통합_개발'!$F$3</f>
        <v>119.5</v>
      </c>
      <c r="G116" s="152">
        <f>'OK플라자통합_개발'!$G$3</f>
        <v>120</v>
      </c>
      <c r="H116" s="153">
        <f>'OK플라자통합_개발'!$H$3</f>
        <v>45624</v>
      </c>
      <c r="I116" s="153">
        <f>'OK플라자통합_개발'!$I$3</f>
        <v>45728</v>
      </c>
      <c r="J116" s="47"/>
      <c r="K116" s="47"/>
    </row>
    <row r="117" ht="13.5" customHeight="1" outlineLevel="1">
      <c r="A117" s="147" t="s">
        <v>311</v>
      </c>
      <c r="B117" s="148" t="s">
        <v>312</v>
      </c>
      <c r="C117" s="149"/>
      <c r="D117" s="150" t="str">
        <f>'OK플라자통합_개발'!$D$22</f>
        <v>서동욱,송주은,김은별</v>
      </c>
      <c r="E117" s="151">
        <f>'OK플라자통합_개발'!$E$22</f>
        <v>0.9756097561</v>
      </c>
      <c r="F117" s="152">
        <f>'OK플라자통합_개발'!$F$22</f>
        <v>40</v>
      </c>
      <c r="G117" s="152">
        <f>'OK플라자통합_개발'!$G$22</f>
        <v>41</v>
      </c>
      <c r="H117" s="153">
        <f>'OK플라자통합_개발'!$H$22</f>
        <v>45659</v>
      </c>
      <c r="I117" s="153">
        <f>'OK플라자통합_개발'!$I$22</f>
        <v>45730</v>
      </c>
      <c r="J117" s="47"/>
      <c r="K117" s="47"/>
    </row>
    <row r="118" ht="13.5" customHeight="1" outlineLevel="1">
      <c r="A118" s="147" t="s">
        <v>313</v>
      </c>
      <c r="B118" s="148" t="s">
        <v>314</v>
      </c>
      <c r="C118" s="149"/>
      <c r="D118" s="150" t="str">
        <f>'OK플라자통합_개발'!$D$30</f>
        <v>이의진,김은별,송주은</v>
      </c>
      <c r="E118" s="151">
        <f>'OK플라자통합_개발'!$E$30</f>
        <v>0.981884058</v>
      </c>
      <c r="F118" s="152">
        <f>'OK플라자통합_개발'!$F$30</f>
        <v>135.5</v>
      </c>
      <c r="G118" s="152">
        <f>'OK플라자통합_개발'!$G$30</f>
        <v>138</v>
      </c>
      <c r="H118" s="153">
        <f>'OK플라자통합_개발'!$H$30</f>
        <v>45575</v>
      </c>
      <c r="I118" s="153">
        <f>'OK플라자통합_개발'!$I$30</f>
        <v>45747</v>
      </c>
      <c r="J118" s="47"/>
      <c r="K118" s="47" t="s">
        <v>315</v>
      </c>
    </row>
    <row r="119" ht="13.5" customHeight="1" outlineLevel="1">
      <c r="A119" s="60" t="s">
        <v>316</v>
      </c>
      <c r="B119" s="61" t="s">
        <v>317</v>
      </c>
      <c r="C119" s="62"/>
      <c r="D119" s="62" t="s">
        <v>318</v>
      </c>
      <c r="E119" s="154">
        <v>0.4</v>
      </c>
      <c r="F119" s="64">
        <f>G119*E119</f>
        <v>8</v>
      </c>
      <c r="G119" s="62">
        <v>20.0</v>
      </c>
      <c r="H119" s="65">
        <v>45691.0</v>
      </c>
      <c r="I119" s="65">
        <v>45730.0</v>
      </c>
      <c r="J119" s="47"/>
      <c r="K119" s="47"/>
    </row>
    <row r="120" ht="13.5" customHeight="1" outlineLevel="1">
      <c r="A120" s="95" t="s">
        <v>319</v>
      </c>
      <c r="B120" s="67" t="s">
        <v>320</v>
      </c>
      <c r="C120" s="68"/>
      <c r="D120" s="68" t="s">
        <v>321</v>
      </c>
      <c r="E120" s="70">
        <f>F120/G120</f>
        <v>0.8979591837</v>
      </c>
      <c r="F120" s="71">
        <f t="shared" ref="F120:G120" si="33">SUM(F121:F124)</f>
        <v>44</v>
      </c>
      <c r="G120" s="68">
        <f t="shared" si="33"/>
        <v>49</v>
      </c>
      <c r="H120" s="72">
        <f>MIN(H121:H124)</f>
        <v>45659</v>
      </c>
      <c r="I120" s="72">
        <f>MAX(I121:I124)</f>
        <v>45730</v>
      </c>
      <c r="J120" s="47"/>
      <c r="K120" s="47" t="s">
        <v>322</v>
      </c>
    </row>
    <row r="121" ht="13.5" customHeight="1" outlineLevel="1">
      <c r="A121" s="87" t="s">
        <v>323</v>
      </c>
      <c r="B121" s="88" t="s">
        <v>324</v>
      </c>
      <c r="C121" s="91"/>
      <c r="D121" s="91" t="s">
        <v>321</v>
      </c>
      <c r="E121" s="63">
        <v>1.0</v>
      </c>
      <c r="F121" s="90">
        <f t="shared" ref="F121:F124" si="34">G121*E121</f>
        <v>17</v>
      </c>
      <c r="G121" s="91">
        <v>17.0</v>
      </c>
      <c r="H121" s="92">
        <v>45659.0</v>
      </c>
      <c r="I121" s="92">
        <v>45681.0</v>
      </c>
      <c r="J121" s="47"/>
      <c r="K121" s="47"/>
    </row>
    <row r="122" ht="13.5" customHeight="1" outlineLevel="1">
      <c r="A122" s="87" t="s">
        <v>325</v>
      </c>
      <c r="B122" s="88" t="s">
        <v>326</v>
      </c>
      <c r="C122" s="91"/>
      <c r="D122" s="91" t="s">
        <v>321</v>
      </c>
      <c r="E122" s="154">
        <v>1.0</v>
      </c>
      <c r="F122" s="90">
        <f t="shared" si="34"/>
        <v>10</v>
      </c>
      <c r="G122" s="91">
        <v>10.0</v>
      </c>
      <c r="H122" s="92">
        <v>45670.0</v>
      </c>
      <c r="I122" s="92">
        <v>45681.0</v>
      </c>
      <c r="J122" s="47"/>
      <c r="K122" s="47"/>
    </row>
    <row r="123" ht="13.5" customHeight="1" outlineLevel="1">
      <c r="A123" s="87" t="s">
        <v>327</v>
      </c>
      <c r="B123" s="88" t="s">
        <v>328</v>
      </c>
      <c r="C123" s="91"/>
      <c r="D123" s="91" t="s">
        <v>321</v>
      </c>
      <c r="E123" s="154">
        <v>1.0</v>
      </c>
      <c r="F123" s="90">
        <f t="shared" si="34"/>
        <v>12</v>
      </c>
      <c r="G123" s="91">
        <v>12.0</v>
      </c>
      <c r="H123" s="92">
        <v>45677.0</v>
      </c>
      <c r="I123" s="92">
        <v>45702.0</v>
      </c>
      <c r="J123" s="47"/>
      <c r="K123" s="47"/>
    </row>
    <row r="124" ht="13.5" customHeight="1" outlineLevel="1">
      <c r="A124" s="87" t="s">
        <v>329</v>
      </c>
      <c r="B124" s="88" t="s">
        <v>330</v>
      </c>
      <c r="C124" s="91"/>
      <c r="D124" s="91" t="s">
        <v>321</v>
      </c>
      <c r="E124" s="154">
        <v>0.5</v>
      </c>
      <c r="F124" s="90">
        <f t="shared" si="34"/>
        <v>5</v>
      </c>
      <c r="G124" s="91">
        <v>10.0</v>
      </c>
      <c r="H124" s="92">
        <v>45705.0</v>
      </c>
      <c r="I124" s="92">
        <v>45730.0</v>
      </c>
      <c r="J124" s="47"/>
      <c r="K124" s="47"/>
    </row>
    <row r="125" ht="13.5" customHeight="1">
      <c r="A125" s="155" t="s">
        <v>331</v>
      </c>
      <c r="B125" s="55" t="s">
        <v>332</v>
      </c>
      <c r="C125" s="56"/>
      <c r="D125" s="56" t="s">
        <v>333</v>
      </c>
      <c r="E125" s="57">
        <f>F125/G125</f>
        <v>0.09032258065</v>
      </c>
      <c r="F125" s="58">
        <f t="shared" ref="F125:G125" si="35">SUM(F126:F130)</f>
        <v>5.6</v>
      </c>
      <c r="G125" s="56">
        <f t="shared" si="35"/>
        <v>62</v>
      </c>
      <c r="H125" s="59">
        <f>MIN(H126:H130)</f>
        <v>45748</v>
      </c>
      <c r="I125" s="59">
        <f>MAX(I126:I130)</f>
        <v>45807</v>
      </c>
      <c r="J125" s="47"/>
      <c r="K125" s="47"/>
    </row>
    <row r="126" ht="13.5" customHeight="1" outlineLevel="1">
      <c r="A126" s="156" t="s">
        <v>334</v>
      </c>
      <c r="B126" s="61" t="s">
        <v>335</v>
      </c>
      <c r="C126" s="62" t="s">
        <v>336</v>
      </c>
      <c r="D126" s="62" t="s">
        <v>333</v>
      </c>
      <c r="E126" s="154">
        <v>0.4</v>
      </c>
      <c r="F126" s="64">
        <f t="shared" ref="F126:F130" si="36">G126*E126</f>
        <v>3.6</v>
      </c>
      <c r="G126" s="62">
        <v>9.0</v>
      </c>
      <c r="H126" s="65">
        <v>45748.0</v>
      </c>
      <c r="I126" s="65">
        <v>45758.0</v>
      </c>
      <c r="J126" s="47"/>
      <c r="K126" s="47"/>
    </row>
    <row r="127" ht="13.5" customHeight="1" outlineLevel="1">
      <c r="A127" s="156" t="s">
        <v>337</v>
      </c>
      <c r="B127" s="61" t="s">
        <v>338</v>
      </c>
      <c r="C127" s="62" t="s">
        <v>339</v>
      </c>
      <c r="D127" s="62" t="s">
        <v>333</v>
      </c>
      <c r="E127" s="154">
        <v>0.1</v>
      </c>
      <c r="F127" s="64">
        <f t="shared" si="36"/>
        <v>2</v>
      </c>
      <c r="G127" s="62">
        <v>20.0</v>
      </c>
      <c r="H127" s="65">
        <v>45761.0</v>
      </c>
      <c r="I127" s="65">
        <v>45777.0</v>
      </c>
      <c r="J127" s="47"/>
      <c r="K127" s="47"/>
    </row>
    <row r="128" ht="13.5" customHeight="1" outlineLevel="1">
      <c r="A128" s="156" t="s">
        <v>340</v>
      </c>
      <c r="B128" s="61" t="s">
        <v>341</v>
      </c>
      <c r="C128" s="62" t="s">
        <v>342</v>
      </c>
      <c r="D128" s="62" t="s">
        <v>333</v>
      </c>
      <c r="E128" s="63">
        <v>0.0</v>
      </c>
      <c r="F128" s="64">
        <f t="shared" si="36"/>
        <v>0</v>
      </c>
      <c r="G128" s="62">
        <v>8.0</v>
      </c>
      <c r="H128" s="65">
        <v>45775.0</v>
      </c>
      <c r="I128" s="65">
        <v>45786.0</v>
      </c>
      <c r="J128" s="47"/>
      <c r="K128" s="47"/>
    </row>
    <row r="129" ht="13.5" customHeight="1" outlineLevel="1">
      <c r="A129" s="156" t="s">
        <v>343</v>
      </c>
      <c r="B129" s="61" t="s">
        <v>344</v>
      </c>
      <c r="C129" s="62"/>
      <c r="D129" s="62" t="s">
        <v>333</v>
      </c>
      <c r="E129" s="63">
        <v>0.0</v>
      </c>
      <c r="F129" s="64">
        <f t="shared" si="36"/>
        <v>0</v>
      </c>
      <c r="G129" s="62">
        <v>5.0</v>
      </c>
      <c r="H129" s="65">
        <v>45789.0</v>
      </c>
      <c r="I129" s="65">
        <v>45793.0</v>
      </c>
    </row>
    <row r="130" ht="13.5" customHeight="1" outlineLevel="1">
      <c r="A130" s="156" t="s">
        <v>345</v>
      </c>
      <c r="B130" s="61" t="s">
        <v>346</v>
      </c>
      <c r="C130" s="62"/>
      <c r="D130" s="62" t="s">
        <v>333</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7" t="s">
        <v>26</v>
      </c>
      <c r="B1" s="158" t="s">
        <v>27</v>
      </c>
      <c r="C1" s="158" t="s">
        <v>28</v>
      </c>
      <c r="D1" s="159" t="s">
        <v>29</v>
      </c>
      <c r="E1" s="44" t="s">
        <v>30</v>
      </c>
      <c r="F1" s="45" t="s">
        <v>31</v>
      </c>
      <c r="G1" s="43" t="s">
        <v>32</v>
      </c>
      <c r="H1" s="160" t="s">
        <v>33</v>
      </c>
      <c r="I1" s="160" t="s">
        <v>34</v>
      </c>
      <c r="J1" s="158" t="s">
        <v>347</v>
      </c>
      <c r="K1" s="158" t="s">
        <v>348</v>
      </c>
      <c r="L1" s="158" t="s">
        <v>349</v>
      </c>
      <c r="M1" s="161"/>
    </row>
    <row r="2" ht="15.75" customHeight="1">
      <c r="A2" s="162"/>
      <c r="B2" s="162"/>
      <c r="C2" s="162"/>
      <c r="D2" s="162"/>
      <c r="E2" s="50">
        <f t="shared" ref="E2:E3" si="2">F2/G2</f>
        <v>0.9866220736</v>
      </c>
      <c r="F2" s="51">
        <f t="shared" ref="F2:G2" si="1">SUM(F3,F22,F30)</f>
        <v>295</v>
      </c>
      <c r="G2" s="51">
        <f t="shared" si="1"/>
        <v>299</v>
      </c>
      <c r="H2" s="162"/>
      <c r="I2" s="162"/>
      <c r="J2" s="162"/>
      <c r="K2" s="162"/>
      <c r="L2" s="162"/>
      <c r="M2" s="161"/>
    </row>
    <row r="3">
      <c r="A3" s="147" t="s">
        <v>309</v>
      </c>
      <c r="B3" s="148" t="s">
        <v>310</v>
      </c>
      <c r="C3" s="149"/>
      <c r="D3" s="163" t="s">
        <v>350</v>
      </c>
      <c r="E3" s="151">
        <f t="shared" si="2"/>
        <v>0.9958333333</v>
      </c>
      <c r="F3" s="152">
        <f t="shared" ref="F3:G3" si="3">SUM(F4:F21)</f>
        <v>119.5</v>
      </c>
      <c r="G3" s="152">
        <f t="shared" si="3"/>
        <v>120</v>
      </c>
      <c r="H3" s="153">
        <f>MIN(H4:H21)</f>
        <v>45624</v>
      </c>
      <c r="I3" s="153">
        <f>MAX(I4:I21)</f>
        <v>45728</v>
      </c>
      <c r="J3" s="47"/>
      <c r="K3" s="164"/>
      <c r="L3" s="165"/>
      <c r="M3" s="47"/>
    </row>
    <row r="4">
      <c r="A4" s="80" t="s">
        <v>351</v>
      </c>
      <c r="B4" s="166" t="s">
        <v>352</v>
      </c>
      <c r="C4" s="123"/>
      <c r="D4" s="167" t="s">
        <v>353</v>
      </c>
      <c r="E4" s="168">
        <v>0.95</v>
      </c>
      <c r="F4" s="169">
        <f t="shared" ref="F4:F10" si="4">G4*E4</f>
        <v>9.5</v>
      </c>
      <c r="G4" s="123">
        <v>10.0</v>
      </c>
      <c r="H4" s="124">
        <v>45624.0</v>
      </c>
      <c r="I4" s="124">
        <v>45637.0</v>
      </c>
      <c r="J4" s="170">
        <v>1.0</v>
      </c>
      <c r="K4" s="171" t="s">
        <v>354</v>
      </c>
      <c r="L4" s="172"/>
      <c r="M4" s="47"/>
    </row>
    <row r="5">
      <c r="A5" s="80" t="s">
        <v>355</v>
      </c>
      <c r="B5" s="166" t="s">
        <v>356</v>
      </c>
      <c r="C5" s="123"/>
      <c r="D5" s="167" t="s">
        <v>357</v>
      </c>
      <c r="E5" s="173">
        <v>1.0</v>
      </c>
      <c r="F5" s="169">
        <f t="shared" si="4"/>
        <v>13</v>
      </c>
      <c r="G5" s="123">
        <v>13.0</v>
      </c>
      <c r="H5" s="124">
        <v>45624.0</v>
      </c>
      <c r="I5" s="124">
        <v>45642.0</v>
      </c>
      <c r="J5" s="174">
        <v>1.0</v>
      </c>
      <c r="K5" s="175" t="s">
        <v>358</v>
      </c>
      <c r="L5" s="172"/>
      <c r="M5" s="47"/>
    </row>
    <row r="6">
      <c r="A6" s="80" t="s">
        <v>359</v>
      </c>
      <c r="B6" s="166" t="s">
        <v>360</v>
      </c>
      <c r="C6" s="123"/>
      <c r="D6" s="167" t="s">
        <v>361</v>
      </c>
      <c r="E6" s="173">
        <v>1.0</v>
      </c>
      <c r="F6" s="169">
        <f t="shared" si="4"/>
        <v>7</v>
      </c>
      <c r="G6" s="123">
        <v>7.0</v>
      </c>
      <c r="H6" s="124">
        <v>45643.0</v>
      </c>
      <c r="I6" s="124">
        <v>45652.0</v>
      </c>
      <c r="J6" s="174">
        <v>2.0</v>
      </c>
      <c r="K6" s="176" t="s">
        <v>362</v>
      </c>
      <c r="L6" s="172"/>
      <c r="M6" s="47"/>
    </row>
    <row r="7">
      <c r="A7" s="80" t="s">
        <v>363</v>
      </c>
      <c r="B7" s="166" t="s">
        <v>364</v>
      </c>
      <c r="C7" s="123"/>
      <c r="D7" s="167" t="s">
        <v>357</v>
      </c>
      <c r="E7" s="173">
        <v>1.0</v>
      </c>
      <c r="F7" s="169">
        <f t="shared" si="4"/>
        <v>7</v>
      </c>
      <c r="G7" s="123">
        <v>7.0</v>
      </c>
      <c r="H7" s="124">
        <v>45653.0</v>
      </c>
      <c r="I7" s="124">
        <v>45664.0</v>
      </c>
      <c r="J7" s="174">
        <v>3.0</v>
      </c>
      <c r="K7" s="176" t="s">
        <v>365</v>
      </c>
      <c r="L7" s="172"/>
      <c r="M7" s="47"/>
    </row>
    <row r="8">
      <c r="A8" s="80" t="s">
        <v>366</v>
      </c>
      <c r="B8" s="166" t="s">
        <v>367</v>
      </c>
      <c r="C8" s="123"/>
      <c r="D8" s="167" t="s">
        <v>368</v>
      </c>
      <c r="E8" s="168">
        <v>1.0</v>
      </c>
      <c r="F8" s="169">
        <f t="shared" si="4"/>
        <v>6</v>
      </c>
      <c r="G8" s="123">
        <v>6.0</v>
      </c>
      <c r="H8" s="124">
        <v>45625.0</v>
      </c>
      <c r="I8" s="124">
        <v>45632.0</v>
      </c>
      <c r="J8" s="177">
        <v>1.0</v>
      </c>
      <c r="K8" s="178" t="s">
        <v>369</v>
      </c>
      <c r="L8" s="172"/>
      <c r="M8" s="47"/>
    </row>
    <row r="9">
      <c r="A9" s="80" t="s">
        <v>370</v>
      </c>
      <c r="B9" s="166" t="s">
        <v>371</v>
      </c>
      <c r="C9" s="123"/>
      <c r="D9" s="167" t="s">
        <v>368</v>
      </c>
      <c r="E9" s="168">
        <v>1.0</v>
      </c>
      <c r="F9" s="169">
        <f t="shared" si="4"/>
        <v>10</v>
      </c>
      <c r="G9" s="123">
        <v>10.0</v>
      </c>
      <c r="H9" s="124">
        <v>45635.0</v>
      </c>
      <c r="I9" s="124">
        <v>45646.0</v>
      </c>
      <c r="J9" s="177">
        <v>2.0</v>
      </c>
      <c r="K9" s="176" t="s">
        <v>372</v>
      </c>
      <c r="L9" s="172"/>
      <c r="M9" s="47"/>
    </row>
    <row r="10">
      <c r="A10" s="80" t="s">
        <v>373</v>
      </c>
      <c r="B10" s="179" t="s">
        <v>374</v>
      </c>
      <c r="C10" s="123"/>
      <c r="D10" s="167" t="s">
        <v>375</v>
      </c>
      <c r="E10" s="173">
        <v>1.0</v>
      </c>
      <c r="F10" s="169">
        <f t="shared" si="4"/>
        <v>6</v>
      </c>
      <c r="G10" s="123">
        <v>6.0</v>
      </c>
      <c r="H10" s="124">
        <v>45672.0</v>
      </c>
      <c r="I10" s="124">
        <v>45679.0</v>
      </c>
      <c r="J10" s="177">
        <v>6.0</v>
      </c>
      <c r="K10" s="176" t="s">
        <v>376</v>
      </c>
      <c r="L10" s="172"/>
      <c r="M10" s="47"/>
    </row>
    <row r="11">
      <c r="A11" s="80" t="s">
        <v>377</v>
      </c>
      <c r="B11" s="166" t="s">
        <v>378</v>
      </c>
      <c r="C11" s="123"/>
      <c r="D11" s="167" t="s">
        <v>368</v>
      </c>
      <c r="E11" s="173">
        <v>1.0</v>
      </c>
      <c r="F11" s="169"/>
      <c r="G11" s="123"/>
      <c r="H11" s="124">
        <v>45691.0</v>
      </c>
      <c r="I11" s="124">
        <v>45695.0</v>
      </c>
      <c r="J11" s="180"/>
      <c r="K11" s="181"/>
      <c r="L11" s="172"/>
      <c r="M11" s="47"/>
    </row>
    <row r="12">
      <c r="A12" s="80" t="s">
        <v>379</v>
      </c>
      <c r="B12" s="166" t="s">
        <v>380</v>
      </c>
      <c r="C12" s="123"/>
      <c r="D12" s="167" t="s">
        <v>307</v>
      </c>
      <c r="E12" s="173">
        <v>1.0</v>
      </c>
      <c r="F12" s="169">
        <f t="shared" ref="F12:F21" si="5">G12*E12</f>
        <v>10</v>
      </c>
      <c r="G12" s="123">
        <v>10.0</v>
      </c>
      <c r="H12" s="124">
        <v>45652.0</v>
      </c>
      <c r="I12" s="124">
        <v>45666.0</v>
      </c>
      <c r="J12" s="180">
        <v>3.0</v>
      </c>
      <c r="K12" s="176" t="s">
        <v>381</v>
      </c>
      <c r="L12" s="172"/>
      <c r="M12" s="47"/>
    </row>
    <row r="13">
      <c r="A13" s="80" t="s">
        <v>382</v>
      </c>
      <c r="B13" s="166" t="s">
        <v>383</v>
      </c>
      <c r="C13" s="123"/>
      <c r="D13" s="167" t="s">
        <v>384</v>
      </c>
      <c r="E13" s="173">
        <v>1.0</v>
      </c>
      <c r="F13" s="169">
        <f t="shared" si="5"/>
        <v>6</v>
      </c>
      <c r="G13" s="123">
        <v>6.0</v>
      </c>
      <c r="H13" s="124">
        <v>45667.0</v>
      </c>
      <c r="I13" s="124">
        <v>45674.0</v>
      </c>
      <c r="J13" s="180">
        <v>4.0</v>
      </c>
      <c r="K13" s="182" t="s">
        <v>385</v>
      </c>
      <c r="L13" s="183">
        <v>45722.0</v>
      </c>
      <c r="M13" s="47"/>
    </row>
    <row r="14">
      <c r="A14" s="80" t="s">
        <v>386</v>
      </c>
      <c r="B14" s="166" t="s">
        <v>387</v>
      </c>
      <c r="C14" s="123"/>
      <c r="D14" s="167" t="s">
        <v>368</v>
      </c>
      <c r="E14" s="173">
        <v>1.0</v>
      </c>
      <c r="F14" s="169">
        <f t="shared" si="5"/>
        <v>5</v>
      </c>
      <c r="G14" s="123">
        <v>5.0</v>
      </c>
      <c r="H14" s="124">
        <v>45649.0</v>
      </c>
      <c r="I14" s="124">
        <v>45656.0</v>
      </c>
      <c r="J14" s="177">
        <v>3.0</v>
      </c>
      <c r="K14" s="182" t="s">
        <v>388</v>
      </c>
      <c r="L14" s="172"/>
      <c r="M14" s="47"/>
    </row>
    <row r="15">
      <c r="A15" s="80" t="s">
        <v>389</v>
      </c>
      <c r="B15" s="81" t="s">
        <v>390</v>
      </c>
      <c r="C15" s="123"/>
      <c r="D15" s="167" t="s">
        <v>368</v>
      </c>
      <c r="E15" s="173">
        <v>1.0</v>
      </c>
      <c r="F15" s="169">
        <f t="shared" si="5"/>
        <v>5</v>
      </c>
      <c r="G15" s="123">
        <v>5.0</v>
      </c>
      <c r="H15" s="124">
        <v>45657.0</v>
      </c>
      <c r="I15" s="124">
        <v>45664.0</v>
      </c>
      <c r="J15" s="177">
        <v>4.0</v>
      </c>
      <c r="K15" s="182" t="s">
        <v>391</v>
      </c>
      <c r="L15" s="172"/>
      <c r="M15" s="47"/>
    </row>
    <row r="16">
      <c r="A16" s="80" t="s">
        <v>392</v>
      </c>
      <c r="B16" s="81" t="s">
        <v>393</v>
      </c>
      <c r="C16" s="123"/>
      <c r="D16" s="167" t="s">
        <v>394</v>
      </c>
      <c r="E16" s="173">
        <v>1.0</v>
      </c>
      <c r="F16" s="169">
        <f t="shared" si="5"/>
        <v>4</v>
      </c>
      <c r="G16" s="123">
        <v>4.0</v>
      </c>
      <c r="H16" s="124">
        <v>45677.0</v>
      </c>
      <c r="I16" s="124">
        <v>45680.0</v>
      </c>
      <c r="J16" s="180">
        <v>5.0</v>
      </c>
      <c r="K16" s="182" t="s">
        <v>395</v>
      </c>
      <c r="L16" s="184"/>
      <c r="M16" s="47"/>
    </row>
    <row r="17">
      <c r="A17" s="80" t="s">
        <v>396</v>
      </c>
      <c r="B17" s="81" t="s">
        <v>397</v>
      </c>
      <c r="C17" s="123"/>
      <c r="D17" s="167" t="s">
        <v>353</v>
      </c>
      <c r="E17" s="173">
        <v>1.0</v>
      </c>
      <c r="F17" s="169">
        <f t="shared" si="5"/>
        <v>7</v>
      </c>
      <c r="G17" s="123">
        <v>7.0</v>
      </c>
      <c r="H17" s="124">
        <v>45638.0</v>
      </c>
      <c r="I17" s="124">
        <v>45646.0</v>
      </c>
      <c r="J17" s="185">
        <v>2.0</v>
      </c>
      <c r="K17" s="181"/>
      <c r="L17" s="172"/>
      <c r="M17" s="47"/>
      <c r="N17" s="47"/>
      <c r="O17" s="47"/>
    </row>
    <row r="18">
      <c r="A18" s="80" t="s">
        <v>398</v>
      </c>
      <c r="B18" s="81" t="s">
        <v>399</v>
      </c>
      <c r="C18" s="123"/>
      <c r="D18" s="167" t="s">
        <v>400</v>
      </c>
      <c r="E18" s="173">
        <v>1.0</v>
      </c>
      <c r="F18" s="169">
        <f t="shared" si="5"/>
        <v>5</v>
      </c>
      <c r="G18" s="123">
        <v>5.0</v>
      </c>
      <c r="H18" s="124">
        <v>45673.0</v>
      </c>
      <c r="I18" s="124">
        <v>45728.0</v>
      </c>
      <c r="J18" s="185">
        <v>5.0</v>
      </c>
      <c r="K18" s="176" t="s">
        <v>401</v>
      </c>
      <c r="L18" s="186"/>
      <c r="M18" s="47"/>
      <c r="N18" s="47"/>
      <c r="O18" s="47"/>
    </row>
    <row r="19">
      <c r="A19" s="80" t="s">
        <v>402</v>
      </c>
      <c r="B19" s="81" t="s">
        <v>403</v>
      </c>
      <c r="C19" s="123"/>
      <c r="D19" s="167" t="s">
        <v>353</v>
      </c>
      <c r="E19" s="173">
        <v>1.0</v>
      </c>
      <c r="F19" s="169">
        <f t="shared" si="5"/>
        <v>5</v>
      </c>
      <c r="G19" s="123">
        <v>5.0</v>
      </c>
      <c r="H19" s="124">
        <v>45649.0</v>
      </c>
      <c r="I19" s="124">
        <v>45657.0</v>
      </c>
      <c r="J19" s="185">
        <v>3.0</v>
      </c>
      <c r="K19" s="176" t="s">
        <v>404</v>
      </c>
      <c r="L19" s="172"/>
      <c r="M19" s="47"/>
      <c r="N19" s="47"/>
      <c r="O19" s="47"/>
    </row>
    <row r="20">
      <c r="A20" s="80" t="s">
        <v>405</v>
      </c>
      <c r="B20" s="81" t="s">
        <v>406</v>
      </c>
      <c r="C20" s="123"/>
      <c r="D20" s="167" t="s">
        <v>307</v>
      </c>
      <c r="E20" s="173">
        <v>1.0</v>
      </c>
      <c r="F20" s="169">
        <f t="shared" si="5"/>
        <v>7</v>
      </c>
      <c r="G20" s="123">
        <v>7.0</v>
      </c>
      <c r="H20" s="124">
        <v>45700.0</v>
      </c>
      <c r="I20" s="124">
        <v>45708.0</v>
      </c>
      <c r="J20" s="180">
        <v>7.0</v>
      </c>
      <c r="K20" s="176" t="s">
        <v>407</v>
      </c>
      <c r="L20" s="186"/>
      <c r="M20" s="47"/>
      <c r="N20" s="47"/>
      <c r="O20" s="47"/>
    </row>
    <row r="21">
      <c r="A21" s="80" t="s">
        <v>408</v>
      </c>
      <c r="B21" s="81" t="s">
        <v>409</v>
      </c>
      <c r="C21" s="123"/>
      <c r="D21" s="167" t="s">
        <v>368</v>
      </c>
      <c r="E21" s="173">
        <v>1.0</v>
      </c>
      <c r="F21" s="169">
        <f t="shared" si="5"/>
        <v>7</v>
      </c>
      <c r="G21" s="123">
        <v>7.0</v>
      </c>
      <c r="H21" s="124">
        <v>45691.0</v>
      </c>
      <c r="I21" s="124">
        <v>45699.0</v>
      </c>
      <c r="J21" s="177">
        <v>8.0</v>
      </c>
      <c r="K21" s="176" t="s">
        <v>410</v>
      </c>
      <c r="L21" s="172"/>
      <c r="M21" s="47"/>
      <c r="N21" s="47"/>
      <c r="O21" s="47" t="s">
        <v>411</v>
      </c>
    </row>
    <row r="22">
      <c r="A22" s="147" t="s">
        <v>311</v>
      </c>
      <c r="B22" s="148" t="s">
        <v>312</v>
      </c>
      <c r="C22" s="149"/>
      <c r="D22" s="163" t="s">
        <v>412</v>
      </c>
      <c r="E22" s="151">
        <f>F22/G22</f>
        <v>0.9756097561</v>
      </c>
      <c r="F22" s="152">
        <f t="shared" ref="F22:G22" si="6">SUM(F23:F29)</f>
        <v>40</v>
      </c>
      <c r="G22" s="152">
        <f t="shared" si="6"/>
        <v>41</v>
      </c>
      <c r="H22" s="153">
        <f>MIN(H23:H29)</f>
        <v>45659</v>
      </c>
      <c r="I22" s="153">
        <f>MAX(I23:I29)</f>
        <v>45730</v>
      </c>
      <c r="J22" s="47"/>
      <c r="K22" s="164"/>
      <c r="L22" s="165"/>
      <c r="M22" s="47"/>
      <c r="N22" s="47"/>
      <c r="O22" s="47"/>
    </row>
    <row r="23">
      <c r="A23" s="80" t="s">
        <v>413</v>
      </c>
      <c r="B23" s="81" t="s">
        <v>414</v>
      </c>
      <c r="C23" s="123"/>
      <c r="D23" s="167" t="s">
        <v>357</v>
      </c>
      <c r="E23" s="173">
        <v>1.0</v>
      </c>
      <c r="F23" s="169">
        <f>G23*E23</f>
        <v>10</v>
      </c>
      <c r="G23" s="123">
        <v>10.0</v>
      </c>
      <c r="H23" s="124">
        <v>45665.0</v>
      </c>
      <c r="I23" s="124">
        <v>45678.0</v>
      </c>
      <c r="J23" s="174">
        <v>4.0</v>
      </c>
      <c r="K23" s="187" t="s">
        <v>415</v>
      </c>
      <c r="L23" s="188" t="s">
        <v>416</v>
      </c>
      <c r="M23" s="189"/>
      <c r="N23" s="47"/>
      <c r="O23" s="47"/>
    </row>
    <row r="24">
      <c r="A24" s="80" t="s">
        <v>417</v>
      </c>
      <c r="B24" s="81" t="s">
        <v>418</v>
      </c>
      <c r="C24" s="123"/>
      <c r="D24" s="190" t="s">
        <v>357</v>
      </c>
      <c r="E24" s="168">
        <v>1.0</v>
      </c>
      <c r="F24" s="169">
        <v>1.0</v>
      </c>
      <c r="G24" s="123">
        <v>1.0</v>
      </c>
      <c r="H24" s="124">
        <v>45730.0</v>
      </c>
      <c r="I24" s="124">
        <v>45730.0</v>
      </c>
      <c r="J24" s="174"/>
      <c r="K24" s="176" t="s">
        <v>419</v>
      </c>
      <c r="L24" s="172"/>
      <c r="M24" s="189"/>
      <c r="N24" s="47"/>
      <c r="O24" s="47"/>
    </row>
    <row r="25">
      <c r="A25" s="80" t="s">
        <v>420</v>
      </c>
      <c r="B25" s="81" t="s">
        <v>421</v>
      </c>
      <c r="C25" s="123"/>
      <c r="D25" s="167" t="s">
        <v>422</v>
      </c>
      <c r="E25" s="173">
        <v>1.0</v>
      </c>
      <c r="F25" s="169">
        <f t="shared" ref="F25:F29" si="7">G25*E25</f>
        <v>7</v>
      </c>
      <c r="G25" s="123">
        <v>7.0</v>
      </c>
      <c r="H25" s="124">
        <v>45679.0</v>
      </c>
      <c r="I25" s="124">
        <v>45688.0</v>
      </c>
      <c r="J25" s="174">
        <v>5.0</v>
      </c>
      <c r="K25" s="182" t="s">
        <v>423</v>
      </c>
      <c r="L25" s="172"/>
      <c r="M25" s="189"/>
      <c r="N25" s="47"/>
      <c r="O25" s="47"/>
    </row>
    <row r="26">
      <c r="A26" s="80" t="s">
        <v>424</v>
      </c>
      <c r="B26" s="81" t="s">
        <v>425</v>
      </c>
      <c r="C26" s="123"/>
      <c r="D26" s="167" t="s">
        <v>368</v>
      </c>
      <c r="E26" s="173">
        <v>1.0</v>
      </c>
      <c r="F26" s="169">
        <f t="shared" si="7"/>
        <v>5</v>
      </c>
      <c r="G26" s="123">
        <v>5.0</v>
      </c>
      <c r="H26" s="124">
        <v>45665.0</v>
      </c>
      <c r="I26" s="124">
        <v>45671.0</v>
      </c>
      <c r="J26" s="177">
        <v>5.0</v>
      </c>
      <c r="K26" s="181"/>
      <c r="L26" s="172"/>
      <c r="M26" s="189"/>
      <c r="N26" s="47"/>
      <c r="O26" s="47"/>
    </row>
    <row r="27">
      <c r="A27" s="80" t="s">
        <v>426</v>
      </c>
      <c r="B27" s="191" t="s">
        <v>427</v>
      </c>
      <c r="C27" s="123"/>
      <c r="D27" s="190" t="s">
        <v>428</v>
      </c>
      <c r="E27" s="168">
        <v>0.9</v>
      </c>
      <c r="F27" s="169">
        <f t="shared" si="7"/>
        <v>9</v>
      </c>
      <c r="G27" s="123">
        <v>10.0</v>
      </c>
      <c r="H27" s="124">
        <v>45659.0</v>
      </c>
      <c r="I27" s="124">
        <v>45672.0</v>
      </c>
      <c r="J27" s="185">
        <v>4.0</v>
      </c>
      <c r="K27" s="192" t="s">
        <v>429</v>
      </c>
      <c r="L27" s="188" t="s">
        <v>430</v>
      </c>
      <c r="M27" s="189"/>
      <c r="N27" s="47"/>
      <c r="O27" s="47"/>
    </row>
    <row r="28">
      <c r="A28" s="80" t="s">
        <v>431</v>
      </c>
      <c r="B28" s="193" t="s">
        <v>374</v>
      </c>
      <c r="C28" s="123"/>
      <c r="D28" s="167" t="s">
        <v>432</v>
      </c>
      <c r="E28" s="173">
        <v>1.0</v>
      </c>
      <c r="F28" s="169">
        <f t="shared" si="7"/>
        <v>4</v>
      </c>
      <c r="G28" s="123">
        <v>4.0</v>
      </c>
      <c r="H28" s="124">
        <v>45680.0</v>
      </c>
      <c r="I28" s="124">
        <v>45688.0</v>
      </c>
      <c r="J28" s="177">
        <v>7.0</v>
      </c>
      <c r="K28" s="182" t="s">
        <v>433</v>
      </c>
      <c r="L28" s="183">
        <v>45699.0</v>
      </c>
      <c r="M28" s="189"/>
      <c r="N28" s="47"/>
      <c r="O28" s="47"/>
    </row>
    <row r="29">
      <c r="A29" s="80" t="s">
        <v>434</v>
      </c>
      <c r="B29" s="81" t="s">
        <v>435</v>
      </c>
      <c r="C29" s="123"/>
      <c r="D29" s="167" t="s">
        <v>400</v>
      </c>
      <c r="E29" s="168">
        <v>1.0</v>
      </c>
      <c r="F29" s="169">
        <f t="shared" si="7"/>
        <v>4</v>
      </c>
      <c r="G29" s="123">
        <v>4.0</v>
      </c>
      <c r="H29" s="124">
        <v>45680.0</v>
      </c>
      <c r="I29" s="124">
        <v>45729.0</v>
      </c>
      <c r="J29" s="185">
        <v>6.0</v>
      </c>
      <c r="K29" s="176" t="s">
        <v>436</v>
      </c>
      <c r="L29" s="194">
        <v>45707.0</v>
      </c>
      <c r="M29" s="195" t="s">
        <v>437</v>
      </c>
      <c r="N29" s="47"/>
      <c r="O29" s="47"/>
    </row>
    <row r="30">
      <c r="A30" s="147" t="s">
        <v>313</v>
      </c>
      <c r="B30" s="148" t="s">
        <v>438</v>
      </c>
      <c r="C30" s="149"/>
      <c r="D30" s="196" t="s">
        <v>439</v>
      </c>
      <c r="E30" s="151">
        <f>F30/G30</f>
        <v>0.981884058</v>
      </c>
      <c r="F30" s="152">
        <f t="shared" ref="F30:G30" si="8">SUM(F31,F32,F33,F44)</f>
        <v>135.5</v>
      </c>
      <c r="G30" s="152">
        <f t="shared" si="8"/>
        <v>138</v>
      </c>
      <c r="H30" s="153">
        <f>MIN(H31:H50)</f>
        <v>45575</v>
      </c>
      <c r="I30" s="153">
        <f>MAX(I31:I50)</f>
        <v>45747</v>
      </c>
      <c r="J30" s="47"/>
      <c r="K30" s="164"/>
      <c r="L30" s="165"/>
      <c r="M30" s="47"/>
      <c r="N30" s="47"/>
      <c r="O30" s="47"/>
    </row>
    <row r="31">
      <c r="A31" s="91" t="s">
        <v>440</v>
      </c>
      <c r="B31" s="88" t="s">
        <v>441</v>
      </c>
      <c r="C31" s="91"/>
      <c r="D31" s="197" t="s">
        <v>307</v>
      </c>
      <c r="E31" s="63">
        <v>1.0</v>
      </c>
      <c r="F31" s="90">
        <f t="shared" ref="F31:F32" si="9">G31*E31</f>
        <v>2</v>
      </c>
      <c r="G31" s="91">
        <v>2.0</v>
      </c>
      <c r="H31" s="92">
        <v>45575.0</v>
      </c>
      <c r="I31" s="92">
        <v>45576.0</v>
      </c>
      <c r="J31" s="47"/>
      <c r="K31" s="164"/>
      <c r="L31" s="165"/>
      <c r="M31" s="47"/>
      <c r="N31" s="47"/>
      <c r="O31" s="47"/>
    </row>
    <row r="32">
      <c r="A32" s="91" t="s">
        <v>442</v>
      </c>
      <c r="B32" s="88" t="s">
        <v>443</v>
      </c>
      <c r="C32" s="91"/>
      <c r="D32" s="197" t="s">
        <v>307</v>
      </c>
      <c r="E32" s="63">
        <v>1.0</v>
      </c>
      <c r="F32" s="90">
        <f t="shared" si="9"/>
        <v>2</v>
      </c>
      <c r="G32" s="91">
        <v>2.0</v>
      </c>
      <c r="H32" s="92">
        <v>45579.0</v>
      </c>
      <c r="I32" s="92">
        <v>45580.0</v>
      </c>
      <c r="J32" s="47"/>
      <c r="K32" s="164"/>
      <c r="L32" s="165"/>
      <c r="M32" s="47"/>
      <c r="N32" s="47"/>
      <c r="O32" s="47"/>
    </row>
    <row r="33">
      <c r="A33" s="75" t="s">
        <v>444</v>
      </c>
      <c r="B33" s="74" t="s">
        <v>445</v>
      </c>
      <c r="C33" s="75"/>
      <c r="D33" s="198" t="s">
        <v>307</v>
      </c>
      <c r="E33" s="77">
        <f>F33/G33</f>
        <v>1</v>
      </c>
      <c r="F33" s="78">
        <f t="shared" ref="F33:G33" si="10">SUM(F34:F43)</f>
        <v>13</v>
      </c>
      <c r="G33" s="78">
        <f t="shared" si="10"/>
        <v>13</v>
      </c>
      <c r="H33" s="79">
        <f>MIN(H34:H43)</f>
        <v>45579</v>
      </c>
      <c r="I33" s="79">
        <f>MAX(I34:I43)</f>
        <v>45583</v>
      </c>
      <c r="J33" s="47"/>
      <c r="K33" s="164"/>
      <c r="L33" s="165"/>
      <c r="M33" s="47"/>
    </row>
    <row r="34">
      <c r="A34" s="123" t="s">
        <v>446</v>
      </c>
      <c r="B34" s="199" t="s">
        <v>90</v>
      </c>
      <c r="C34" s="123"/>
      <c r="D34" s="200" t="s">
        <v>307</v>
      </c>
      <c r="E34" s="63">
        <v>1.0</v>
      </c>
      <c r="F34" s="169">
        <f t="shared" ref="F34:F43" si="11">G34*E34</f>
        <v>1</v>
      </c>
      <c r="G34" s="123">
        <v>1.0</v>
      </c>
      <c r="H34" s="124">
        <v>45581.0</v>
      </c>
      <c r="I34" s="124">
        <v>45581.0</v>
      </c>
      <c r="J34" s="47"/>
      <c r="K34" s="164"/>
      <c r="L34" s="165"/>
      <c r="M34" s="47"/>
    </row>
    <row r="35">
      <c r="A35" s="123" t="s">
        <v>447</v>
      </c>
      <c r="B35" s="199" t="s">
        <v>448</v>
      </c>
      <c r="C35" s="123"/>
      <c r="D35" s="200" t="s">
        <v>307</v>
      </c>
      <c r="E35" s="63">
        <v>1.0</v>
      </c>
      <c r="F35" s="169">
        <f t="shared" si="11"/>
        <v>1</v>
      </c>
      <c r="G35" s="123">
        <v>1.0</v>
      </c>
      <c r="H35" s="124">
        <v>45582.0</v>
      </c>
      <c r="I35" s="124">
        <v>45582.0</v>
      </c>
      <c r="J35" s="47"/>
      <c r="K35" s="164"/>
      <c r="L35" s="165"/>
      <c r="M35" s="47"/>
    </row>
    <row r="36">
      <c r="A36" s="123" t="s">
        <v>449</v>
      </c>
      <c r="B36" s="199" t="s">
        <v>450</v>
      </c>
      <c r="C36" s="123"/>
      <c r="D36" s="200" t="s">
        <v>307</v>
      </c>
      <c r="E36" s="63">
        <v>1.0</v>
      </c>
      <c r="F36" s="169">
        <f t="shared" si="11"/>
        <v>1</v>
      </c>
      <c r="G36" s="123">
        <v>1.0</v>
      </c>
      <c r="H36" s="124">
        <v>45583.0</v>
      </c>
      <c r="I36" s="124">
        <v>45583.0</v>
      </c>
      <c r="J36" s="47"/>
      <c r="K36" s="164"/>
      <c r="L36" s="165"/>
      <c r="M36" s="47"/>
    </row>
    <row r="37">
      <c r="A37" s="123" t="s">
        <v>451</v>
      </c>
      <c r="B37" s="199" t="s">
        <v>96</v>
      </c>
      <c r="C37" s="123"/>
      <c r="D37" s="200" t="s">
        <v>357</v>
      </c>
      <c r="E37" s="63">
        <v>1.0</v>
      </c>
      <c r="F37" s="169">
        <f t="shared" si="11"/>
        <v>4</v>
      </c>
      <c r="G37" s="123">
        <v>4.0</v>
      </c>
      <c r="H37" s="124">
        <v>45579.0</v>
      </c>
      <c r="I37" s="124">
        <v>45582.0</v>
      </c>
      <c r="J37" s="47"/>
      <c r="K37" s="164"/>
      <c r="L37" s="165"/>
      <c r="M37" s="47"/>
    </row>
    <row r="38">
      <c r="A38" s="123" t="s">
        <v>452</v>
      </c>
      <c r="B38" s="199" t="s">
        <v>453</v>
      </c>
      <c r="C38" s="123"/>
      <c r="D38" s="200" t="s">
        <v>357</v>
      </c>
      <c r="E38" s="63">
        <v>1.0</v>
      </c>
      <c r="F38" s="169">
        <f t="shared" si="11"/>
        <v>1</v>
      </c>
      <c r="G38" s="123">
        <v>1.0</v>
      </c>
      <c r="H38" s="124">
        <v>45583.0</v>
      </c>
      <c r="I38" s="124">
        <v>45583.0</v>
      </c>
      <c r="J38" s="47"/>
      <c r="K38" s="164"/>
      <c r="L38" s="165"/>
      <c r="M38" s="47"/>
    </row>
    <row r="39">
      <c r="A39" s="123" t="s">
        <v>454</v>
      </c>
      <c r="B39" s="199" t="s">
        <v>151</v>
      </c>
      <c r="C39" s="123"/>
      <c r="D39" s="200" t="s">
        <v>353</v>
      </c>
      <c r="E39" s="63">
        <v>1.0</v>
      </c>
      <c r="F39" s="169">
        <f t="shared" si="11"/>
        <v>1</v>
      </c>
      <c r="G39" s="123">
        <v>1.0</v>
      </c>
      <c r="H39" s="124">
        <v>45579.0</v>
      </c>
      <c r="I39" s="124">
        <v>45579.0</v>
      </c>
      <c r="J39" s="47"/>
      <c r="K39" s="164"/>
      <c r="L39" s="165"/>
      <c r="M39" s="47"/>
    </row>
    <row r="40">
      <c r="A40" s="123" t="s">
        <v>455</v>
      </c>
      <c r="B40" s="199" t="s">
        <v>456</v>
      </c>
      <c r="C40" s="123"/>
      <c r="D40" s="200" t="s">
        <v>353</v>
      </c>
      <c r="E40" s="63">
        <v>1.0</v>
      </c>
      <c r="F40" s="169">
        <f t="shared" si="11"/>
        <v>1</v>
      </c>
      <c r="G40" s="123">
        <v>1.0</v>
      </c>
      <c r="H40" s="124">
        <v>45580.0</v>
      </c>
      <c r="I40" s="124">
        <v>45580.0</v>
      </c>
      <c r="J40" s="47"/>
      <c r="K40" s="164"/>
      <c r="L40" s="165"/>
      <c r="M40" s="47"/>
    </row>
    <row r="41">
      <c r="A41" s="123" t="s">
        <v>457</v>
      </c>
      <c r="B41" s="199" t="s">
        <v>458</v>
      </c>
      <c r="C41" s="123"/>
      <c r="D41" s="200" t="s">
        <v>353</v>
      </c>
      <c r="E41" s="63">
        <v>1.0</v>
      </c>
      <c r="F41" s="169">
        <f t="shared" si="11"/>
        <v>1</v>
      </c>
      <c r="G41" s="123">
        <v>1.0</v>
      </c>
      <c r="H41" s="124">
        <v>45581.0</v>
      </c>
      <c r="I41" s="124">
        <v>45581.0</v>
      </c>
      <c r="J41" s="47"/>
      <c r="K41" s="164"/>
      <c r="L41" s="165"/>
      <c r="M41" s="47"/>
    </row>
    <row r="42">
      <c r="A42" s="123" t="s">
        <v>459</v>
      </c>
      <c r="B42" s="199" t="s">
        <v>119</v>
      </c>
      <c r="C42" s="123"/>
      <c r="D42" s="200" t="s">
        <v>353</v>
      </c>
      <c r="E42" s="63">
        <v>1.0</v>
      </c>
      <c r="F42" s="169">
        <f t="shared" si="11"/>
        <v>1</v>
      </c>
      <c r="G42" s="123">
        <v>1.0</v>
      </c>
      <c r="H42" s="124">
        <v>45582.0</v>
      </c>
      <c r="I42" s="124">
        <v>45582.0</v>
      </c>
      <c r="J42" s="47"/>
      <c r="K42" s="164"/>
      <c r="L42" s="165"/>
      <c r="M42" s="47"/>
    </row>
    <row r="43">
      <c r="A43" s="123" t="s">
        <v>460</v>
      </c>
      <c r="B43" s="199" t="s">
        <v>461</v>
      </c>
      <c r="C43" s="123"/>
      <c r="D43" s="200" t="s">
        <v>353</v>
      </c>
      <c r="E43" s="63">
        <v>1.0</v>
      </c>
      <c r="F43" s="169">
        <f t="shared" si="11"/>
        <v>1</v>
      </c>
      <c r="G43" s="123">
        <v>1.0</v>
      </c>
      <c r="H43" s="124">
        <v>45583.0</v>
      </c>
      <c r="I43" s="124">
        <v>45583.0</v>
      </c>
      <c r="J43" s="47"/>
      <c r="K43" s="164"/>
      <c r="L43" s="165"/>
      <c r="M43" s="47"/>
    </row>
    <row r="44">
      <c r="A44" s="91" t="s">
        <v>462</v>
      </c>
      <c r="B44" s="88" t="s">
        <v>463</v>
      </c>
      <c r="C44" s="91"/>
      <c r="D44" s="197" t="s">
        <v>307</v>
      </c>
      <c r="E44" s="201">
        <f>F44/G44</f>
        <v>0.979338843</v>
      </c>
      <c r="F44" s="78">
        <f t="shared" ref="F44:G44" si="12">SUM(F45:F58)</f>
        <v>118.5</v>
      </c>
      <c r="G44" s="78">
        <f t="shared" si="12"/>
        <v>121</v>
      </c>
      <c r="H44" s="79">
        <f>MIN(H45:H50)</f>
        <v>45586</v>
      </c>
      <c r="I44" s="79">
        <f>MAX(I45:I50)</f>
        <v>45747</v>
      </c>
      <c r="J44" s="47"/>
      <c r="K44" s="164"/>
      <c r="L44" s="165"/>
      <c r="M44" s="47"/>
    </row>
    <row r="45">
      <c r="A45" s="123" t="s">
        <v>464</v>
      </c>
      <c r="B45" s="199" t="s">
        <v>465</v>
      </c>
      <c r="C45" s="123"/>
      <c r="D45" s="200" t="s">
        <v>307</v>
      </c>
      <c r="E45" s="173">
        <v>1.0</v>
      </c>
      <c r="F45" s="169">
        <f t="shared" ref="F45:F58" si="13">G45*E45</f>
        <v>10</v>
      </c>
      <c r="G45" s="123">
        <v>10.0</v>
      </c>
      <c r="H45" s="124">
        <v>45621.0</v>
      </c>
      <c r="I45" s="124">
        <v>45728.0</v>
      </c>
      <c r="J45" s="180">
        <v>1.0</v>
      </c>
      <c r="K45" s="176"/>
      <c r="L45" s="183">
        <v>45728.0</v>
      </c>
      <c r="M45" s="47"/>
    </row>
    <row r="46">
      <c r="A46" s="123" t="s">
        <v>466</v>
      </c>
      <c r="B46" s="199" t="s">
        <v>467</v>
      </c>
      <c r="C46" s="123"/>
      <c r="D46" s="200" t="s">
        <v>307</v>
      </c>
      <c r="E46" s="168">
        <v>1.0</v>
      </c>
      <c r="F46" s="169">
        <f t="shared" si="13"/>
        <v>10</v>
      </c>
      <c r="G46" s="123">
        <v>10.0</v>
      </c>
      <c r="H46" s="124">
        <v>45681.0</v>
      </c>
      <c r="I46" s="124">
        <v>45735.0</v>
      </c>
      <c r="J46" s="180">
        <v>6.0</v>
      </c>
      <c r="K46" s="171" t="s">
        <v>468</v>
      </c>
      <c r="L46" s="183">
        <v>45728.0</v>
      </c>
      <c r="M46" s="47"/>
    </row>
    <row r="47">
      <c r="A47" s="123" t="s">
        <v>469</v>
      </c>
      <c r="B47" s="202" t="s">
        <v>470</v>
      </c>
      <c r="C47" s="123"/>
      <c r="D47" s="200" t="s">
        <v>307</v>
      </c>
      <c r="E47" s="168">
        <v>1.0</v>
      </c>
      <c r="F47" s="169">
        <f t="shared" si="13"/>
        <v>12</v>
      </c>
      <c r="G47" s="123">
        <v>12.0</v>
      </c>
      <c r="H47" s="124">
        <v>45635.0</v>
      </c>
      <c r="I47" s="124">
        <v>45650.0</v>
      </c>
      <c r="J47" s="180">
        <v>2.0</v>
      </c>
      <c r="K47" s="187" t="s">
        <v>471</v>
      </c>
      <c r="L47" s="184"/>
      <c r="M47" s="47"/>
    </row>
    <row r="48">
      <c r="A48" s="123" t="s">
        <v>472</v>
      </c>
      <c r="B48" s="199" t="s">
        <v>473</v>
      </c>
      <c r="C48" s="123"/>
      <c r="D48" s="200" t="s">
        <v>357</v>
      </c>
      <c r="E48" s="173">
        <v>1.0</v>
      </c>
      <c r="F48" s="169">
        <f t="shared" si="13"/>
        <v>15</v>
      </c>
      <c r="G48" s="123">
        <v>15.0</v>
      </c>
      <c r="H48" s="124">
        <v>45586.0</v>
      </c>
      <c r="I48" s="124">
        <v>45590.0</v>
      </c>
      <c r="J48" s="47"/>
      <c r="K48" s="181"/>
      <c r="L48" s="172"/>
      <c r="M48" s="47"/>
    </row>
    <row r="49">
      <c r="A49" s="123" t="s">
        <v>474</v>
      </c>
      <c r="B49" s="199" t="s">
        <v>475</v>
      </c>
      <c r="C49" s="123"/>
      <c r="D49" s="203" t="s">
        <v>333</v>
      </c>
      <c r="E49" s="204">
        <v>0.95</v>
      </c>
      <c r="F49" s="169">
        <f t="shared" si="13"/>
        <v>19</v>
      </c>
      <c r="G49" s="123">
        <v>20.0</v>
      </c>
      <c r="H49" s="124">
        <v>45593.0</v>
      </c>
      <c r="I49" s="124">
        <v>45747.0</v>
      </c>
      <c r="J49" s="47"/>
      <c r="K49" s="181"/>
      <c r="L49" s="172"/>
      <c r="M49" s="47"/>
    </row>
    <row r="50">
      <c r="A50" s="123" t="s">
        <v>476</v>
      </c>
      <c r="B50" s="199" t="s">
        <v>477</v>
      </c>
      <c r="C50" s="123"/>
      <c r="D50" s="200" t="s">
        <v>307</v>
      </c>
      <c r="E50" s="204">
        <v>0.85</v>
      </c>
      <c r="F50" s="169">
        <f t="shared" si="13"/>
        <v>8.5</v>
      </c>
      <c r="G50" s="123">
        <v>10.0</v>
      </c>
      <c r="H50" s="124">
        <v>45709.0</v>
      </c>
      <c r="I50" s="124">
        <v>45747.0</v>
      </c>
      <c r="J50" s="180">
        <v>8.0</v>
      </c>
      <c r="K50" s="181"/>
      <c r="L50" s="172"/>
      <c r="M50" s="47"/>
    </row>
    <row r="51">
      <c r="A51" s="123" t="s">
        <v>478</v>
      </c>
      <c r="B51" s="199" t="s">
        <v>479</v>
      </c>
      <c r="C51" s="123"/>
      <c r="D51" s="200" t="s">
        <v>480</v>
      </c>
      <c r="E51" s="173">
        <v>1.0</v>
      </c>
      <c r="F51" s="169">
        <f t="shared" si="13"/>
        <v>7</v>
      </c>
      <c r="G51" s="123">
        <v>7.0</v>
      </c>
      <c r="H51" s="124"/>
      <c r="I51" s="124"/>
      <c r="J51" s="47"/>
      <c r="K51" s="181"/>
      <c r="L51" s="184"/>
      <c r="M51" s="47"/>
    </row>
    <row r="52">
      <c r="A52" s="123" t="s">
        <v>481</v>
      </c>
      <c r="B52" s="123" t="s">
        <v>482</v>
      </c>
      <c r="C52" s="123"/>
      <c r="D52" s="200" t="s">
        <v>394</v>
      </c>
      <c r="E52" s="205">
        <v>1.0</v>
      </c>
      <c r="F52" s="169">
        <f t="shared" si="13"/>
        <v>7</v>
      </c>
      <c r="G52" s="123">
        <v>7.0</v>
      </c>
      <c r="H52" s="124">
        <v>45694.0</v>
      </c>
      <c r="I52" s="124">
        <v>45702.0</v>
      </c>
      <c r="J52" s="47"/>
      <c r="K52" s="181"/>
      <c r="L52" s="184"/>
      <c r="M52" s="47"/>
    </row>
    <row r="53">
      <c r="A53" s="123" t="s">
        <v>483</v>
      </c>
      <c r="B53" s="123" t="s">
        <v>484</v>
      </c>
      <c r="C53" s="123"/>
      <c r="D53" s="200" t="s">
        <v>368</v>
      </c>
      <c r="E53" s="205">
        <v>1.0</v>
      </c>
      <c r="F53" s="123">
        <f t="shared" si="13"/>
        <v>5</v>
      </c>
      <c r="G53" s="123">
        <v>5.0</v>
      </c>
      <c r="H53" s="124">
        <v>45691.0</v>
      </c>
      <c r="I53" s="124">
        <v>45695.0</v>
      </c>
      <c r="J53" s="123"/>
      <c r="K53" s="181"/>
      <c r="L53" s="172"/>
      <c r="M53" s="47"/>
    </row>
    <row r="54">
      <c r="A54" s="123" t="s">
        <v>485</v>
      </c>
      <c r="B54" s="123" t="s">
        <v>486</v>
      </c>
      <c r="C54" s="123"/>
      <c r="D54" s="200" t="s">
        <v>394</v>
      </c>
      <c r="E54" s="205">
        <v>1.0</v>
      </c>
      <c r="F54" s="123">
        <f t="shared" si="13"/>
        <v>7</v>
      </c>
      <c r="G54" s="123">
        <v>7.0</v>
      </c>
      <c r="H54" s="124">
        <v>45714.0</v>
      </c>
      <c r="I54" s="124">
        <v>45721.0</v>
      </c>
      <c r="J54" s="123"/>
      <c r="K54" s="181"/>
      <c r="L54" s="184"/>
      <c r="M54" s="47"/>
    </row>
    <row r="55">
      <c r="A55" s="123" t="s">
        <v>487</v>
      </c>
      <c r="B55" s="123" t="s">
        <v>488</v>
      </c>
      <c r="C55" s="123"/>
      <c r="D55" s="200" t="s">
        <v>394</v>
      </c>
      <c r="E55" s="205">
        <v>1.0</v>
      </c>
      <c r="F55" s="123">
        <f t="shared" si="13"/>
        <v>5</v>
      </c>
      <c r="G55" s="123">
        <v>5.0</v>
      </c>
      <c r="H55" s="124">
        <v>45721.0</v>
      </c>
      <c r="I55" s="124">
        <v>45722.0</v>
      </c>
      <c r="J55" s="123"/>
      <c r="K55" s="206"/>
      <c r="L55" s="184"/>
      <c r="M55" s="47"/>
    </row>
    <row r="56">
      <c r="A56" s="123" t="s">
        <v>489</v>
      </c>
      <c r="B56" s="123" t="s">
        <v>490</v>
      </c>
      <c r="C56" s="123"/>
      <c r="D56" s="203" t="s">
        <v>384</v>
      </c>
      <c r="E56" s="207">
        <v>1.0</v>
      </c>
      <c r="F56" s="123">
        <f t="shared" si="13"/>
        <v>5</v>
      </c>
      <c r="G56" s="123">
        <v>5.0</v>
      </c>
      <c r="H56" s="124"/>
      <c r="I56" s="208">
        <v>45747.0</v>
      </c>
      <c r="J56" s="123"/>
      <c r="K56" s="176" t="s">
        <v>419</v>
      </c>
      <c r="L56" s="172"/>
      <c r="M56" s="47"/>
    </row>
    <row r="57">
      <c r="A57" s="123" t="s">
        <v>491</v>
      </c>
      <c r="B57" s="200" t="s">
        <v>492</v>
      </c>
      <c r="C57" s="123"/>
      <c r="D57" s="200" t="s">
        <v>493</v>
      </c>
      <c r="E57" s="205">
        <v>1.0</v>
      </c>
      <c r="F57" s="123">
        <f t="shared" si="13"/>
        <v>5</v>
      </c>
      <c r="G57" s="123">
        <v>5.0</v>
      </c>
      <c r="H57" s="124">
        <v>45727.0</v>
      </c>
      <c r="I57" s="124">
        <v>45730.0</v>
      </c>
      <c r="J57" s="123"/>
      <c r="K57" s="209"/>
      <c r="L57" s="184"/>
      <c r="M57" s="47"/>
    </row>
    <row r="58">
      <c r="A58" s="210" t="s">
        <v>494</v>
      </c>
      <c r="B58" s="203" t="s">
        <v>495</v>
      </c>
      <c r="C58" s="123"/>
      <c r="D58" s="203" t="s">
        <v>307</v>
      </c>
      <c r="E58" s="211">
        <v>1.0</v>
      </c>
      <c r="F58" s="123">
        <f t="shared" si="13"/>
        <v>3</v>
      </c>
      <c r="G58" s="210">
        <v>3.0</v>
      </c>
      <c r="H58" s="124"/>
      <c r="I58" s="208">
        <v>45747.0</v>
      </c>
      <c r="J58" s="123"/>
      <c r="K58" s="209"/>
      <c r="L58" s="184"/>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26</v>
      </c>
      <c r="B1" s="43" t="s">
        <v>27</v>
      </c>
      <c r="C1" s="43" t="s">
        <v>28</v>
      </c>
      <c r="D1" s="43" t="s">
        <v>29</v>
      </c>
      <c r="E1" s="44" t="s">
        <v>30</v>
      </c>
      <c r="F1" s="45" t="s">
        <v>31</v>
      </c>
      <c r="G1" s="43" t="s">
        <v>32</v>
      </c>
      <c r="H1" s="46" t="s">
        <v>33</v>
      </c>
      <c r="I1" s="46" t="s">
        <v>34</v>
      </c>
      <c r="J1" s="47"/>
      <c r="K1" s="47"/>
    </row>
    <row r="2" ht="15.75" customHeight="1">
      <c r="A2" s="48"/>
      <c r="B2" s="49"/>
      <c r="C2" s="49"/>
      <c r="D2" s="49"/>
      <c r="E2" s="50">
        <f t="shared" ref="E2:E3" si="2">F2/G2</f>
        <v>0.7943573668</v>
      </c>
      <c r="F2" s="51">
        <f t="shared" ref="F2:G2" si="1">SUM(F3,F18,F24,F32)</f>
        <v>253.4</v>
      </c>
      <c r="G2" s="52">
        <f t="shared" si="1"/>
        <v>319</v>
      </c>
      <c r="H2" s="53"/>
      <c r="I2" s="53"/>
      <c r="J2" s="47"/>
      <c r="K2" s="47"/>
    </row>
    <row r="3" ht="13.5" customHeight="1">
      <c r="A3" s="54" t="s">
        <v>496</v>
      </c>
      <c r="B3" s="55" t="s">
        <v>497</v>
      </c>
      <c r="C3" s="56"/>
      <c r="D3" s="56" t="s">
        <v>38</v>
      </c>
      <c r="E3" s="57">
        <f t="shared" si="2"/>
        <v>0.9078947368</v>
      </c>
      <c r="F3" s="58">
        <f>SUM(F4:F6,F12:F13,F17)</f>
        <v>69</v>
      </c>
      <c r="G3" s="56">
        <f>SUM(G4,G5,G6,G12,G13,G17)</f>
        <v>76</v>
      </c>
      <c r="H3" s="59">
        <f>MIN(H4:H17)</f>
        <v>45488</v>
      </c>
      <c r="I3" s="59">
        <f>MAX(I4:I17)</f>
        <v>45777</v>
      </c>
      <c r="J3" s="47"/>
      <c r="K3" s="47"/>
    </row>
    <row r="4" ht="13.5" customHeight="1" outlineLevel="1">
      <c r="A4" s="60" t="s">
        <v>498</v>
      </c>
      <c r="B4" s="61" t="s">
        <v>499</v>
      </c>
      <c r="C4" s="62" t="s">
        <v>500</v>
      </c>
      <c r="D4" s="62" t="s">
        <v>48</v>
      </c>
      <c r="E4" s="63">
        <v>1.0</v>
      </c>
      <c r="F4" s="64">
        <f t="shared" ref="F4:F5" si="3">G4*E4</f>
        <v>10</v>
      </c>
      <c r="G4" s="62">
        <v>10.0</v>
      </c>
      <c r="H4" s="65">
        <v>45488.0</v>
      </c>
      <c r="I4" s="65">
        <v>45499.0</v>
      </c>
      <c r="J4" s="47"/>
      <c r="K4" s="47"/>
    </row>
    <row r="5" ht="13.5" customHeight="1" outlineLevel="1">
      <c r="A5" s="60" t="s">
        <v>501</v>
      </c>
      <c r="B5" s="61" t="s">
        <v>502</v>
      </c>
      <c r="C5" s="62" t="s">
        <v>503</v>
      </c>
      <c r="D5" s="62" t="s">
        <v>85</v>
      </c>
      <c r="E5" s="63">
        <v>1.0</v>
      </c>
      <c r="F5" s="64">
        <f t="shared" si="3"/>
        <v>5</v>
      </c>
      <c r="G5" s="62">
        <v>5.0</v>
      </c>
      <c r="H5" s="65">
        <v>45524.0</v>
      </c>
      <c r="I5" s="65">
        <v>45530.0</v>
      </c>
      <c r="J5" s="47"/>
      <c r="K5" s="47"/>
    </row>
    <row r="6" ht="13.5" customHeight="1" outlineLevel="1">
      <c r="A6" s="95" t="s">
        <v>504</v>
      </c>
      <c r="B6" s="67" t="s">
        <v>53</v>
      </c>
      <c r="C6" s="68" t="s">
        <v>505</v>
      </c>
      <c r="D6" s="68" t="s">
        <v>137</v>
      </c>
      <c r="E6" s="70">
        <f>F6/G6</f>
        <v>1</v>
      </c>
      <c r="F6" s="71">
        <f t="shared" ref="F6:G6" si="4">SUM(F7:F11)</f>
        <v>17</v>
      </c>
      <c r="G6" s="68">
        <f t="shared" si="4"/>
        <v>17</v>
      </c>
      <c r="H6" s="72">
        <f>MIN(H7:H11)</f>
        <v>45531</v>
      </c>
      <c r="I6" s="72">
        <f>MAX(I7:I11)</f>
        <v>45590</v>
      </c>
      <c r="J6" s="47"/>
      <c r="K6" s="47"/>
    </row>
    <row r="7" ht="13.5" customHeight="1" outlineLevel="2">
      <c r="A7" s="87" t="s">
        <v>506</v>
      </c>
      <c r="B7" s="88" t="s">
        <v>56</v>
      </c>
      <c r="C7" s="91"/>
      <c r="D7" s="91" t="s">
        <v>137</v>
      </c>
      <c r="E7" s="63">
        <v>1.0</v>
      </c>
      <c r="F7" s="90">
        <f t="shared" ref="F7:F12" si="5">G7*E7</f>
        <v>5</v>
      </c>
      <c r="G7" s="91">
        <v>5.0</v>
      </c>
      <c r="H7" s="92">
        <v>45531.0</v>
      </c>
      <c r="I7" s="92">
        <v>45537.0</v>
      </c>
      <c r="J7" s="47"/>
      <c r="K7" s="47"/>
    </row>
    <row r="8" ht="13.5" customHeight="1" outlineLevel="2">
      <c r="A8" s="87" t="s">
        <v>507</v>
      </c>
      <c r="B8" s="88" t="s">
        <v>68</v>
      </c>
      <c r="C8" s="91"/>
      <c r="D8" s="91" t="s">
        <v>137</v>
      </c>
      <c r="E8" s="63">
        <v>1.0</v>
      </c>
      <c r="F8" s="90">
        <f t="shared" si="5"/>
        <v>3</v>
      </c>
      <c r="G8" s="91">
        <v>3.0</v>
      </c>
      <c r="H8" s="92">
        <v>45538.0</v>
      </c>
      <c r="I8" s="92">
        <v>45540.0</v>
      </c>
      <c r="J8" s="47"/>
      <c r="K8" s="47"/>
    </row>
    <row r="9" ht="13.5" customHeight="1" outlineLevel="2">
      <c r="A9" s="87" t="s">
        <v>508</v>
      </c>
      <c r="B9" s="88" t="s">
        <v>70</v>
      </c>
      <c r="C9" s="91"/>
      <c r="D9" s="91" t="s">
        <v>137</v>
      </c>
      <c r="E9" s="63">
        <v>1.0</v>
      </c>
      <c r="F9" s="90">
        <f t="shared" si="5"/>
        <v>3</v>
      </c>
      <c r="G9" s="91">
        <v>3.0</v>
      </c>
      <c r="H9" s="92">
        <v>45541.0</v>
      </c>
      <c r="I9" s="92">
        <v>45545.0</v>
      </c>
      <c r="J9" s="47"/>
      <c r="K9" s="47"/>
    </row>
    <row r="10" ht="13.5" customHeight="1" outlineLevel="2">
      <c r="A10" s="87" t="s">
        <v>509</v>
      </c>
      <c r="B10" s="88" t="s">
        <v>72</v>
      </c>
      <c r="C10" s="91"/>
      <c r="D10" s="91" t="s">
        <v>137</v>
      </c>
      <c r="E10" s="63">
        <v>1.0</v>
      </c>
      <c r="F10" s="90">
        <f t="shared" si="5"/>
        <v>3</v>
      </c>
      <c r="G10" s="91">
        <v>3.0</v>
      </c>
      <c r="H10" s="92">
        <v>45546.0</v>
      </c>
      <c r="I10" s="92">
        <v>45548.0</v>
      </c>
      <c r="J10" s="47"/>
      <c r="K10" s="47"/>
    </row>
    <row r="11" ht="13.5" customHeight="1" outlineLevel="2">
      <c r="A11" s="87" t="s">
        <v>510</v>
      </c>
      <c r="B11" s="88" t="s">
        <v>511</v>
      </c>
      <c r="C11" s="91"/>
      <c r="D11" s="91" t="s">
        <v>137</v>
      </c>
      <c r="E11" s="63">
        <v>1.0</v>
      </c>
      <c r="F11" s="90">
        <f t="shared" si="5"/>
        <v>3</v>
      </c>
      <c r="G11" s="91">
        <v>3.0</v>
      </c>
      <c r="H11" s="92">
        <v>45554.0</v>
      </c>
      <c r="I11" s="92">
        <v>45590.0</v>
      </c>
      <c r="J11" s="47"/>
      <c r="K11" s="47"/>
    </row>
    <row r="12" ht="13.5" customHeight="1" outlineLevel="1">
      <c r="A12" s="60" t="s">
        <v>512</v>
      </c>
      <c r="B12" s="61" t="s">
        <v>513</v>
      </c>
      <c r="C12" s="62" t="s">
        <v>514</v>
      </c>
      <c r="D12" s="62" t="s">
        <v>106</v>
      </c>
      <c r="E12" s="63">
        <v>1.0</v>
      </c>
      <c r="F12" s="64">
        <f t="shared" si="5"/>
        <v>9</v>
      </c>
      <c r="G12" s="62">
        <v>9.0</v>
      </c>
      <c r="H12" s="65">
        <v>45586.0</v>
      </c>
      <c r="I12" s="65">
        <v>45596.0</v>
      </c>
      <c r="J12" s="47"/>
      <c r="K12" s="47" t="s">
        <v>515</v>
      </c>
    </row>
    <row r="13" ht="13.5" customHeight="1" outlineLevel="1">
      <c r="A13" s="95" t="s">
        <v>516</v>
      </c>
      <c r="B13" s="67" t="s">
        <v>82</v>
      </c>
      <c r="C13" s="68" t="s">
        <v>517</v>
      </c>
      <c r="D13" s="68" t="s">
        <v>85</v>
      </c>
      <c r="E13" s="70">
        <f>F13/G13</f>
        <v>1</v>
      </c>
      <c r="F13" s="71">
        <f t="shared" ref="F13:G13" si="6">SUM(F14:F16)</f>
        <v>25</v>
      </c>
      <c r="G13" s="68">
        <f t="shared" si="6"/>
        <v>25</v>
      </c>
      <c r="H13" s="72">
        <f>MIN(H14:H15)</f>
        <v>45614</v>
      </c>
      <c r="I13" s="72">
        <f>MAX(I14:I15)</f>
        <v>45625</v>
      </c>
      <c r="J13" s="47"/>
      <c r="K13" s="47"/>
    </row>
    <row r="14" ht="13.5" customHeight="1" outlineLevel="2">
      <c r="A14" s="87" t="s">
        <v>518</v>
      </c>
      <c r="B14" s="88" t="s">
        <v>519</v>
      </c>
      <c r="C14" s="91"/>
      <c r="D14" s="91" t="s">
        <v>85</v>
      </c>
      <c r="E14" s="63">
        <v>1.0</v>
      </c>
      <c r="F14" s="90">
        <f t="shared" ref="F14:F17" si="7">G14*E14</f>
        <v>10</v>
      </c>
      <c r="G14" s="91">
        <v>10.0</v>
      </c>
      <c r="H14" s="92">
        <v>45614.0</v>
      </c>
      <c r="I14" s="92">
        <v>45625.0</v>
      </c>
      <c r="J14" s="47"/>
      <c r="K14" s="47"/>
    </row>
    <row r="15" ht="13.5" customHeight="1" outlineLevel="2">
      <c r="A15" s="87" t="s">
        <v>520</v>
      </c>
      <c r="B15" s="88" t="s">
        <v>157</v>
      </c>
      <c r="C15" s="91"/>
      <c r="D15" s="212" t="s">
        <v>106</v>
      </c>
      <c r="E15" s="111">
        <v>1.0</v>
      </c>
      <c r="F15" s="90">
        <f t="shared" si="7"/>
        <v>10</v>
      </c>
      <c r="G15" s="212">
        <v>10.0</v>
      </c>
      <c r="H15" s="213">
        <v>45614.0</v>
      </c>
      <c r="I15" s="213">
        <v>45625.0</v>
      </c>
      <c r="J15" s="47"/>
      <c r="K15" s="47"/>
    </row>
    <row r="16" ht="13.5" customHeight="1" outlineLevel="2">
      <c r="A16" s="87" t="s">
        <v>521</v>
      </c>
      <c r="B16" s="88" t="s">
        <v>522</v>
      </c>
      <c r="C16" s="91"/>
      <c r="D16" s="212" t="s">
        <v>85</v>
      </c>
      <c r="E16" s="111">
        <v>1.0</v>
      </c>
      <c r="F16" s="90">
        <f t="shared" si="7"/>
        <v>5</v>
      </c>
      <c r="G16" s="212">
        <v>5.0</v>
      </c>
      <c r="H16" s="213">
        <v>45642.0</v>
      </c>
      <c r="I16" s="213">
        <v>45646.0</v>
      </c>
      <c r="J16" s="47"/>
      <c r="K16" s="47" t="s">
        <v>523</v>
      </c>
    </row>
    <row r="17" outlineLevel="1">
      <c r="A17" s="60" t="s">
        <v>524</v>
      </c>
      <c r="B17" s="61" t="s">
        <v>182</v>
      </c>
      <c r="C17" s="62"/>
      <c r="D17" s="214" t="s">
        <v>42</v>
      </c>
      <c r="E17" s="154">
        <v>0.3</v>
      </c>
      <c r="F17" s="64">
        <f t="shared" si="7"/>
        <v>3</v>
      </c>
      <c r="G17" s="215">
        <v>10.0</v>
      </c>
      <c r="H17" s="216">
        <v>45748.0</v>
      </c>
      <c r="I17" s="216">
        <v>45777.0</v>
      </c>
      <c r="J17" s="47"/>
      <c r="K17" s="47" t="s">
        <v>183</v>
      </c>
    </row>
    <row r="18" ht="13.5" customHeight="1">
      <c r="A18" s="54" t="s">
        <v>525</v>
      </c>
      <c r="B18" s="55" t="s">
        <v>526</v>
      </c>
      <c r="C18" s="56"/>
      <c r="D18" s="56" t="s">
        <v>194</v>
      </c>
      <c r="E18" s="57">
        <f>F18/G18</f>
        <v>1</v>
      </c>
      <c r="F18" s="58">
        <f>SUM(F19,F20,F21:F23)</f>
        <v>78</v>
      </c>
      <c r="G18" s="56">
        <f>SUM(G19,G20,G21,G22,G23)</f>
        <v>78</v>
      </c>
      <c r="H18" s="59">
        <f>MIN(H19:H23)</f>
        <v>45566</v>
      </c>
      <c r="I18" s="59">
        <f>MAX(I19:I23)</f>
        <v>45688</v>
      </c>
      <c r="J18" s="47"/>
      <c r="K18" s="47"/>
    </row>
    <row r="19" ht="13.5" customHeight="1" outlineLevel="1">
      <c r="A19" s="60" t="s">
        <v>527</v>
      </c>
      <c r="B19" s="61" t="s">
        <v>528</v>
      </c>
      <c r="C19" s="62"/>
      <c r="D19" s="62" t="s">
        <v>529</v>
      </c>
      <c r="E19" s="63">
        <v>1.0</v>
      </c>
      <c r="F19" s="64">
        <f t="shared" ref="F19:F23" si="8">G19*E19</f>
        <v>14</v>
      </c>
      <c r="G19" s="62">
        <v>14.0</v>
      </c>
      <c r="H19" s="65">
        <v>45575.0</v>
      </c>
      <c r="I19" s="65">
        <v>45596.0</v>
      </c>
      <c r="J19" s="47"/>
      <c r="K19" s="47"/>
    </row>
    <row r="20" ht="13.5" customHeight="1" outlineLevel="1">
      <c r="A20" s="95" t="s">
        <v>530</v>
      </c>
      <c r="B20" s="67" t="s">
        <v>203</v>
      </c>
      <c r="C20" s="68" t="s">
        <v>203</v>
      </c>
      <c r="D20" s="68" t="s">
        <v>194</v>
      </c>
      <c r="E20" s="63">
        <v>1.0</v>
      </c>
      <c r="F20" s="64">
        <f t="shared" si="8"/>
        <v>20</v>
      </c>
      <c r="G20" s="68">
        <v>20.0</v>
      </c>
      <c r="H20" s="72">
        <v>45566.0</v>
      </c>
      <c r="I20" s="72">
        <v>45596.0</v>
      </c>
      <c r="J20" s="47"/>
      <c r="K20" s="47"/>
    </row>
    <row r="21" ht="13.5" customHeight="1" outlineLevel="1">
      <c r="A21" s="60" t="s">
        <v>531</v>
      </c>
      <c r="B21" s="61" t="s">
        <v>228</v>
      </c>
      <c r="C21" s="62"/>
      <c r="D21" s="62" t="s">
        <v>194</v>
      </c>
      <c r="E21" s="63">
        <v>1.0</v>
      </c>
      <c r="F21" s="64">
        <f t="shared" si="8"/>
        <v>10</v>
      </c>
      <c r="G21" s="62">
        <v>10.0</v>
      </c>
      <c r="H21" s="65">
        <v>45597.0</v>
      </c>
      <c r="I21" s="65">
        <v>45604.0</v>
      </c>
      <c r="J21" s="47"/>
      <c r="K21" s="47"/>
    </row>
    <row r="22" ht="13.5" customHeight="1" outlineLevel="1">
      <c r="A22" s="60" t="s">
        <v>532</v>
      </c>
      <c r="B22" s="61" t="s">
        <v>533</v>
      </c>
      <c r="C22" s="62" t="s">
        <v>232</v>
      </c>
      <c r="D22" s="62" t="s">
        <v>233</v>
      </c>
      <c r="E22" s="63">
        <v>1.0</v>
      </c>
      <c r="F22" s="64">
        <f t="shared" si="8"/>
        <v>17</v>
      </c>
      <c r="G22" s="62">
        <v>17.0</v>
      </c>
      <c r="H22" s="65">
        <v>45663.0</v>
      </c>
      <c r="I22" s="65">
        <v>45688.0</v>
      </c>
      <c r="J22" s="47"/>
      <c r="K22" s="47"/>
    </row>
    <row r="23" ht="13.5" customHeight="1" outlineLevel="1">
      <c r="A23" s="60" t="s">
        <v>534</v>
      </c>
      <c r="B23" s="61" t="s">
        <v>246</v>
      </c>
      <c r="C23" s="62" t="s">
        <v>535</v>
      </c>
      <c r="D23" s="62" t="s">
        <v>239</v>
      </c>
      <c r="E23" s="63">
        <v>1.0</v>
      </c>
      <c r="F23" s="64">
        <f t="shared" si="8"/>
        <v>17</v>
      </c>
      <c r="G23" s="62">
        <v>17.0</v>
      </c>
      <c r="H23" s="65">
        <v>45663.0</v>
      </c>
      <c r="I23" s="65">
        <v>45688.0</v>
      </c>
      <c r="J23" s="47"/>
      <c r="K23" s="47"/>
    </row>
    <row r="24" ht="13.5" customHeight="1">
      <c r="A24" s="54" t="s">
        <v>536</v>
      </c>
      <c r="B24" s="55" t="s">
        <v>537</v>
      </c>
      <c r="C24" s="56"/>
      <c r="D24" s="56" t="s">
        <v>538</v>
      </c>
      <c r="E24" s="57">
        <f t="shared" ref="E24:E25" si="9">F24/G24</f>
        <v>0.9843137255</v>
      </c>
      <c r="F24" s="58">
        <f>SUM(F25,F30:F31)</f>
        <v>100.4</v>
      </c>
      <c r="G24" s="56">
        <f>SUM(G25,G31,G30)</f>
        <v>102</v>
      </c>
      <c r="H24" s="59">
        <f>MIN(H25:H31)</f>
        <v>45505</v>
      </c>
      <c r="I24" s="59">
        <f>MAX(I25:I31)</f>
        <v>45747</v>
      </c>
      <c r="J24" s="47"/>
      <c r="K24" s="47"/>
    </row>
    <row r="25" ht="13.5" customHeight="1" outlineLevel="1">
      <c r="A25" s="95" t="s">
        <v>539</v>
      </c>
      <c r="B25" s="67" t="s">
        <v>276</v>
      </c>
      <c r="C25" s="68"/>
      <c r="D25" s="68" t="s">
        <v>278</v>
      </c>
      <c r="E25" s="70">
        <f t="shared" si="9"/>
        <v>1</v>
      </c>
      <c r="F25" s="64">
        <f t="shared" ref="F25:G25" si="10">SUM(F26:F29)</f>
        <v>15</v>
      </c>
      <c r="G25" s="68">
        <f t="shared" si="10"/>
        <v>15</v>
      </c>
      <c r="H25" s="72">
        <f>MIN(H26:H29)</f>
        <v>45505</v>
      </c>
      <c r="I25" s="72">
        <f>MAX(I26:I29)</f>
        <v>45565</v>
      </c>
      <c r="J25" s="47"/>
      <c r="K25" s="47"/>
    </row>
    <row r="26" ht="13.5" customHeight="1" outlineLevel="2">
      <c r="A26" s="87" t="s">
        <v>540</v>
      </c>
      <c r="B26" s="88" t="s">
        <v>288</v>
      </c>
      <c r="C26" s="91"/>
      <c r="D26" s="91" t="s">
        <v>278</v>
      </c>
      <c r="E26" s="63">
        <v>1.0</v>
      </c>
      <c r="F26" s="90">
        <f t="shared" ref="F26:F30" si="11">G26*E26</f>
        <v>2</v>
      </c>
      <c r="G26" s="91">
        <v>2.0</v>
      </c>
      <c r="H26" s="141">
        <v>45505.0</v>
      </c>
      <c r="I26" s="141">
        <v>45506.0</v>
      </c>
      <c r="J26" s="47"/>
      <c r="K26" s="47"/>
    </row>
    <row r="27" ht="13.5" customHeight="1" outlineLevel="2">
      <c r="A27" s="87" t="s">
        <v>541</v>
      </c>
      <c r="B27" s="88" t="s">
        <v>290</v>
      </c>
      <c r="C27" s="91"/>
      <c r="D27" s="91" t="s">
        <v>278</v>
      </c>
      <c r="E27" s="63">
        <v>1.0</v>
      </c>
      <c r="F27" s="90">
        <f t="shared" si="11"/>
        <v>3</v>
      </c>
      <c r="G27" s="91">
        <v>3.0</v>
      </c>
      <c r="H27" s="141">
        <v>45509.0</v>
      </c>
      <c r="I27" s="141">
        <v>45511.0</v>
      </c>
      <c r="J27" s="47"/>
      <c r="K27" s="47"/>
    </row>
    <row r="28" ht="13.5" customHeight="1" outlineLevel="2">
      <c r="A28" s="87" t="s">
        <v>542</v>
      </c>
      <c r="B28" s="88" t="s">
        <v>292</v>
      </c>
      <c r="C28" s="91"/>
      <c r="D28" s="91" t="s">
        <v>278</v>
      </c>
      <c r="E28" s="63">
        <v>1.0</v>
      </c>
      <c r="F28" s="90">
        <f t="shared" si="11"/>
        <v>2</v>
      </c>
      <c r="G28" s="91">
        <v>2.0</v>
      </c>
      <c r="H28" s="141">
        <v>45512.0</v>
      </c>
      <c r="I28" s="217">
        <v>45513.0</v>
      </c>
      <c r="J28" s="47"/>
      <c r="K28" s="47"/>
    </row>
    <row r="29" ht="13.5" customHeight="1" outlineLevel="2">
      <c r="A29" s="87" t="s">
        <v>543</v>
      </c>
      <c r="B29" s="88" t="s">
        <v>302</v>
      </c>
      <c r="C29" s="91"/>
      <c r="D29" s="91" t="s">
        <v>278</v>
      </c>
      <c r="E29" s="154">
        <v>1.0</v>
      </c>
      <c r="F29" s="90">
        <f t="shared" si="11"/>
        <v>8</v>
      </c>
      <c r="G29" s="91">
        <v>8.0</v>
      </c>
      <c r="H29" s="141">
        <v>45554.0</v>
      </c>
      <c r="I29" s="141">
        <v>45565.0</v>
      </c>
      <c r="J29" s="47"/>
      <c r="K29" s="47"/>
    </row>
    <row r="30" ht="13.5" customHeight="1" outlineLevel="1">
      <c r="A30" s="60" t="s">
        <v>544</v>
      </c>
      <c r="B30" s="61" t="s">
        <v>545</v>
      </c>
      <c r="C30" s="62"/>
      <c r="D30" s="62" t="s">
        <v>307</v>
      </c>
      <c r="E30" s="63">
        <v>1.0</v>
      </c>
      <c r="F30" s="64">
        <f t="shared" si="11"/>
        <v>10</v>
      </c>
      <c r="G30" s="62">
        <v>10.0</v>
      </c>
      <c r="H30" s="218">
        <v>45628.0</v>
      </c>
      <c r="I30" s="219">
        <v>45632.0</v>
      </c>
      <c r="J30" s="47"/>
      <c r="K30" s="47"/>
    </row>
    <row r="31" ht="13.5" customHeight="1" outlineLevel="1">
      <c r="A31" s="220" t="s">
        <v>546</v>
      </c>
      <c r="B31" s="221" t="s">
        <v>547</v>
      </c>
      <c r="C31" s="222"/>
      <c r="D31" s="222" t="str">
        <f>'펜타ON_개발'!D3</f>
        <v>송주은,김은별</v>
      </c>
      <c r="E31" s="223">
        <f>'펜타ON_개발'!E3</f>
        <v>0.9792207792</v>
      </c>
      <c r="F31" s="224">
        <f>'펜타ON_개발'!F3</f>
        <v>75.4</v>
      </c>
      <c r="G31" s="222">
        <f>'펜타ON_개발'!G3</f>
        <v>77</v>
      </c>
      <c r="H31" s="225">
        <f>'펜타ON_개발'!H3</f>
        <v>45691</v>
      </c>
      <c r="I31" s="225">
        <f>'펜타ON_개발'!I3</f>
        <v>45747</v>
      </c>
      <c r="J31" s="47"/>
      <c r="K31" s="47"/>
    </row>
    <row r="32" ht="13.5" customHeight="1">
      <c r="A32" s="155" t="s">
        <v>548</v>
      </c>
      <c r="B32" s="55" t="s">
        <v>549</v>
      </c>
      <c r="C32" s="56"/>
      <c r="D32" s="56" t="s">
        <v>333</v>
      </c>
      <c r="E32" s="57">
        <f>F32/G32</f>
        <v>0.09523809524</v>
      </c>
      <c r="F32" s="58">
        <f t="shared" ref="F32:G32" si="12">SUM(F33:F37)</f>
        <v>6</v>
      </c>
      <c r="G32" s="56">
        <f t="shared" si="12"/>
        <v>63</v>
      </c>
      <c r="H32" s="59">
        <f>MIN(H33:H37)</f>
        <v>45733</v>
      </c>
      <c r="I32" s="59">
        <f>MAX(I33:I37)</f>
        <v>45807</v>
      </c>
      <c r="J32" s="47"/>
      <c r="K32" s="47"/>
    </row>
    <row r="33" ht="13.5" customHeight="1" outlineLevel="1">
      <c r="A33" s="156" t="s">
        <v>550</v>
      </c>
      <c r="B33" s="61" t="s">
        <v>335</v>
      </c>
      <c r="C33" s="62" t="s">
        <v>336</v>
      </c>
      <c r="D33" s="62" t="s">
        <v>333</v>
      </c>
      <c r="E33" s="154">
        <v>0.4</v>
      </c>
      <c r="F33" s="64">
        <f t="shared" ref="F33:F37" si="13">G33*E33</f>
        <v>4</v>
      </c>
      <c r="G33" s="62">
        <v>10.0</v>
      </c>
      <c r="H33" s="65">
        <v>45733.0</v>
      </c>
      <c r="I33" s="65">
        <v>45744.0</v>
      </c>
    </row>
    <row r="34" ht="13.5" customHeight="1" outlineLevel="1">
      <c r="A34" s="156" t="s">
        <v>551</v>
      </c>
      <c r="B34" s="61" t="s">
        <v>338</v>
      </c>
      <c r="C34" s="62" t="s">
        <v>339</v>
      </c>
      <c r="D34" s="62" t="s">
        <v>333</v>
      </c>
      <c r="E34" s="154">
        <v>0.1</v>
      </c>
      <c r="F34" s="64">
        <f t="shared" si="13"/>
        <v>2</v>
      </c>
      <c r="G34" s="62">
        <v>20.0</v>
      </c>
      <c r="H34" s="65">
        <v>45747.0</v>
      </c>
      <c r="I34" s="65">
        <v>45772.0</v>
      </c>
    </row>
    <row r="35" ht="13.5" customHeight="1" outlineLevel="1">
      <c r="A35" s="156" t="s">
        <v>552</v>
      </c>
      <c r="B35" s="61" t="s">
        <v>341</v>
      </c>
      <c r="C35" s="62" t="s">
        <v>342</v>
      </c>
      <c r="D35" s="62" t="s">
        <v>333</v>
      </c>
      <c r="E35" s="63">
        <v>0.0</v>
      </c>
      <c r="F35" s="64">
        <f t="shared" si="13"/>
        <v>0</v>
      </c>
      <c r="G35" s="62">
        <v>8.0</v>
      </c>
      <c r="H35" s="65">
        <v>45775.0</v>
      </c>
      <c r="I35" s="65">
        <v>45786.0</v>
      </c>
    </row>
    <row r="36" ht="13.5" customHeight="1" outlineLevel="1">
      <c r="A36" s="156" t="s">
        <v>553</v>
      </c>
      <c r="B36" s="61" t="s">
        <v>344</v>
      </c>
      <c r="C36" s="62"/>
      <c r="D36" s="62" t="s">
        <v>333</v>
      </c>
      <c r="E36" s="63">
        <v>0.0</v>
      </c>
      <c r="F36" s="64">
        <f t="shared" si="13"/>
        <v>0</v>
      </c>
      <c r="G36" s="62">
        <v>5.0</v>
      </c>
      <c r="H36" s="65">
        <v>45789.0</v>
      </c>
      <c r="I36" s="65">
        <v>45793.0</v>
      </c>
    </row>
    <row r="37" ht="13.5" customHeight="1" outlineLevel="1">
      <c r="A37" s="156" t="s">
        <v>554</v>
      </c>
      <c r="B37" s="61" t="s">
        <v>346</v>
      </c>
      <c r="C37" s="62"/>
      <c r="D37" s="62" t="s">
        <v>333</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7" t="s">
        <v>26</v>
      </c>
      <c r="B1" s="158" t="s">
        <v>27</v>
      </c>
      <c r="C1" s="158" t="s">
        <v>28</v>
      </c>
      <c r="D1" s="158" t="s">
        <v>29</v>
      </c>
      <c r="E1" s="44" t="s">
        <v>30</v>
      </c>
      <c r="F1" s="45" t="s">
        <v>31</v>
      </c>
      <c r="G1" s="43" t="s">
        <v>32</v>
      </c>
      <c r="H1" s="160" t="s">
        <v>33</v>
      </c>
      <c r="I1" s="160" t="s">
        <v>34</v>
      </c>
      <c r="J1" s="158" t="s">
        <v>347</v>
      </c>
      <c r="K1" s="158" t="s">
        <v>348</v>
      </c>
      <c r="L1" s="158" t="s">
        <v>349</v>
      </c>
    </row>
    <row r="2" ht="15.75" customHeight="1">
      <c r="A2" s="162"/>
      <c r="B2" s="162"/>
      <c r="C2" s="162"/>
      <c r="D2" s="162"/>
      <c r="E2" s="50">
        <f t="shared" ref="E2:E3" si="2">F2/G2</f>
        <v>0.9792207792</v>
      </c>
      <c r="F2" s="51">
        <f t="shared" ref="F2:G2" si="1">F3</f>
        <v>75.4</v>
      </c>
      <c r="G2" s="52">
        <f t="shared" si="1"/>
        <v>77</v>
      </c>
      <c r="H2" s="162"/>
      <c r="I2" s="162"/>
      <c r="J2" s="162"/>
      <c r="K2" s="162"/>
      <c r="L2" s="162"/>
    </row>
    <row r="3" ht="13.5" customHeight="1">
      <c r="A3" s="220" t="s">
        <v>546</v>
      </c>
      <c r="B3" s="221" t="s">
        <v>547</v>
      </c>
      <c r="C3" s="222"/>
      <c r="D3" s="222" t="s">
        <v>555</v>
      </c>
      <c r="E3" s="223">
        <f t="shared" si="2"/>
        <v>0.9792207792</v>
      </c>
      <c r="F3" s="224">
        <f t="shared" ref="F3:G3" si="3">SUM(F4:F13)</f>
        <v>75.4</v>
      </c>
      <c r="G3" s="222">
        <f t="shared" si="3"/>
        <v>77</v>
      </c>
      <c r="H3" s="225">
        <f>MIN(H4:H12)</f>
        <v>45691</v>
      </c>
      <c r="I3" s="225">
        <f>MAX(I4:I12)</f>
        <v>45747</v>
      </c>
      <c r="J3" s="47"/>
      <c r="K3" s="47"/>
      <c r="L3" s="47"/>
    </row>
    <row r="4" ht="13.5" customHeight="1">
      <c r="A4" s="80" t="s">
        <v>556</v>
      </c>
      <c r="B4" s="199" t="s">
        <v>557</v>
      </c>
      <c r="C4" s="123"/>
      <c r="D4" s="123" t="s">
        <v>558</v>
      </c>
      <c r="E4" s="226">
        <v>1.0</v>
      </c>
      <c r="F4" s="169">
        <f t="shared" ref="F4:F13" si="4">E4*G4</f>
        <v>3</v>
      </c>
      <c r="G4" s="123">
        <v>3.0</v>
      </c>
      <c r="H4" s="124">
        <v>45691.0</v>
      </c>
      <c r="I4" s="124">
        <v>45693.0</v>
      </c>
      <c r="J4" s="174">
        <v>1.0</v>
      </c>
      <c r="K4" s="195" t="s">
        <v>559</v>
      </c>
      <c r="L4" s="227">
        <v>45713.0</v>
      </c>
    </row>
    <row r="5" ht="13.5" customHeight="1">
      <c r="A5" s="80" t="s">
        <v>560</v>
      </c>
      <c r="B5" s="199" t="s">
        <v>288</v>
      </c>
      <c r="C5" s="123"/>
      <c r="D5" s="123" t="s">
        <v>361</v>
      </c>
      <c r="E5" s="228">
        <v>1.0</v>
      </c>
      <c r="F5" s="169">
        <f t="shared" si="4"/>
        <v>4</v>
      </c>
      <c r="G5" s="123">
        <v>4.0</v>
      </c>
      <c r="H5" s="124">
        <v>45694.0</v>
      </c>
      <c r="I5" s="124">
        <v>45699.0</v>
      </c>
      <c r="J5" s="174">
        <v>2.0</v>
      </c>
      <c r="K5" s="195" t="s">
        <v>561</v>
      </c>
      <c r="L5" s="229"/>
    </row>
    <row r="6">
      <c r="A6" s="80" t="s">
        <v>562</v>
      </c>
      <c r="B6" s="199" t="s">
        <v>563</v>
      </c>
      <c r="C6" s="123"/>
      <c r="D6" s="123" t="s">
        <v>357</v>
      </c>
      <c r="E6" s="228">
        <v>1.0</v>
      </c>
      <c r="F6" s="169">
        <f t="shared" si="4"/>
        <v>6</v>
      </c>
      <c r="G6" s="123">
        <v>6.0</v>
      </c>
      <c r="H6" s="124">
        <v>45733.0</v>
      </c>
      <c r="I6" s="124">
        <v>45740.0</v>
      </c>
      <c r="J6" s="174">
        <v>6.0</v>
      </c>
      <c r="K6" s="189"/>
      <c r="L6" s="230"/>
    </row>
    <row r="7">
      <c r="A7" s="80" t="s">
        <v>564</v>
      </c>
      <c r="B7" s="199" t="s">
        <v>565</v>
      </c>
      <c r="C7" s="123"/>
      <c r="D7" s="123" t="s">
        <v>357</v>
      </c>
      <c r="E7" s="231">
        <v>0.95</v>
      </c>
      <c r="F7" s="169">
        <f t="shared" si="4"/>
        <v>4.75</v>
      </c>
      <c r="G7" s="123">
        <v>5.0</v>
      </c>
      <c r="H7" s="124">
        <v>45741.0</v>
      </c>
      <c r="I7" s="124">
        <v>45747.0</v>
      </c>
      <c r="J7" s="174">
        <v>7.0</v>
      </c>
      <c r="K7" s="232" t="s">
        <v>566</v>
      </c>
      <c r="L7" s="229"/>
    </row>
    <row r="8">
      <c r="A8" s="80" t="s">
        <v>567</v>
      </c>
      <c r="B8" s="199" t="s">
        <v>568</v>
      </c>
      <c r="C8" s="123"/>
      <c r="D8" s="123" t="s">
        <v>353</v>
      </c>
      <c r="E8" s="228">
        <v>0.95</v>
      </c>
      <c r="F8" s="169">
        <f t="shared" si="4"/>
        <v>11.4</v>
      </c>
      <c r="G8" s="123">
        <v>12.0</v>
      </c>
      <c r="H8" s="124">
        <v>45691.0</v>
      </c>
      <c r="I8" s="124">
        <v>45706.0</v>
      </c>
      <c r="J8" s="185">
        <v>1.0</v>
      </c>
      <c r="K8" s="232" t="s">
        <v>569</v>
      </c>
      <c r="L8" s="227">
        <v>45706.0</v>
      </c>
    </row>
    <row r="9">
      <c r="A9" s="80" t="s">
        <v>570</v>
      </c>
      <c r="B9" s="199" t="s">
        <v>571</v>
      </c>
      <c r="C9" s="123"/>
      <c r="D9" s="123" t="s">
        <v>353</v>
      </c>
      <c r="E9" s="226">
        <v>0.95</v>
      </c>
      <c r="F9" s="169">
        <f t="shared" si="4"/>
        <v>14.25</v>
      </c>
      <c r="G9" s="123">
        <v>15.0</v>
      </c>
      <c r="H9" s="124">
        <v>45707.0</v>
      </c>
      <c r="I9" s="124">
        <v>45728.0</v>
      </c>
      <c r="J9" s="185">
        <v>2.0</v>
      </c>
      <c r="K9" s="232" t="s">
        <v>572</v>
      </c>
      <c r="L9" s="227">
        <v>45729.0</v>
      </c>
    </row>
    <row r="10">
      <c r="A10" s="80" t="s">
        <v>573</v>
      </c>
      <c r="B10" s="199" t="s">
        <v>574</v>
      </c>
      <c r="C10" s="123"/>
      <c r="D10" s="123" t="s">
        <v>575</v>
      </c>
      <c r="E10" s="231">
        <v>1.0</v>
      </c>
      <c r="F10" s="169">
        <f t="shared" si="4"/>
        <v>13</v>
      </c>
      <c r="G10" s="123">
        <v>13.0</v>
      </c>
      <c r="H10" s="124">
        <v>45729.0</v>
      </c>
      <c r="I10" s="124">
        <v>45747.0</v>
      </c>
      <c r="J10" s="185">
        <v>3.0</v>
      </c>
      <c r="K10" s="232"/>
      <c r="L10" s="233">
        <v>45748.0</v>
      </c>
    </row>
    <row r="11">
      <c r="A11" s="80" t="s">
        <v>576</v>
      </c>
      <c r="B11" s="199" t="s">
        <v>577</v>
      </c>
      <c r="C11" s="123"/>
      <c r="D11" s="123" t="s">
        <v>357</v>
      </c>
      <c r="E11" s="228">
        <v>1.0</v>
      </c>
      <c r="F11" s="169">
        <f t="shared" si="4"/>
        <v>7</v>
      </c>
      <c r="G11" s="123">
        <v>7.0</v>
      </c>
      <c r="H11" s="124">
        <v>45712.0</v>
      </c>
      <c r="I11" s="124">
        <v>45721.0</v>
      </c>
      <c r="J11" s="174">
        <v>4.0</v>
      </c>
      <c r="K11" s="189"/>
      <c r="L11" s="189"/>
    </row>
    <row r="12">
      <c r="A12" s="80" t="s">
        <v>578</v>
      </c>
      <c r="B12" s="199" t="s">
        <v>579</v>
      </c>
      <c r="C12" s="123"/>
      <c r="D12" s="123" t="s">
        <v>357</v>
      </c>
      <c r="E12" s="228">
        <v>1.0</v>
      </c>
      <c r="F12" s="169">
        <f t="shared" si="4"/>
        <v>7</v>
      </c>
      <c r="G12" s="123">
        <v>7.0</v>
      </c>
      <c r="H12" s="124">
        <v>45722.0</v>
      </c>
      <c r="I12" s="124">
        <v>45730.0</v>
      </c>
      <c r="J12" s="174">
        <v>5.0</v>
      </c>
      <c r="K12" s="189"/>
      <c r="L12" s="189"/>
    </row>
    <row r="13" ht="18.0" customHeight="1">
      <c r="A13" s="80" t="s">
        <v>580</v>
      </c>
      <c r="B13" s="123" t="s">
        <v>581</v>
      </c>
      <c r="C13" s="123"/>
      <c r="D13" s="123" t="s">
        <v>357</v>
      </c>
      <c r="E13" s="234">
        <v>1.0</v>
      </c>
      <c r="F13" s="169">
        <f t="shared" si="4"/>
        <v>5</v>
      </c>
      <c r="G13" s="123">
        <v>5.0</v>
      </c>
      <c r="H13" s="124">
        <v>45733.0</v>
      </c>
      <c r="I13" s="124">
        <v>45737.0</v>
      </c>
      <c r="J13" s="47">
        <v>8.0</v>
      </c>
      <c r="K13" s="195"/>
      <c r="L13" s="233">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26</v>
      </c>
      <c r="B1" s="43" t="s">
        <v>27</v>
      </c>
      <c r="C1" s="43" t="s">
        <v>28</v>
      </c>
      <c r="D1" s="43" t="s">
        <v>29</v>
      </c>
      <c r="E1" s="44" t="s">
        <v>30</v>
      </c>
      <c r="F1" s="45" t="s">
        <v>31</v>
      </c>
      <c r="G1" s="43" t="s">
        <v>32</v>
      </c>
      <c r="H1" s="46" t="s">
        <v>33</v>
      </c>
      <c r="I1" s="46" t="s">
        <v>34</v>
      </c>
      <c r="J1" s="47"/>
      <c r="K1" s="47"/>
      <c r="L1" s="47"/>
      <c r="M1" s="47"/>
      <c r="N1" s="47"/>
      <c r="O1" s="47"/>
    </row>
    <row r="2" ht="15.75" customHeight="1">
      <c r="A2" s="48"/>
      <c r="B2" s="49"/>
      <c r="C2" s="49"/>
      <c r="D2" s="49"/>
      <c r="E2" s="50">
        <f t="shared" ref="E2:E3" si="2">F2/G2</f>
        <v>0.7189300412</v>
      </c>
      <c r="F2" s="51">
        <f t="shared" ref="F2:G2" si="1">SUM(F3,F15,F20,F30)</f>
        <v>174.7</v>
      </c>
      <c r="G2" s="52">
        <f t="shared" si="1"/>
        <v>243</v>
      </c>
      <c r="H2" s="53"/>
      <c r="I2" s="53"/>
      <c r="J2" s="47"/>
      <c r="K2" s="47"/>
      <c r="L2" s="47"/>
      <c r="M2" s="47"/>
      <c r="N2" s="47"/>
      <c r="O2" s="47"/>
    </row>
    <row r="3" ht="13.5" customHeight="1">
      <c r="A3" s="54" t="s">
        <v>582</v>
      </c>
      <c r="B3" s="55" t="s">
        <v>583</v>
      </c>
      <c r="C3" s="56"/>
      <c r="D3" s="56" t="s">
        <v>106</v>
      </c>
      <c r="E3" s="57">
        <f t="shared" si="2"/>
        <v>0.8055555556</v>
      </c>
      <c r="F3" s="235">
        <f>SUM(F4:F6,F10:F11,F14)</f>
        <v>43.5</v>
      </c>
      <c r="G3" s="56">
        <f>SUM(G4,G5,G6,G10,G11,G14)</f>
        <v>54</v>
      </c>
      <c r="H3" s="59">
        <f>MIN(H4:H14)</f>
        <v>45488</v>
      </c>
      <c r="I3" s="59">
        <f>MAX(I4:I14)</f>
        <v>45777</v>
      </c>
      <c r="J3" s="96"/>
      <c r="K3" s="96"/>
      <c r="L3" s="96"/>
      <c r="M3" s="96"/>
      <c r="N3" s="96"/>
      <c r="O3" s="96"/>
    </row>
    <row r="4" ht="13.5" customHeight="1" outlineLevel="1">
      <c r="A4" s="60" t="s">
        <v>584</v>
      </c>
      <c r="B4" s="61" t="s">
        <v>585</v>
      </c>
      <c r="C4" s="62" t="s">
        <v>47</v>
      </c>
      <c r="D4" s="62" t="s">
        <v>106</v>
      </c>
      <c r="E4" s="63">
        <v>1.0</v>
      </c>
      <c r="F4" s="64">
        <f t="shared" ref="F4:F5" si="3">G4*E4</f>
        <v>10</v>
      </c>
      <c r="G4" s="62">
        <v>10.0</v>
      </c>
      <c r="H4" s="65">
        <v>45488.0</v>
      </c>
      <c r="I4" s="65">
        <v>45530.0</v>
      </c>
      <c r="J4" s="47"/>
      <c r="K4" s="47"/>
      <c r="L4" s="47"/>
      <c r="M4" s="47"/>
      <c r="N4" s="47"/>
      <c r="O4" s="47"/>
    </row>
    <row r="5" ht="13.5" customHeight="1" outlineLevel="1">
      <c r="A5" s="60" t="s">
        <v>586</v>
      </c>
      <c r="B5" s="61" t="s">
        <v>587</v>
      </c>
      <c r="C5" s="214" t="s">
        <v>503</v>
      </c>
      <c r="D5" s="62" t="s">
        <v>106</v>
      </c>
      <c r="E5" s="63">
        <v>1.0</v>
      </c>
      <c r="F5" s="64">
        <f t="shared" si="3"/>
        <v>3</v>
      </c>
      <c r="G5" s="62">
        <v>3.0</v>
      </c>
      <c r="H5" s="65">
        <v>45524.0</v>
      </c>
      <c r="I5" s="65">
        <v>45526.0</v>
      </c>
      <c r="J5" s="47"/>
      <c r="K5" s="47"/>
      <c r="L5" s="47"/>
      <c r="M5" s="47"/>
      <c r="N5" s="47"/>
      <c r="O5" s="47"/>
    </row>
    <row r="6" ht="13.5" customHeight="1" outlineLevel="1">
      <c r="A6" s="95" t="s">
        <v>588</v>
      </c>
      <c r="B6" s="67" t="s">
        <v>53</v>
      </c>
      <c r="C6" s="62" t="s">
        <v>505</v>
      </c>
      <c r="D6" s="69" t="s">
        <v>137</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589</v>
      </c>
      <c r="B7" s="88" t="s">
        <v>56</v>
      </c>
      <c r="C7" s="91"/>
      <c r="D7" s="89" t="s">
        <v>137</v>
      </c>
      <c r="E7" s="63">
        <v>1.0</v>
      </c>
      <c r="F7" s="90">
        <f t="shared" ref="F7:F10" si="5">G7*E7</f>
        <v>5</v>
      </c>
      <c r="G7" s="91">
        <v>5.0</v>
      </c>
      <c r="H7" s="92">
        <v>45527.0</v>
      </c>
      <c r="I7" s="92">
        <v>45533.0</v>
      </c>
      <c r="J7" s="47"/>
      <c r="K7" s="47"/>
      <c r="L7" s="47"/>
      <c r="M7" s="47"/>
      <c r="N7" s="47"/>
      <c r="O7" s="47"/>
    </row>
    <row r="8" ht="13.5" customHeight="1" outlineLevel="2">
      <c r="A8" s="87" t="s">
        <v>590</v>
      </c>
      <c r="B8" s="88" t="s">
        <v>591</v>
      </c>
      <c r="C8" s="91"/>
      <c r="D8" s="89" t="s">
        <v>137</v>
      </c>
      <c r="E8" s="63">
        <v>1.0</v>
      </c>
      <c r="F8" s="90">
        <f t="shared" si="5"/>
        <v>3</v>
      </c>
      <c r="G8" s="91">
        <v>3.0</v>
      </c>
      <c r="H8" s="92">
        <v>45534.0</v>
      </c>
      <c r="I8" s="92">
        <v>45538.0</v>
      </c>
      <c r="J8" s="47"/>
      <c r="K8" s="47"/>
      <c r="L8" s="47"/>
      <c r="M8" s="47"/>
      <c r="N8" s="47"/>
      <c r="O8" s="47"/>
    </row>
    <row r="9" ht="13.5" customHeight="1" outlineLevel="2">
      <c r="A9" s="87" t="s">
        <v>592</v>
      </c>
      <c r="B9" s="88" t="s">
        <v>593</v>
      </c>
      <c r="C9" s="91"/>
      <c r="D9" s="89" t="s">
        <v>137</v>
      </c>
      <c r="E9" s="63">
        <v>1.0</v>
      </c>
      <c r="F9" s="90">
        <f t="shared" si="5"/>
        <v>3</v>
      </c>
      <c r="G9" s="91">
        <v>3.0</v>
      </c>
      <c r="H9" s="92">
        <v>45539.0</v>
      </c>
      <c r="I9" s="92">
        <v>45562.0</v>
      </c>
      <c r="J9" s="47"/>
      <c r="K9" s="47"/>
      <c r="L9" s="47"/>
      <c r="M9" s="47"/>
      <c r="N9" s="47"/>
      <c r="O9" s="47"/>
    </row>
    <row r="10" ht="13.5" customHeight="1" outlineLevel="1">
      <c r="A10" s="60" t="s">
        <v>594</v>
      </c>
      <c r="B10" s="61" t="s">
        <v>513</v>
      </c>
      <c r="C10" s="62" t="s">
        <v>514</v>
      </c>
      <c r="D10" s="66" t="s">
        <v>106</v>
      </c>
      <c r="E10" s="63">
        <v>1.0</v>
      </c>
      <c r="F10" s="64">
        <f t="shared" si="5"/>
        <v>5</v>
      </c>
      <c r="G10" s="62">
        <v>5.0</v>
      </c>
      <c r="H10" s="65">
        <v>45567.0</v>
      </c>
      <c r="I10" s="65">
        <v>45573.0</v>
      </c>
      <c r="J10" s="47"/>
      <c r="K10" s="47"/>
      <c r="L10" s="47"/>
      <c r="M10" s="47"/>
      <c r="N10" s="47"/>
      <c r="O10" s="47"/>
    </row>
    <row r="11" ht="13.5" customHeight="1" outlineLevel="1">
      <c r="A11" s="95" t="s">
        <v>595</v>
      </c>
      <c r="B11" s="67" t="s">
        <v>82</v>
      </c>
      <c r="C11" s="62" t="s">
        <v>596</v>
      </c>
      <c r="D11" s="69" t="s">
        <v>106</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597</v>
      </c>
      <c r="B12" s="236" t="s">
        <v>598</v>
      </c>
      <c r="C12" s="212" t="s">
        <v>598</v>
      </c>
      <c r="D12" s="117" t="s">
        <v>106</v>
      </c>
      <c r="E12" s="111">
        <v>1.0</v>
      </c>
      <c r="F12" s="237">
        <f t="shared" ref="F12:F14" si="7">G12*E12</f>
        <v>5</v>
      </c>
      <c r="G12" s="212">
        <v>5.0</v>
      </c>
      <c r="H12" s="213">
        <v>45663.0</v>
      </c>
      <c r="I12" s="213">
        <v>45667.0</v>
      </c>
      <c r="J12" s="47"/>
      <c r="K12" s="47" t="s">
        <v>599</v>
      </c>
      <c r="L12" s="47"/>
      <c r="M12" s="47"/>
      <c r="N12" s="47" t="s">
        <v>600</v>
      </c>
      <c r="O12" s="47" t="s">
        <v>601</v>
      </c>
    </row>
    <row r="13" ht="13.5" customHeight="1" outlineLevel="2">
      <c r="A13" s="87" t="s">
        <v>602</v>
      </c>
      <c r="B13" s="88" t="s">
        <v>603</v>
      </c>
      <c r="C13" s="91" t="s">
        <v>603</v>
      </c>
      <c r="D13" s="91" t="s">
        <v>106</v>
      </c>
      <c r="E13" s="111">
        <v>1.0</v>
      </c>
      <c r="F13" s="90">
        <f t="shared" si="7"/>
        <v>5</v>
      </c>
      <c r="G13" s="91">
        <v>5.0</v>
      </c>
      <c r="H13" s="92">
        <v>45672.0</v>
      </c>
      <c r="I13" s="92">
        <v>45674.0</v>
      </c>
      <c r="J13" s="47"/>
      <c r="K13" s="47" t="s">
        <v>599</v>
      </c>
      <c r="L13" s="47"/>
      <c r="M13" s="47" t="s">
        <v>604</v>
      </c>
      <c r="N13" s="47" t="s">
        <v>600</v>
      </c>
      <c r="O13" s="47" t="s">
        <v>601</v>
      </c>
    </row>
    <row r="14" outlineLevel="1">
      <c r="A14" s="60" t="s">
        <v>605</v>
      </c>
      <c r="B14" s="61" t="s">
        <v>182</v>
      </c>
      <c r="C14" s="62"/>
      <c r="D14" s="62" t="s">
        <v>137</v>
      </c>
      <c r="E14" s="154">
        <v>0.3</v>
      </c>
      <c r="F14" s="64">
        <f t="shared" si="7"/>
        <v>4.5</v>
      </c>
      <c r="G14" s="62">
        <v>15.0</v>
      </c>
      <c r="H14" s="216">
        <v>45748.0</v>
      </c>
      <c r="I14" s="216">
        <v>45777.0</v>
      </c>
      <c r="J14" s="47"/>
      <c r="K14" s="47" t="s">
        <v>183</v>
      </c>
      <c r="L14" s="47"/>
      <c r="M14" s="47"/>
      <c r="N14" s="47"/>
      <c r="O14" s="47"/>
    </row>
    <row r="15" ht="13.5" customHeight="1">
      <c r="A15" s="54" t="s">
        <v>606</v>
      </c>
      <c r="B15" s="56" t="s">
        <v>607</v>
      </c>
      <c r="C15" s="56"/>
      <c r="D15" s="119" t="s">
        <v>198</v>
      </c>
      <c r="E15" s="57">
        <f>F15/G15</f>
        <v>1</v>
      </c>
      <c r="F15" s="235">
        <f>SUM(F16,F17:F19)</f>
        <v>70</v>
      </c>
      <c r="G15" s="56">
        <f>SUM(G16,G17,G18,G19)</f>
        <v>70</v>
      </c>
      <c r="H15" s="59">
        <f>MIN(H16:H19)</f>
        <v>45544</v>
      </c>
      <c r="I15" s="59">
        <f>MAX(I16:I19)</f>
        <v>45714</v>
      </c>
      <c r="J15" s="47"/>
      <c r="K15" s="47"/>
      <c r="L15" s="47"/>
      <c r="M15" s="47"/>
      <c r="N15" s="47"/>
      <c r="O15" s="47"/>
    </row>
    <row r="16" ht="13.5" customHeight="1" outlineLevel="1">
      <c r="A16" s="60" t="s">
        <v>608</v>
      </c>
      <c r="B16" s="61" t="s">
        <v>203</v>
      </c>
      <c r="C16" s="62" t="s">
        <v>203</v>
      </c>
      <c r="D16" s="66" t="s">
        <v>198</v>
      </c>
      <c r="E16" s="238">
        <v>1.0</v>
      </c>
      <c r="F16" s="64">
        <f>E16*G16</f>
        <v>20</v>
      </c>
      <c r="G16" s="62">
        <v>20.0</v>
      </c>
      <c r="H16" s="65">
        <v>45544.0</v>
      </c>
      <c r="I16" s="65">
        <v>45576.0</v>
      </c>
      <c r="J16" s="47"/>
      <c r="K16" s="239"/>
      <c r="L16" s="239"/>
      <c r="M16" s="47"/>
      <c r="N16" s="47"/>
      <c r="O16" s="47"/>
    </row>
    <row r="17" ht="13.5" customHeight="1" outlineLevel="1">
      <c r="A17" s="60" t="s">
        <v>609</v>
      </c>
      <c r="B17" s="61" t="s">
        <v>228</v>
      </c>
      <c r="C17" s="62"/>
      <c r="D17" s="62" t="s">
        <v>194</v>
      </c>
      <c r="E17" s="63">
        <v>1.0</v>
      </c>
      <c r="F17" s="64">
        <f t="shared" ref="F17:F19" si="8">G17*E17</f>
        <v>5</v>
      </c>
      <c r="G17" s="62">
        <v>5.0</v>
      </c>
      <c r="H17" s="65">
        <v>45558.0</v>
      </c>
      <c r="I17" s="65">
        <v>45596.0</v>
      </c>
      <c r="J17" s="47"/>
      <c r="K17" s="47"/>
    </row>
    <row r="18" ht="13.5" customHeight="1" outlineLevel="1">
      <c r="A18" s="60" t="s">
        <v>610</v>
      </c>
      <c r="B18" s="61" t="s">
        <v>533</v>
      </c>
      <c r="C18" s="62" t="s">
        <v>232</v>
      </c>
      <c r="D18" s="62" t="s">
        <v>233</v>
      </c>
      <c r="E18" s="63">
        <v>1.0</v>
      </c>
      <c r="F18" s="64">
        <f t="shared" si="8"/>
        <v>20</v>
      </c>
      <c r="G18" s="62">
        <v>20.0</v>
      </c>
      <c r="H18" s="65">
        <v>45670.0</v>
      </c>
      <c r="I18" s="65">
        <v>45700.0</v>
      </c>
      <c r="J18" s="47"/>
      <c r="K18" s="239"/>
    </row>
    <row r="19" ht="13.5" customHeight="1" outlineLevel="1">
      <c r="A19" s="60" t="s">
        <v>611</v>
      </c>
      <c r="B19" s="61" t="s">
        <v>246</v>
      </c>
      <c r="C19" s="62" t="s">
        <v>535</v>
      </c>
      <c r="D19" s="62" t="s">
        <v>239</v>
      </c>
      <c r="E19" s="63">
        <v>1.0</v>
      </c>
      <c r="F19" s="64">
        <f t="shared" si="8"/>
        <v>25</v>
      </c>
      <c r="G19" s="62">
        <v>25.0</v>
      </c>
      <c r="H19" s="65">
        <v>45677.0</v>
      </c>
      <c r="I19" s="65">
        <v>45714.0</v>
      </c>
      <c r="J19" s="47"/>
      <c r="K19" s="239"/>
    </row>
    <row r="20" ht="13.5" customHeight="1">
      <c r="A20" s="54" t="s">
        <v>612</v>
      </c>
      <c r="B20" s="55" t="s">
        <v>613</v>
      </c>
      <c r="C20" s="56"/>
      <c r="D20" s="56"/>
      <c r="E20" s="57">
        <f t="shared" ref="E20:E21" si="9">F20/G20</f>
        <v>0.9857142857</v>
      </c>
      <c r="F20" s="235">
        <f>SUM(F21,F26:F27)</f>
        <v>55.2</v>
      </c>
      <c r="G20" s="56">
        <f>SUM(G21,G26,G27)</f>
        <v>56</v>
      </c>
      <c r="H20" s="59">
        <f>MIN(H21:H29)</f>
        <v>45505</v>
      </c>
      <c r="I20" s="59">
        <f>MAX(I21:I29)</f>
        <v>45747</v>
      </c>
      <c r="J20" s="96"/>
      <c r="K20" s="96"/>
    </row>
    <row r="21" ht="13.5" customHeight="1" outlineLevel="1">
      <c r="A21" s="95" t="s">
        <v>614</v>
      </c>
      <c r="B21" s="67" t="s">
        <v>276</v>
      </c>
      <c r="C21" s="68"/>
      <c r="D21" s="68" t="s">
        <v>278</v>
      </c>
      <c r="E21" s="70">
        <f t="shared" si="9"/>
        <v>1</v>
      </c>
      <c r="F21" s="64">
        <f t="shared" ref="F21:G21" si="10">SUM(F22:F25)</f>
        <v>15</v>
      </c>
      <c r="G21" s="68">
        <f t="shared" si="10"/>
        <v>15</v>
      </c>
      <c r="H21" s="72">
        <f>MIN(H22:H25)</f>
        <v>45505</v>
      </c>
      <c r="I21" s="72">
        <f>MAX(I22:I25)</f>
        <v>45565</v>
      </c>
      <c r="J21" s="96"/>
      <c r="K21" s="96"/>
    </row>
    <row r="22" ht="13.5" customHeight="1" outlineLevel="2">
      <c r="A22" s="87" t="s">
        <v>615</v>
      </c>
      <c r="B22" s="88" t="s">
        <v>288</v>
      </c>
      <c r="C22" s="91"/>
      <c r="D22" s="91" t="s">
        <v>278</v>
      </c>
      <c r="E22" s="63">
        <v>1.0</v>
      </c>
      <c r="F22" s="90">
        <f t="shared" ref="F22:F26" si="11">G22*E22</f>
        <v>2</v>
      </c>
      <c r="G22" s="91">
        <v>2.0</v>
      </c>
      <c r="H22" s="141">
        <v>45505.0</v>
      </c>
      <c r="I22" s="141">
        <v>45506.0</v>
      </c>
      <c r="J22" s="47"/>
      <c r="K22" s="47"/>
    </row>
    <row r="23" ht="13.5" customHeight="1" outlineLevel="2">
      <c r="A23" s="87" t="s">
        <v>616</v>
      </c>
      <c r="B23" s="88" t="s">
        <v>290</v>
      </c>
      <c r="C23" s="91"/>
      <c r="D23" s="91" t="s">
        <v>278</v>
      </c>
      <c r="E23" s="63">
        <v>1.0</v>
      </c>
      <c r="F23" s="90">
        <f t="shared" si="11"/>
        <v>3</v>
      </c>
      <c r="G23" s="91">
        <v>3.0</v>
      </c>
      <c r="H23" s="141">
        <v>45509.0</v>
      </c>
      <c r="I23" s="141">
        <v>45511.0</v>
      </c>
      <c r="J23" s="47"/>
      <c r="K23" s="47"/>
    </row>
    <row r="24" ht="13.5" customHeight="1" outlineLevel="2">
      <c r="A24" s="87" t="s">
        <v>617</v>
      </c>
      <c r="B24" s="88" t="s">
        <v>292</v>
      </c>
      <c r="C24" s="91"/>
      <c r="D24" s="91" t="s">
        <v>278</v>
      </c>
      <c r="E24" s="63">
        <v>1.0</v>
      </c>
      <c r="F24" s="90">
        <f t="shared" si="11"/>
        <v>2</v>
      </c>
      <c r="G24" s="91">
        <v>2.0</v>
      </c>
      <c r="H24" s="141">
        <v>45512.0</v>
      </c>
      <c r="I24" s="141">
        <v>45513.0</v>
      </c>
      <c r="J24" s="47"/>
      <c r="K24" s="47"/>
    </row>
    <row r="25" ht="13.5" customHeight="1" outlineLevel="2">
      <c r="A25" s="87" t="s">
        <v>618</v>
      </c>
      <c r="B25" s="88" t="s">
        <v>302</v>
      </c>
      <c r="C25" s="91"/>
      <c r="D25" s="91" t="s">
        <v>278</v>
      </c>
      <c r="E25" s="63">
        <v>1.0</v>
      </c>
      <c r="F25" s="90">
        <f t="shared" si="11"/>
        <v>8</v>
      </c>
      <c r="G25" s="91">
        <v>8.0</v>
      </c>
      <c r="H25" s="141">
        <v>45554.0</v>
      </c>
      <c r="I25" s="141">
        <v>45565.0</v>
      </c>
      <c r="J25" s="47"/>
      <c r="K25" s="47"/>
    </row>
    <row r="26" ht="13.5" customHeight="1" outlineLevel="1">
      <c r="A26" s="60" t="s">
        <v>619</v>
      </c>
      <c r="B26" s="61" t="s">
        <v>305</v>
      </c>
      <c r="C26" s="62"/>
      <c r="D26" s="62" t="s">
        <v>307</v>
      </c>
      <c r="E26" s="63">
        <v>1.0</v>
      </c>
      <c r="F26" s="64">
        <f t="shared" si="11"/>
        <v>8</v>
      </c>
      <c r="G26" s="62">
        <v>8.0</v>
      </c>
      <c r="H26" s="65">
        <v>45554.0</v>
      </c>
      <c r="I26" s="65">
        <v>45580.0</v>
      </c>
      <c r="J26" s="47"/>
      <c r="K26" s="47" t="s">
        <v>620</v>
      </c>
    </row>
    <row r="27" ht="13.5" customHeight="1" outlineLevel="1">
      <c r="A27" s="95" t="s">
        <v>621</v>
      </c>
      <c r="B27" s="67" t="s">
        <v>613</v>
      </c>
      <c r="C27" s="68"/>
      <c r="D27" s="68" t="s">
        <v>622</v>
      </c>
      <c r="E27" s="70">
        <f>F27/G27</f>
        <v>0.9757575758</v>
      </c>
      <c r="F27" s="71">
        <f t="shared" ref="F27:G27" si="12">SUM(F28:F29)</f>
        <v>32.2</v>
      </c>
      <c r="G27" s="71">
        <f t="shared" si="12"/>
        <v>33</v>
      </c>
      <c r="H27" s="72">
        <f>MIN(H28:H29)</f>
        <v>45691</v>
      </c>
      <c r="I27" s="72">
        <f>MAX(I28:I29)</f>
        <v>45747</v>
      </c>
      <c r="J27" s="96"/>
      <c r="K27" s="96"/>
    </row>
    <row r="28" ht="13.5" customHeight="1" outlineLevel="2">
      <c r="A28" s="220" t="s">
        <v>623</v>
      </c>
      <c r="B28" s="221" t="s">
        <v>624</v>
      </c>
      <c r="C28" s="222"/>
      <c r="D28" s="222" t="str">
        <f>'전자입찰_개발'!$D$3</f>
        <v>서동욱</v>
      </c>
      <c r="E28" s="223">
        <f>'전자입찰_개발'!E3</f>
        <v>0.976</v>
      </c>
      <c r="F28" s="224">
        <f>'전자입찰_개발'!F3</f>
        <v>24.4</v>
      </c>
      <c r="G28" s="224">
        <f>'전자입찰_개발'!G3</f>
        <v>25</v>
      </c>
      <c r="H28" s="225">
        <f>'전자입찰_개발'!H3</f>
        <v>45691</v>
      </c>
      <c r="I28" s="225">
        <f>'전자입찰_개발'!I3</f>
        <v>45747</v>
      </c>
      <c r="J28" s="47"/>
      <c r="K28" s="47"/>
    </row>
    <row r="29" ht="13.5" customHeight="1" outlineLevel="2">
      <c r="A29" s="220" t="s">
        <v>625</v>
      </c>
      <c r="B29" s="221" t="s">
        <v>626</v>
      </c>
      <c r="C29" s="222"/>
      <c r="D29" s="222" t="str">
        <f>'전자입찰_개발'!$D$17</f>
        <v>서동욱</v>
      </c>
      <c r="E29" s="223">
        <f>'전자입찰_개발'!E17</f>
        <v>0.975</v>
      </c>
      <c r="F29" s="224">
        <f>'전자입찰_개발'!F17</f>
        <v>7.8</v>
      </c>
      <c r="G29" s="224">
        <f>'전자입찰_개발'!G17</f>
        <v>8</v>
      </c>
      <c r="H29" s="225">
        <f>'전자입찰_개발'!H17</f>
        <v>45705</v>
      </c>
      <c r="I29" s="225">
        <f>'전자입찰_개발'!I17</f>
        <v>45747</v>
      </c>
      <c r="J29" s="47"/>
      <c r="K29" s="47"/>
    </row>
    <row r="30" ht="13.5" customHeight="1">
      <c r="A30" s="155" t="s">
        <v>627</v>
      </c>
      <c r="B30" s="55" t="s">
        <v>628</v>
      </c>
      <c r="C30" s="56"/>
      <c r="D30" s="56" t="s">
        <v>333</v>
      </c>
      <c r="E30" s="57">
        <f>F30/G30</f>
        <v>0.09523809524</v>
      </c>
      <c r="F30" s="235">
        <f t="shared" ref="F30:G30" si="13">SUM(F31:F35)</f>
        <v>6</v>
      </c>
      <c r="G30" s="56">
        <f t="shared" si="13"/>
        <v>63</v>
      </c>
      <c r="H30" s="59">
        <f>MIN(H31:H35)</f>
        <v>45733</v>
      </c>
      <c r="I30" s="59">
        <f>MAX(I31:I35)</f>
        <v>45807</v>
      </c>
      <c r="J30" s="96"/>
      <c r="K30" s="96"/>
    </row>
    <row r="31" ht="13.5" customHeight="1" outlineLevel="1">
      <c r="A31" s="156" t="s">
        <v>629</v>
      </c>
      <c r="B31" s="61" t="s">
        <v>335</v>
      </c>
      <c r="C31" s="62" t="s">
        <v>336</v>
      </c>
      <c r="D31" s="62" t="s">
        <v>333</v>
      </c>
      <c r="E31" s="154">
        <v>0.4</v>
      </c>
      <c r="F31" s="64">
        <f t="shared" ref="F31:F35" si="14">G31*E31</f>
        <v>4</v>
      </c>
      <c r="G31" s="62">
        <v>10.0</v>
      </c>
      <c r="H31" s="65">
        <v>45733.0</v>
      </c>
      <c r="I31" s="65">
        <v>45744.0</v>
      </c>
      <c r="J31" s="47"/>
      <c r="K31" s="47"/>
    </row>
    <row r="32" ht="13.5" customHeight="1" outlineLevel="1">
      <c r="A32" s="156" t="s">
        <v>630</v>
      </c>
      <c r="B32" s="61" t="s">
        <v>338</v>
      </c>
      <c r="C32" s="62" t="s">
        <v>339</v>
      </c>
      <c r="D32" s="62" t="s">
        <v>333</v>
      </c>
      <c r="E32" s="154">
        <v>0.1</v>
      </c>
      <c r="F32" s="64">
        <f t="shared" si="14"/>
        <v>2</v>
      </c>
      <c r="G32" s="62">
        <v>20.0</v>
      </c>
      <c r="H32" s="65">
        <v>45747.0</v>
      </c>
      <c r="I32" s="65">
        <v>45772.0</v>
      </c>
      <c r="J32" s="47"/>
      <c r="K32" s="47"/>
    </row>
    <row r="33" ht="13.5" customHeight="1" outlineLevel="1">
      <c r="A33" s="156" t="s">
        <v>631</v>
      </c>
      <c r="B33" s="61" t="s">
        <v>341</v>
      </c>
      <c r="C33" s="62" t="s">
        <v>342</v>
      </c>
      <c r="D33" s="62" t="s">
        <v>333</v>
      </c>
      <c r="E33" s="63">
        <v>0.0</v>
      </c>
      <c r="F33" s="64">
        <f t="shared" si="14"/>
        <v>0</v>
      </c>
      <c r="G33" s="62">
        <v>8.0</v>
      </c>
      <c r="H33" s="65">
        <v>45775.0</v>
      </c>
      <c r="I33" s="65">
        <v>45786.0</v>
      </c>
    </row>
    <row r="34" ht="13.5" customHeight="1" outlineLevel="1">
      <c r="A34" s="156" t="s">
        <v>632</v>
      </c>
      <c r="B34" s="61" t="s">
        <v>344</v>
      </c>
      <c r="C34" s="62"/>
      <c r="D34" s="62" t="s">
        <v>333</v>
      </c>
      <c r="E34" s="63">
        <v>0.0</v>
      </c>
      <c r="F34" s="64">
        <f t="shared" si="14"/>
        <v>0</v>
      </c>
      <c r="G34" s="62">
        <v>5.0</v>
      </c>
      <c r="H34" s="65">
        <v>45789.0</v>
      </c>
      <c r="I34" s="65">
        <v>45793.0</v>
      </c>
    </row>
    <row r="35" ht="13.5" customHeight="1" outlineLevel="1">
      <c r="A35" s="156" t="s">
        <v>633</v>
      </c>
      <c r="B35" s="61" t="s">
        <v>346</v>
      </c>
      <c r="C35" s="62"/>
      <c r="D35" s="62" t="s">
        <v>333</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7" t="s">
        <v>26</v>
      </c>
      <c r="B1" s="158" t="s">
        <v>27</v>
      </c>
      <c r="C1" s="158" t="s">
        <v>28</v>
      </c>
      <c r="D1" s="158" t="s">
        <v>29</v>
      </c>
      <c r="E1" s="44" t="s">
        <v>30</v>
      </c>
      <c r="F1" s="45" t="s">
        <v>31</v>
      </c>
      <c r="G1" s="43" t="s">
        <v>32</v>
      </c>
      <c r="H1" s="160" t="s">
        <v>33</v>
      </c>
      <c r="I1" s="160" t="s">
        <v>34</v>
      </c>
      <c r="J1" s="158" t="s">
        <v>347</v>
      </c>
      <c r="K1" s="161"/>
    </row>
    <row r="2" ht="15.75" customHeight="1">
      <c r="A2" s="162"/>
      <c r="B2" s="162"/>
      <c r="C2" s="162"/>
      <c r="D2" s="162"/>
      <c r="E2" s="50">
        <f t="shared" ref="E2:E3" si="2">F2/G2</f>
        <v>0.9757575758</v>
      </c>
      <c r="F2" s="51">
        <f t="shared" ref="F2:G2" si="1">SUM(F3,F17)</f>
        <v>32.2</v>
      </c>
      <c r="G2" s="51">
        <f t="shared" si="1"/>
        <v>33</v>
      </c>
      <c r="H2" s="162"/>
      <c r="I2" s="162"/>
      <c r="J2" s="162"/>
      <c r="K2" s="161"/>
    </row>
    <row r="3" ht="13.5" customHeight="1">
      <c r="A3" s="220" t="s">
        <v>623</v>
      </c>
      <c r="B3" s="221" t="s">
        <v>624</v>
      </c>
      <c r="C3" s="222"/>
      <c r="D3" s="222" t="s">
        <v>368</v>
      </c>
      <c r="E3" s="223">
        <f t="shared" si="2"/>
        <v>0.976</v>
      </c>
      <c r="F3" s="224">
        <f t="shared" ref="F3:G3" si="3">SUM(F4:F8,F13:F16)</f>
        <v>24.4</v>
      </c>
      <c r="G3" s="224">
        <f t="shared" si="3"/>
        <v>25</v>
      </c>
      <c r="H3" s="225">
        <f>MIN(H4:H16)</f>
        <v>45691</v>
      </c>
      <c r="I3" s="225">
        <f>MAX(I4:I16)</f>
        <v>45747</v>
      </c>
      <c r="J3" s="47"/>
      <c r="K3" s="47"/>
    </row>
    <row r="4">
      <c r="A4" s="240" t="s">
        <v>634</v>
      </c>
      <c r="B4" s="241" t="s">
        <v>635</v>
      </c>
      <c r="C4" s="242"/>
      <c r="D4" s="242" t="s">
        <v>368</v>
      </c>
      <c r="E4" s="63">
        <v>1.0</v>
      </c>
      <c r="F4" s="243">
        <f t="shared" ref="F4:F7" si="4">G4*E4</f>
        <v>1</v>
      </c>
      <c r="G4" s="242">
        <v>1.0</v>
      </c>
      <c r="H4" s="244">
        <v>45691.0</v>
      </c>
      <c r="I4" s="244">
        <v>45691.0</v>
      </c>
      <c r="J4" s="177">
        <v>1.0</v>
      </c>
      <c r="K4" s="47"/>
    </row>
    <row r="5">
      <c r="A5" s="240" t="s">
        <v>636</v>
      </c>
      <c r="B5" s="241" t="s">
        <v>637</v>
      </c>
      <c r="C5" s="242"/>
      <c r="D5" s="242" t="s">
        <v>368</v>
      </c>
      <c r="E5" s="63">
        <v>1.0</v>
      </c>
      <c r="F5" s="243">
        <f t="shared" si="4"/>
        <v>1</v>
      </c>
      <c r="G5" s="242">
        <v>1.0</v>
      </c>
      <c r="H5" s="244">
        <v>45692.0</v>
      </c>
      <c r="I5" s="244">
        <v>45692.0</v>
      </c>
      <c r="J5" s="177">
        <v>2.0</v>
      </c>
      <c r="K5" s="47"/>
    </row>
    <row r="6">
      <c r="A6" s="240" t="s">
        <v>638</v>
      </c>
      <c r="B6" s="241" t="s">
        <v>639</v>
      </c>
      <c r="C6" s="242"/>
      <c r="D6" s="242" t="s">
        <v>368</v>
      </c>
      <c r="E6" s="154">
        <v>1.0</v>
      </c>
      <c r="F6" s="243">
        <f t="shared" si="4"/>
        <v>2</v>
      </c>
      <c r="G6" s="242">
        <v>2.0</v>
      </c>
      <c r="H6" s="92">
        <v>45735.0</v>
      </c>
      <c r="I6" s="92">
        <v>45747.0</v>
      </c>
      <c r="J6" s="177">
        <v>17.0</v>
      </c>
      <c r="K6" s="47"/>
    </row>
    <row r="7">
      <c r="A7" s="240" t="s">
        <v>640</v>
      </c>
      <c r="B7" s="241" t="s">
        <v>641</v>
      </c>
      <c r="C7" s="242"/>
      <c r="D7" s="242" t="s">
        <v>368</v>
      </c>
      <c r="E7" s="63">
        <v>0.9</v>
      </c>
      <c r="F7" s="243">
        <f t="shared" si="4"/>
        <v>2.7</v>
      </c>
      <c r="G7" s="242">
        <v>3.0</v>
      </c>
      <c r="H7" s="92">
        <v>45728.0</v>
      </c>
      <c r="I7" s="92">
        <v>45730.0</v>
      </c>
      <c r="J7" s="177">
        <v>15.0</v>
      </c>
      <c r="K7" s="195" t="s">
        <v>642</v>
      </c>
    </row>
    <row r="8" ht="13.5" customHeight="1">
      <c r="A8" s="73" t="s">
        <v>643</v>
      </c>
      <c r="B8" s="74" t="s">
        <v>644</v>
      </c>
      <c r="C8" s="75"/>
      <c r="D8" s="91" t="s">
        <v>368</v>
      </c>
      <c r="E8" s="77">
        <f>F8/G8</f>
        <v>0.9727272727</v>
      </c>
      <c r="F8" s="78">
        <f t="shared" ref="F8:G8" si="5">SUM(F9:F12)</f>
        <v>10.7</v>
      </c>
      <c r="G8" s="78">
        <f t="shared" si="5"/>
        <v>11</v>
      </c>
      <c r="H8" s="79">
        <f>MIN(H9:H12)</f>
        <v>45695</v>
      </c>
      <c r="I8" s="79">
        <f>MAX(I9:I12)</f>
        <v>45713</v>
      </c>
      <c r="J8" s="47"/>
      <c r="K8" s="189"/>
    </row>
    <row r="9">
      <c r="A9" s="80" t="s">
        <v>645</v>
      </c>
      <c r="B9" s="199" t="s">
        <v>646</v>
      </c>
      <c r="C9" s="123"/>
      <c r="D9" s="91" t="s">
        <v>368</v>
      </c>
      <c r="E9" s="168">
        <v>1.0</v>
      </c>
      <c r="F9" s="169">
        <f t="shared" ref="F9:F16" si="6">G9*E9</f>
        <v>3</v>
      </c>
      <c r="G9" s="123">
        <v>3.0</v>
      </c>
      <c r="H9" s="102">
        <v>45695.0</v>
      </c>
      <c r="I9" s="102">
        <v>45699.0</v>
      </c>
      <c r="J9" s="177">
        <v>4.0</v>
      </c>
      <c r="K9" s="195"/>
    </row>
    <row r="10">
      <c r="A10" s="80" t="s">
        <v>647</v>
      </c>
      <c r="B10" s="199" t="s">
        <v>648</v>
      </c>
      <c r="C10" s="123"/>
      <c r="D10" s="91" t="s">
        <v>368</v>
      </c>
      <c r="E10" s="173">
        <v>0.9</v>
      </c>
      <c r="F10" s="169">
        <f t="shared" si="6"/>
        <v>2.7</v>
      </c>
      <c r="G10" s="123">
        <v>3.0</v>
      </c>
      <c r="H10" s="102">
        <v>45700.0</v>
      </c>
      <c r="I10" s="102">
        <v>45702.0</v>
      </c>
      <c r="J10" s="177">
        <v>5.0</v>
      </c>
      <c r="K10" s="195" t="s">
        <v>649</v>
      </c>
    </row>
    <row r="11">
      <c r="A11" s="80" t="s">
        <v>650</v>
      </c>
      <c r="B11" s="199" t="s">
        <v>651</v>
      </c>
      <c r="C11" s="123"/>
      <c r="D11" s="91" t="s">
        <v>368</v>
      </c>
      <c r="E11" s="173">
        <v>1.0</v>
      </c>
      <c r="F11" s="169">
        <f t="shared" si="6"/>
        <v>3</v>
      </c>
      <c r="G11" s="123">
        <v>3.0</v>
      </c>
      <c r="H11" s="102">
        <v>45707.0</v>
      </c>
      <c r="I11" s="102">
        <v>45709.0</v>
      </c>
      <c r="J11" s="177">
        <v>7.0</v>
      </c>
      <c r="K11" s="189"/>
    </row>
    <row r="12">
      <c r="A12" s="80" t="s">
        <v>652</v>
      </c>
      <c r="B12" s="199" t="s">
        <v>653</v>
      </c>
      <c r="C12" s="123"/>
      <c r="D12" s="91" t="s">
        <v>368</v>
      </c>
      <c r="E12" s="173">
        <v>1.0</v>
      </c>
      <c r="F12" s="169">
        <f t="shared" si="6"/>
        <v>2</v>
      </c>
      <c r="G12" s="123">
        <v>2.0</v>
      </c>
      <c r="H12" s="102">
        <v>45712.0</v>
      </c>
      <c r="I12" s="102">
        <v>45713.0</v>
      </c>
      <c r="J12" s="177">
        <v>8.0</v>
      </c>
      <c r="K12" s="189"/>
    </row>
    <row r="13">
      <c r="A13" s="87" t="s">
        <v>654</v>
      </c>
      <c r="B13" s="88" t="s">
        <v>655</v>
      </c>
      <c r="C13" s="91"/>
      <c r="D13" s="91" t="s">
        <v>368</v>
      </c>
      <c r="E13" s="63">
        <v>1.0</v>
      </c>
      <c r="F13" s="90">
        <f t="shared" si="6"/>
        <v>1</v>
      </c>
      <c r="G13" s="91">
        <v>1.0</v>
      </c>
      <c r="H13" s="92">
        <v>45726.0</v>
      </c>
      <c r="I13" s="92">
        <v>45747.0</v>
      </c>
      <c r="J13" s="177">
        <v>13.0</v>
      </c>
      <c r="K13" s="232" t="s">
        <v>656</v>
      </c>
    </row>
    <row r="14">
      <c r="A14" s="87" t="s">
        <v>657</v>
      </c>
      <c r="B14" s="88" t="s">
        <v>658</v>
      </c>
      <c r="C14" s="91"/>
      <c r="D14" s="91" t="s">
        <v>368</v>
      </c>
      <c r="E14" s="173">
        <v>1.0</v>
      </c>
      <c r="F14" s="90">
        <f t="shared" si="6"/>
        <v>2</v>
      </c>
      <c r="G14" s="91">
        <v>2.0</v>
      </c>
      <c r="H14" s="244">
        <v>45693.0</v>
      </c>
      <c r="I14" s="244">
        <v>45747.0</v>
      </c>
      <c r="J14" s="177">
        <v>3.0</v>
      </c>
      <c r="K14" s="189"/>
    </row>
    <row r="15">
      <c r="A15" s="87" t="s">
        <v>659</v>
      </c>
      <c r="B15" s="88" t="s">
        <v>660</v>
      </c>
      <c r="C15" s="91"/>
      <c r="D15" s="91" t="s">
        <v>368</v>
      </c>
      <c r="E15" s="173">
        <v>1.0</v>
      </c>
      <c r="F15" s="90">
        <f t="shared" si="6"/>
        <v>3</v>
      </c>
      <c r="G15" s="91">
        <v>3.0</v>
      </c>
      <c r="H15" s="92">
        <v>45716.0</v>
      </c>
      <c r="I15" s="92">
        <v>45747.0</v>
      </c>
      <c r="J15" s="177">
        <v>10.0</v>
      </c>
      <c r="K15" s="189"/>
    </row>
    <row r="16">
      <c r="A16" s="87" t="s">
        <v>661</v>
      </c>
      <c r="B16" s="88" t="s">
        <v>662</v>
      </c>
      <c r="C16" s="91"/>
      <c r="D16" s="91" t="s">
        <v>368</v>
      </c>
      <c r="E16" s="173">
        <v>1.0</v>
      </c>
      <c r="F16" s="90">
        <f t="shared" si="6"/>
        <v>1</v>
      </c>
      <c r="G16" s="91">
        <v>1.0</v>
      </c>
      <c r="H16" s="92">
        <v>45722.0</v>
      </c>
      <c r="I16" s="92">
        <v>45747.0</v>
      </c>
      <c r="J16" s="177">
        <v>11.0</v>
      </c>
      <c r="K16" s="189"/>
    </row>
    <row r="17" ht="13.5" customHeight="1">
      <c r="A17" s="220" t="s">
        <v>625</v>
      </c>
      <c r="B17" s="221" t="s">
        <v>626</v>
      </c>
      <c r="C17" s="222"/>
      <c r="D17" s="222" t="s">
        <v>368</v>
      </c>
      <c r="E17" s="223">
        <f>F17/G17</f>
        <v>0.975</v>
      </c>
      <c r="F17" s="224">
        <f t="shared" ref="F17:G17" si="7">SUM(F18:F19,F22:F23)</f>
        <v>7.8</v>
      </c>
      <c r="G17" s="224">
        <f t="shared" si="7"/>
        <v>8</v>
      </c>
      <c r="H17" s="225">
        <f>MIN(H18:H23)</f>
        <v>45705</v>
      </c>
      <c r="I17" s="225">
        <f>MAX(I18:I23)</f>
        <v>45747</v>
      </c>
      <c r="J17" s="47"/>
      <c r="K17" s="189"/>
    </row>
    <row r="18">
      <c r="A18" s="87" t="s">
        <v>663</v>
      </c>
      <c r="B18" s="88" t="s">
        <v>664</v>
      </c>
      <c r="C18" s="91"/>
      <c r="D18" s="91" t="s">
        <v>368</v>
      </c>
      <c r="E18" s="63">
        <v>0.9</v>
      </c>
      <c r="F18" s="90">
        <f>G18*E18</f>
        <v>1.8</v>
      </c>
      <c r="G18" s="91">
        <v>2.0</v>
      </c>
      <c r="H18" s="92">
        <v>45733.0</v>
      </c>
      <c r="I18" s="92">
        <v>45734.0</v>
      </c>
      <c r="J18" s="177">
        <v>16.0</v>
      </c>
      <c r="K18" s="195" t="s">
        <v>642</v>
      </c>
    </row>
    <row r="19" ht="13.5" customHeight="1">
      <c r="A19" s="73" t="s">
        <v>665</v>
      </c>
      <c r="B19" s="74" t="s">
        <v>666</v>
      </c>
      <c r="C19" s="75"/>
      <c r="D19" s="75" t="s">
        <v>368</v>
      </c>
      <c r="E19" s="77">
        <f>F19/G19</f>
        <v>1</v>
      </c>
      <c r="F19" s="78">
        <f t="shared" ref="F19:G19" si="8">SUM(F20:F21)</f>
        <v>4</v>
      </c>
      <c r="G19" s="78">
        <f t="shared" si="8"/>
        <v>4</v>
      </c>
      <c r="H19" s="79">
        <f>MIN(H20:H21)</f>
        <v>45705</v>
      </c>
      <c r="I19" s="79">
        <f>MAX(I20:I21)</f>
        <v>45715</v>
      </c>
      <c r="J19" s="47"/>
      <c r="K19" s="189"/>
    </row>
    <row r="20">
      <c r="A20" s="80" t="s">
        <v>667</v>
      </c>
      <c r="B20" s="199" t="s">
        <v>668</v>
      </c>
      <c r="C20" s="123"/>
      <c r="D20" s="123" t="s">
        <v>368</v>
      </c>
      <c r="E20" s="63">
        <v>1.0</v>
      </c>
      <c r="F20" s="169">
        <f t="shared" ref="F20:F23" si="9">G20*E20</f>
        <v>2</v>
      </c>
      <c r="G20" s="123">
        <v>2.0</v>
      </c>
      <c r="H20" s="102">
        <v>45705.0</v>
      </c>
      <c r="I20" s="102">
        <v>45706.0</v>
      </c>
      <c r="J20" s="177">
        <v>6.0</v>
      </c>
      <c r="K20" s="189"/>
    </row>
    <row r="21">
      <c r="A21" s="80" t="s">
        <v>669</v>
      </c>
      <c r="B21" s="199" t="s">
        <v>670</v>
      </c>
      <c r="C21" s="123"/>
      <c r="D21" s="123" t="s">
        <v>368</v>
      </c>
      <c r="E21" s="63">
        <v>1.0</v>
      </c>
      <c r="F21" s="169">
        <f t="shared" si="9"/>
        <v>2</v>
      </c>
      <c r="G21" s="123">
        <v>2.0</v>
      </c>
      <c r="H21" s="102">
        <v>45714.0</v>
      </c>
      <c r="I21" s="124">
        <v>45715.0</v>
      </c>
      <c r="J21" s="177">
        <v>9.0</v>
      </c>
      <c r="K21" s="189"/>
    </row>
    <row r="22">
      <c r="A22" s="87" t="s">
        <v>671</v>
      </c>
      <c r="B22" s="88" t="s">
        <v>672</v>
      </c>
      <c r="C22" s="91"/>
      <c r="D22" s="123" t="s">
        <v>368</v>
      </c>
      <c r="E22" s="63">
        <v>1.0</v>
      </c>
      <c r="F22" s="90">
        <f t="shared" si="9"/>
        <v>1</v>
      </c>
      <c r="G22" s="91">
        <v>1.0</v>
      </c>
      <c r="H22" s="92">
        <v>45727.0</v>
      </c>
      <c r="I22" s="92">
        <v>45747.0</v>
      </c>
      <c r="J22" s="177">
        <v>14.0</v>
      </c>
      <c r="K22" s="232" t="s">
        <v>656</v>
      </c>
    </row>
    <row r="23">
      <c r="A23" s="87" t="s">
        <v>673</v>
      </c>
      <c r="B23" s="88" t="s">
        <v>674</v>
      </c>
      <c r="C23" s="91"/>
      <c r="D23" s="123" t="s">
        <v>368</v>
      </c>
      <c r="E23" s="63">
        <v>1.0</v>
      </c>
      <c r="F23" s="90">
        <f t="shared" si="9"/>
        <v>1</v>
      </c>
      <c r="G23" s="91">
        <v>1.0</v>
      </c>
      <c r="H23" s="92">
        <v>45723.0</v>
      </c>
      <c r="I23" s="92">
        <v>45747.0</v>
      </c>
      <c r="J23" s="177">
        <v>12.0</v>
      </c>
      <c r="K23" s="195"/>
    </row>
    <row r="24">
      <c r="B24" s="245" t="s">
        <v>675</v>
      </c>
      <c r="K24" s="245" t="s">
        <v>676</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6" t="s">
        <v>677</v>
      </c>
      <c r="B1" s="247"/>
      <c r="C1" s="246" t="s">
        <v>678</v>
      </c>
      <c r="D1" s="247"/>
      <c r="E1" s="246" t="s">
        <v>27</v>
      </c>
      <c r="F1" s="247"/>
      <c r="G1" s="248" t="s">
        <v>679</v>
      </c>
      <c r="H1" s="249"/>
      <c r="I1" s="249"/>
      <c r="J1" s="249"/>
      <c r="K1" s="250"/>
      <c r="L1" s="251" t="s">
        <v>680</v>
      </c>
      <c r="M1" s="249"/>
      <c r="N1" s="249"/>
      <c r="O1" s="250"/>
      <c r="P1" s="251" t="s">
        <v>681</v>
      </c>
      <c r="Q1" s="249"/>
      <c r="R1" s="249"/>
      <c r="S1" s="250"/>
      <c r="T1" s="251" t="s">
        <v>682</v>
      </c>
      <c r="U1" s="249"/>
      <c r="V1" s="249"/>
      <c r="W1" s="249"/>
      <c r="X1" s="250"/>
      <c r="Y1" s="251" t="s">
        <v>683</v>
      </c>
      <c r="Z1" s="249"/>
      <c r="AA1" s="249"/>
      <c r="AB1" s="250"/>
      <c r="AC1" s="251" t="s">
        <v>684</v>
      </c>
      <c r="AD1" s="249"/>
      <c r="AE1" s="249"/>
      <c r="AF1" s="250"/>
      <c r="AG1" s="251" t="s">
        <v>685</v>
      </c>
      <c r="AH1" s="249"/>
      <c r="AI1" s="249"/>
      <c r="AJ1" s="249"/>
      <c r="AK1" s="250"/>
      <c r="AL1" s="251" t="s">
        <v>686</v>
      </c>
      <c r="AM1" s="249"/>
      <c r="AN1" s="249"/>
      <c r="AO1" s="250"/>
      <c r="AP1" s="251" t="s">
        <v>687</v>
      </c>
      <c r="AQ1" s="249"/>
      <c r="AR1" s="249"/>
      <c r="AS1" s="250"/>
      <c r="AT1" s="251" t="s">
        <v>688</v>
      </c>
      <c r="AU1" s="249"/>
      <c r="AV1" s="249"/>
      <c r="AW1" s="249"/>
      <c r="AX1" s="250"/>
      <c r="AY1" s="251" t="s">
        <v>689</v>
      </c>
      <c r="AZ1" s="249"/>
      <c r="BA1" s="249"/>
      <c r="BB1" s="250"/>
    </row>
    <row r="2" ht="13.5" customHeight="1">
      <c r="A2" s="252"/>
      <c r="B2" s="253"/>
      <c r="C2" s="252"/>
      <c r="D2" s="253"/>
      <c r="E2" s="252"/>
      <c r="F2" s="253"/>
      <c r="G2" s="254" t="s">
        <v>690</v>
      </c>
      <c r="H2" s="255" t="s">
        <v>691</v>
      </c>
      <c r="I2" s="255" t="s">
        <v>692</v>
      </c>
      <c r="J2" s="255" t="s">
        <v>693</v>
      </c>
      <c r="K2" s="255" t="s">
        <v>694</v>
      </c>
      <c r="L2" s="256" t="s">
        <v>690</v>
      </c>
      <c r="M2" s="256" t="s">
        <v>691</v>
      </c>
      <c r="N2" s="256" t="s">
        <v>692</v>
      </c>
      <c r="O2" s="256" t="s">
        <v>693</v>
      </c>
      <c r="P2" s="256" t="s">
        <v>690</v>
      </c>
      <c r="Q2" s="256" t="s">
        <v>691</v>
      </c>
      <c r="R2" s="256" t="s">
        <v>692</v>
      </c>
      <c r="S2" s="256" t="s">
        <v>693</v>
      </c>
      <c r="T2" s="256" t="s">
        <v>690</v>
      </c>
      <c r="U2" s="256" t="s">
        <v>691</v>
      </c>
      <c r="V2" s="256" t="s">
        <v>692</v>
      </c>
      <c r="W2" s="256" t="s">
        <v>693</v>
      </c>
      <c r="X2" s="256" t="s">
        <v>694</v>
      </c>
      <c r="Y2" s="256" t="s">
        <v>690</v>
      </c>
      <c r="Z2" s="256" t="s">
        <v>691</v>
      </c>
      <c r="AA2" s="256" t="s">
        <v>692</v>
      </c>
      <c r="AB2" s="256" t="s">
        <v>693</v>
      </c>
      <c r="AC2" s="256" t="s">
        <v>690</v>
      </c>
      <c r="AD2" s="256" t="s">
        <v>691</v>
      </c>
      <c r="AE2" s="256" t="s">
        <v>692</v>
      </c>
      <c r="AF2" s="256" t="s">
        <v>693</v>
      </c>
      <c r="AG2" s="256" t="s">
        <v>690</v>
      </c>
      <c r="AH2" s="256" t="s">
        <v>691</v>
      </c>
      <c r="AI2" s="256" t="s">
        <v>692</v>
      </c>
      <c r="AJ2" s="256" t="s">
        <v>693</v>
      </c>
      <c r="AK2" s="256" t="s">
        <v>694</v>
      </c>
      <c r="AL2" s="256" t="s">
        <v>690</v>
      </c>
      <c r="AM2" s="256" t="s">
        <v>691</v>
      </c>
      <c r="AN2" s="256" t="s">
        <v>692</v>
      </c>
      <c r="AO2" s="256" t="s">
        <v>693</v>
      </c>
      <c r="AP2" s="256" t="s">
        <v>690</v>
      </c>
      <c r="AQ2" s="256" t="s">
        <v>691</v>
      </c>
      <c r="AR2" s="256" t="s">
        <v>692</v>
      </c>
      <c r="AS2" s="256" t="s">
        <v>693</v>
      </c>
      <c r="AT2" s="256" t="s">
        <v>690</v>
      </c>
      <c r="AU2" s="256" t="s">
        <v>691</v>
      </c>
      <c r="AV2" s="256" t="s">
        <v>692</v>
      </c>
      <c r="AW2" s="256" t="s">
        <v>693</v>
      </c>
      <c r="AX2" s="256" t="s">
        <v>694</v>
      </c>
      <c r="AY2" s="255" t="s">
        <v>690</v>
      </c>
      <c r="AZ2" s="255" t="s">
        <v>691</v>
      </c>
      <c r="BA2" s="255" t="s">
        <v>692</v>
      </c>
      <c r="BB2" s="255" t="s">
        <v>693</v>
      </c>
    </row>
    <row r="3" ht="13.5" customHeight="1">
      <c r="A3" s="257" t="s">
        <v>17</v>
      </c>
      <c r="B3" s="258">
        <f>'OK플라자통합'!E2</f>
        <v>0.8706401766</v>
      </c>
      <c r="C3" s="259" t="s">
        <v>11</v>
      </c>
      <c r="D3" s="260">
        <f>'OK플라자통합'!E3</f>
        <v>0.8</v>
      </c>
      <c r="E3" s="261" t="s">
        <v>695</v>
      </c>
      <c r="F3" s="262">
        <f>'OK플라자통합'!E5</f>
        <v>1</v>
      </c>
      <c r="G3" s="263">
        <f>F3</f>
        <v>1</v>
      </c>
      <c r="H3" s="264"/>
      <c r="I3" s="264"/>
      <c r="J3" s="265"/>
      <c r="K3" s="266"/>
      <c r="L3" s="267"/>
      <c r="M3" s="268"/>
      <c r="N3" s="268"/>
      <c r="O3" s="269"/>
      <c r="P3" s="267"/>
      <c r="Q3" s="268"/>
      <c r="R3" s="270"/>
      <c r="S3" s="269"/>
      <c r="T3" s="267"/>
      <c r="U3" s="268"/>
      <c r="V3" s="268"/>
      <c r="W3" s="268"/>
      <c r="X3" s="269"/>
      <c r="Y3" s="267"/>
      <c r="Z3" s="268"/>
      <c r="AA3" s="268"/>
      <c r="AB3" s="269"/>
      <c r="AC3" s="267"/>
      <c r="AD3" s="268"/>
      <c r="AE3" s="268"/>
      <c r="AF3" s="269"/>
      <c r="AG3" s="267"/>
      <c r="AH3" s="268"/>
      <c r="AI3" s="268"/>
      <c r="AJ3" s="268"/>
      <c r="AK3" s="271"/>
      <c r="AL3" s="267"/>
      <c r="AM3" s="268"/>
      <c r="AN3" s="268"/>
      <c r="AO3" s="269"/>
      <c r="AP3" s="267"/>
      <c r="AQ3" s="268"/>
      <c r="AR3" s="268"/>
      <c r="AS3" s="269"/>
      <c r="AT3" s="267"/>
      <c r="AU3" s="268"/>
      <c r="AV3" s="268"/>
      <c r="AW3" s="268"/>
      <c r="AX3" s="269"/>
      <c r="AY3" s="272"/>
      <c r="AZ3" s="273"/>
      <c r="BA3" s="273"/>
      <c r="BB3" s="274"/>
    </row>
    <row r="4" ht="13.5" customHeight="1">
      <c r="A4" s="275"/>
      <c r="B4" s="276"/>
      <c r="C4" s="275"/>
      <c r="D4" s="276"/>
      <c r="E4" s="261" t="s">
        <v>696</v>
      </c>
      <c r="F4" s="262">
        <f>'OK플라자통합'!E6</f>
        <v>1</v>
      </c>
      <c r="G4" s="277"/>
      <c r="H4" s="278"/>
      <c r="I4" s="279">
        <f t="shared" ref="I4:I5" si="1">F4</f>
        <v>1</v>
      </c>
      <c r="J4" s="280"/>
      <c r="K4" s="281"/>
      <c r="L4" s="282"/>
      <c r="M4" s="278"/>
      <c r="N4" s="278"/>
      <c r="O4" s="283"/>
      <c r="P4" s="282"/>
      <c r="Q4" s="278"/>
      <c r="R4" s="284"/>
      <c r="S4" s="283"/>
      <c r="T4" s="282"/>
      <c r="U4" s="278"/>
      <c r="V4" s="278"/>
      <c r="W4" s="278"/>
      <c r="X4" s="283"/>
      <c r="Y4" s="282"/>
      <c r="Z4" s="278"/>
      <c r="AA4" s="278"/>
      <c r="AB4" s="283"/>
      <c r="AC4" s="282"/>
      <c r="AD4" s="278"/>
      <c r="AE4" s="278"/>
      <c r="AF4" s="283"/>
      <c r="AG4" s="282"/>
      <c r="AH4" s="278"/>
      <c r="AI4" s="278"/>
      <c r="AJ4" s="278"/>
      <c r="AK4" s="285"/>
      <c r="AL4" s="282"/>
      <c r="AM4" s="278"/>
      <c r="AN4" s="278"/>
      <c r="AO4" s="283"/>
      <c r="AP4" s="282"/>
      <c r="AQ4" s="278"/>
      <c r="AR4" s="278"/>
      <c r="AS4" s="283"/>
      <c r="AT4" s="282"/>
      <c r="AU4" s="278"/>
      <c r="AV4" s="278"/>
      <c r="AW4" s="278"/>
      <c r="AX4" s="283"/>
      <c r="AY4" s="277"/>
      <c r="AZ4" s="278"/>
      <c r="BA4" s="278"/>
      <c r="BB4" s="286"/>
    </row>
    <row r="5" ht="13.5" customHeight="1">
      <c r="A5" s="275"/>
      <c r="B5" s="276"/>
      <c r="C5" s="275"/>
      <c r="D5" s="276"/>
      <c r="E5" s="261" t="s">
        <v>697</v>
      </c>
      <c r="F5" s="262">
        <f>'OK플라자통합'!E7</f>
        <v>1</v>
      </c>
      <c r="G5" s="277"/>
      <c r="H5" s="278"/>
      <c r="I5" s="279">
        <f t="shared" si="1"/>
        <v>1</v>
      </c>
      <c r="J5" s="280"/>
      <c r="K5" s="281"/>
      <c r="L5" s="282"/>
      <c r="M5" s="278"/>
      <c r="N5" s="278"/>
      <c r="O5" s="283"/>
      <c r="P5" s="282"/>
      <c r="Q5" s="278"/>
      <c r="R5" s="284"/>
      <c r="S5" s="283"/>
      <c r="T5" s="282"/>
      <c r="U5" s="278"/>
      <c r="V5" s="278"/>
      <c r="W5" s="278"/>
      <c r="X5" s="283"/>
      <c r="Y5" s="282"/>
      <c r="Z5" s="278"/>
      <c r="AA5" s="278"/>
      <c r="AB5" s="283"/>
      <c r="AC5" s="282"/>
      <c r="AD5" s="278"/>
      <c r="AE5" s="278"/>
      <c r="AF5" s="283"/>
      <c r="AG5" s="282"/>
      <c r="AH5" s="278"/>
      <c r="AI5" s="278"/>
      <c r="AJ5" s="278"/>
      <c r="AK5" s="285"/>
      <c r="AL5" s="282"/>
      <c r="AM5" s="278"/>
      <c r="AN5" s="278"/>
      <c r="AO5" s="283"/>
      <c r="AP5" s="282"/>
      <c r="AQ5" s="278"/>
      <c r="AR5" s="278"/>
      <c r="AS5" s="283"/>
      <c r="AT5" s="282"/>
      <c r="AU5" s="278"/>
      <c r="AV5" s="278"/>
      <c r="AW5" s="278"/>
      <c r="AX5" s="283"/>
      <c r="AY5" s="277"/>
      <c r="AZ5" s="278"/>
      <c r="BA5" s="278"/>
      <c r="BB5" s="286"/>
    </row>
    <row r="6" ht="13.5" customHeight="1">
      <c r="A6" s="275"/>
      <c r="B6" s="276"/>
      <c r="C6" s="275"/>
      <c r="D6" s="276"/>
      <c r="E6" s="261" t="s">
        <v>698</v>
      </c>
      <c r="F6" s="262">
        <f>'OK플라자통합'!E8</f>
        <v>1</v>
      </c>
      <c r="G6" s="277"/>
      <c r="H6" s="278"/>
      <c r="I6" s="278"/>
      <c r="J6" s="279">
        <f>F6</f>
        <v>1</v>
      </c>
      <c r="K6" s="287"/>
      <c r="L6" s="287"/>
      <c r="M6" s="280"/>
      <c r="N6" s="278"/>
      <c r="O6" s="283"/>
      <c r="P6" s="282"/>
      <c r="Q6" s="278"/>
      <c r="R6" s="284"/>
      <c r="S6" s="283"/>
      <c r="T6" s="282"/>
      <c r="U6" s="278"/>
      <c r="V6" s="278"/>
      <c r="W6" s="278"/>
      <c r="X6" s="283"/>
      <c r="Y6" s="282"/>
      <c r="Z6" s="278"/>
      <c r="AA6" s="278"/>
      <c r="AB6" s="283"/>
      <c r="AC6" s="282"/>
      <c r="AD6" s="278"/>
      <c r="AE6" s="278"/>
      <c r="AF6" s="283"/>
      <c r="AG6" s="282"/>
      <c r="AH6" s="278"/>
      <c r="AI6" s="278"/>
      <c r="AJ6" s="278"/>
      <c r="AK6" s="285"/>
      <c r="AL6" s="282"/>
      <c r="AM6" s="278"/>
      <c r="AN6" s="278"/>
      <c r="AO6" s="283"/>
      <c r="AP6" s="282"/>
      <c r="AQ6" s="278"/>
      <c r="AR6" s="278"/>
      <c r="AS6" s="283"/>
      <c r="AT6" s="282"/>
      <c r="AU6" s="278"/>
      <c r="AV6" s="278"/>
      <c r="AW6" s="278"/>
      <c r="AX6" s="283"/>
      <c r="AY6" s="277"/>
      <c r="AZ6" s="278"/>
      <c r="BA6" s="278"/>
      <c r="BB6" s="286"/>
    </row>
    <row r="7" ht="13.5" customHeight="1">
      <c r="A7" s="275"/>
      <c r="B7" s="276"/>
      <c r="C7" s="275"/>
      <c r="D7" s="276"/>
      <c r="E7" s="261" t="s">
        <v>699</v>
      </c>
      <c r="F7" s="262">
        <f>'OK플라자통합'!E22</f>
        <v>1</v>
      </c>
      <c r="G7" s="277"/>
      <c r="H7" s="278"/>
      <c r="I7" s="278"/>
      <c r="J7" s="278"/>
      <c r="K7" s="281"/>
      <c r="L7" s="282"/>
      <c r="M7" s="278"/>
      <c r="N7" s="278"/>
      <c r="O7" s="283"/>
      <c r="P7" s="282"/>
      <c r="Q7" s="278"/>
      <c r="R7" s="284"/>
      <c r="S7" s="288">
        <f>F7</f>
        <v>1</v>
      </c>
      <c r="T7" s="282"/>
      <c r="U7" s="278"/>
      <c r="V7" s="278"/>
      <c r="W7" s="278"/>
      <c r="X7" s="283"/>
      <c r="Y7" s="282"/>
      <c r="Z7" s="278"/>
      <c r="AA7" s="278"/>
      <c r="AB7" s="283"/>
      <c r="AC7" s="282"/>
      <c r="AD7" s="278"/>
      <c r="AE7" s="278"/>
      <c r="AF7" s="283"/>
      <c r="AG7" s="282"/>
      <c r="AH7" s="278"/>
      <c r="AI7" s="278"/>
      <c r="AJ7" s="278"/>
      <c r="AK7" s="285"/>
      <c r="AL7" s="282"/>
      <c r="AM7" s="278"/>
      <c r="AN7" s="278"/>
      <c r="AO7" s="283"/>
      <c r="AP7" s="282"/>
      <c r="AQ7" s="278"/>
      <c r="AR7" s="278"/>
      <c r="AS7" s="283"/>
      <c r="AT7" s="282"/>
      <c r="AU7" s="278"/>
      <c r="AV7" s="278"/>
      <c r="AW7" s="278"/>
      <c r="AX7" s="283"/>
      <c r="AY7" s="277"/>
      <c r="AZ7" s="278"/>
      <c r="BA7" s="278"/>
      <c r="BB7" s="286"/>
    </row>
    <row r="8" ht="13.5" customHeight="1">
      <c r="A8" s="275"/>
      <c r="B8" s="276"/>
      <c r="C8" s="275"/>
      <c r="D8" s="276"/>
      <c r="E8" s="261" t="s">
        <v>82</v>
      </c>
      <c r="F8" s="262">
        <f>'OK플라자통합'!E23</f>
        <v>1</v>
      </c>
      <c r="G8" s="277"/>
      <c r="H8" s="278"/>
      <c r="I8" s="278"/>
      <c r="J8" s="278"/>
      <c r="K8" s="281"/>
      <c r="L8" s="282"/>
      <c r="M8" s="278"/>
      <c r="N8" s="278"/>
      <c r="O8" s="283"/>
      <c r="P8" s="282"/>
      <c r="Q8" s="278"/>
      <c r="R8" s="284"/>
      <c r="S8" s="283"/>
      <c r="T8" s="282"/>
      <c r="U8" s="279">
        <f>F8</f>
        <v>1</v>
      </c>
      <c r="V8" s="287"/>
      <c r="W8" s="287"/>
      <c r="X8" s="287"/>
      <c r="Y8" s="287"/>
      <c r="Z8" s="287"/>
      <c r="AA8" s="287"/>
      <c r="AB8" s="287"/>
      <c r="AC8" s="287"/>
      <c r="AD8" s="280"/>
      <c r="AE8" s="278"/>
      <c r="AF8" s="283"/>
      <c r="AG8" s="282"/>
      <c r="AH8" s="278"/>
      <c r="AI8" s="278"/>
      <c r="AJ8" s="278"/>
      <c r="AK8" s="285"/>
      <c r="AL8" s="282"/>
      <c r="AM8" s="278"/>
      <c r="AN8" s="278"/>
      <c r="AO8" s="283"/>
      <c r="AP8" s="282"/>
      <c r="AQ8" s="278"/>
      <c r="AR8" s="278"/>
      <c r="AS8" s="283"/>
      <c r="AT8" s="282"/>
      <c r="AU8" s="278"/>
      <c r="AV8" s="278"/>
      <c r="AW8" s="278"/>
      <c r="AX8" s="283"/>
      <c r="AY8" s="277"/>
      <c r="AZ8" s="278"/>
      <c r="BA8" s="278"/>
      <c r="BB8" s="286"/>
    </row>
    <row r="9" ht="13.5" customHeight="1">
      <c r="A9" s="275"/>
      <c r="B9" s="276"/>
      <c r="C9" s="289"/>
      <c r="D9" s="290"/>
      <c r="E9" s="291" t="s">
        <v>182</v>
      </c>
      <c r="F9" s="292">
        <f>'OK플라자통합'!E63</f>
        <v>0</v>
      </c>
      <c r="G9" s="293"/>
      <c r="H9" s="294"/>
      <c r="I9" s="294"/>
      <c r="J9" s="294"/>
      <c r="K9" s="295"/>
      <c r="L9" s="296"/>
      <c r="M9" s="294"/>
      <c r="N9" s="294"/>
      <c r="O9" s="297"/>
      <c r="P9" s="296"/>
      <c r="Q9" s="294"/>
      <c r="R9" s="298"/>
      <c r="S9" s="297"/>
      <c r="T9" s="296"/>
      <c r="U9" s="294"/>
      <c r="V9" s="294"/>
      <c r="W9" s="294"/>
      <c r="X9" s="297"/>
      <c r="Y9" s="296"/>
      <c r="Z9" s="294"/>
      <c r="AA9" s="294"/>
      <c r="AB9" s="297"/>
      <c r="AC9" s="296"/>
      <c r="AD9" s="294"/>
      <c r="AE9" s="294"/>
      <c r="AF9" s="297"/>
      <c r="AG9" s="296"/>
      <c r="AH9" s="294"/>
      <c r="AI9" s="294"/>
      <c r="AJ9" s="294"/>
      <c r="AK9" s="299"/>
      <c r="AL9" s="300">
        <f>F9</f>
        <v>0</v>
      </c>
      <c r="AM9" s="301"/>
      <c r="AN9" s="301"/>
      <c r="AO9" s="301"/>
      <c r="AP9" s="301"/>
      <c r="AQ9" s="301"/>
      <c r="AR9" s="301"/>
      <c r="AS9" s="302"/>
      <c r="AT9" s="296"/>
      <c r="AU9" s="294"/>
      <c r="AV9" s="294"/>
      <c r="AW9" s="294"/>
      <c r="AX9" s="297"/>
      <c r="AY9" s="293"/>
      <c r="AZ9" s="294"/>
      <c r="BA9" s="294"/>
      <c r="BB9" s="303"/>
    </row>
    <row r="10" ht="1.5" customHeight="1">
      <c r="A10" s="275"/>
      <c r="B10" s="276"/>
      <c r="C10" s="304"/>
      <c r="D10" s="305"/>
      <c r="E10" s="306"/>
      <c r="F10" s="307"/>
      <c r="G10" s="308"/>
      <c r="H10" s="309"/>
      <c r="I10" s="309"/>
      <c r="J10" s="309"/>
      <c r="K10" s="310"/>
      <c r="L10" s="311"/>
      <c r="M10" s="309"/>
      <c r="N10" s="309"/>
      <c r="O10" s="312"/>
      <c r="P10" s="311"/>
      <c r="Q10" s="309"/>
      <c r="R10" s="309"/>
      <c r="S10" s="312"/>
      <c r="T10" s="311"/>
      <c r="U10" s="309"/>
      <c r="V10" s="309"/>
      <c r="W10" s="309"/>
      <c r="X10" s="312"/>
      <c r="Y10" s="311"/>
      <c r="Z10" s="309"/>
      <c r="AA10" s="309"/>
      <c r="AB10" s="312"/>
      <c r="AC10" s="311"/>
      <c r="AD10" s="309"/>
      <c r="AE10" s="309"/>
      <c r="AF10" s="312"/>
      <c r="AG10" s="311"/>
      <c r="AH10" s="309"/>
      <c r="AI10" s="309"/>
      <c r="AJ10" s="309"/>
      <c r="AK10" s="309"/>
      <c r="AL10" s="311"/>
      <c r="AM10" s="309"/>
      <c r="AN10" s="309"/>
      <c r="AO10" s="312"/>
      <c r="AP10" s="311"/>
      <c r="AQ10" s="309"/>
      <c r="AR10" s="309"/>
      <c r="AS10" s="312"/>
      <c r="AT10" s="311"/>
      <c r="AU10" s="309"/>
      <c r="AV10" s="309"/>
      <c r="AW10" s="309"/>
      <c r="AX10" s="312"/>
      <c r="AY10" s="308"/>
      <c r="AZ10" s="309"/>
      <c r="BA10" s="309"/>
      <c r="BB10" s="313"/>
    </row>
    <row r="11" ht="13.5" customHeight="1">
      <c r="A11" s="275"/>
      <c r="B11" s="276"/>
      <c r="C11" s="257" t="s">
        <v>12</v>
      </c>
      <c r="D11" s="258">
        <f>'OK플라자통합'!E68</f>
        <v>1</v>
      </c>
      <c r="E11" s="314" t="s">
        <v>700</v>
      </c>
      <c r="F11" s="315">
        <f>'OK플라자통합'!E69</f>
        <v>1</v>
      </c>
      <c r="G11" s="316">
        <f>F11</f>
        <v>1</v>
      </c>
      <c r="H11" s="317"/>
      <c r="I11" s="317"/>
      <c r="J11" s="318"/>
      <c r="K11" s="266"/>
      <c r="L11" s="319"/>
      <c r="M11" s="273"/>
      <c r="N11" s="273"/>
      <c r="O11" s="320"/>
      <c r="P11" s="319"/>
      <c r="Q11" s="273"/>
      <c r="R11" s="321"/>
      <c r="S11" s="320"/>
      <c r="T11" s="319"/>
      <c r="U11" s="273"/>
      <c r="V11" s="273"/>
      <c r="W11" s="273"/>
      <c r="X11" s="320"/>
      <c r="Y11" s="319"/>
      <c r="Z11" s="273"/>
      <c r="AA11" s="273"/>
      <c r="AB11" s="320"/>
      <c r="AC11" s="319"/>
      <c r="AD11" s="273"/>
      <c r="AE11" s="273"/>
      <c r="AF11" s="320"/>
      <c r="AG11" s="319"/>
      <c r="AH11" s="273"/>
      <c r="AI11" s="273"/>
      <c r="AJ11" s="273"/>
      <c r="AK11" s="322"/>
      <c r="AL11" s="319"/>
      <c r="AM11" s="273"/>
      <c r="AN11" s="273"/>
      <c r="AO11" s="320"/>
      <c r="AP11" s="319"/>
      <c r="AQ11" s="273"/>
      <c r="AR11" s="273"/>
      <c r="AS11" s="320"/>
      <c r="AT11" s="319"/>
      <c r="AU11" s="273"/>
      <c r="AV11" s="273"/>
      <c r="AW11" s="273"/>
      <c r="AX11" s="320"/>
      <c r="AY11" s="272"/>
      <c r="AZ11" s="273"/>
      <c r="BA11" s="273"/>
      <c r="BB11" s="274"/>
    </row>
    <row r="12" ht="13.5" customHeight="1">
      <c r="A12" s="275"/>
      <c r="B12" s="276"/>
      <c r="C12" s="275"/>
      <c r="D12" s="276"/>
      <c r="E12" s="261" t="s">
        <v>701</v>
      </c>
      <c r="F12" s="262">
        <f>'OK플라자통합'!E70</f>
        <v>1</v>
      </c>
      <c r="G12" s="277"/>
      <c r="H12" s="278"/>
      <c r="I12" s="278"/>
      <c r="J12" s="278"/>
      <c r="K12" s="323">
        <f>F12</f>
        <v>1</v>
      </c>
      <c r="L12" s="282"/>
      <c r="M12" s="278"/>
      <c r="N12" s="278"/>
      <c r="O12" s="283"/>
      <c r="P12" s="282"/>
      <c r="Q12" s="278"/>
      <c r="R12" s="284"/>
      <c r="S12" s="283"/>
      <c r="T12" s="282"/>
      <c r="U12" s="278"/>
      <c r="V12" s="278"/>
      <c r="W12" s="278"/>
      <c r="X12" s="283"/>
      <c r="Y12" s="282"/>
      <c r="Z12" s="278"/>
      <c r="AA12" s="278"/>
      <c r="AB12" s="283"/>
      <c r="AC12" s="282"/>
      <c r="AD12" s="278"/>
      <c r="AE12" s="278"/>
      <c r="AF12" s="283"/>
      <c r="AG12" s="282"/>
      <c r="AH12" s="278"/>
      <c r="AI12" s="278"/>
      <c r="AJ12" s="278"/>
      <c r="AK12" s="285"/>
      <c r="AL12" s="282"/>
      <c r="AM12" s="278"/>
      <c r="AN12" s="278"/>
      <c r="AO12" s="283"/>
      <c r="AP12" s="282"/>
      <c r="AQ12" s="278"/>
      <c r="AR12" s="278"/>
      <c r="AS12" s="283"/>
      <c r="AT12" s="282"/>
      <c r="AU12" s="278"/>
      <c r="AV12" s="278"/>
      <c r="AW12" s="278"/>
      <c r="AX12" s="283"/>
      <c r="AY12" s="277"/>
      <c r="AZ12" s="278"/>
      <c r="BA12" s="278"/>
      <c r="BB12" s="286"/>
    </row>
    <row r="13" ht="13.5" customHeight="1">
      <c r="A13" s="275"/>
      <c r="B13" s="276"/>
      <c r="C13" s="275"/>
      <c r="D13" s="276"/>
      <c r="E13" s="261" t="s">
        <v>702</v>
      </c>
      <c r="F13" s="262">
        <f>'OK플라자통합'!E71</f>
        <v>1</v>
      </c>
      <c r="G13" s="277"/>
      <c r="H13" s="278"/>
      <c r="I13" s="278"/>
      <c r="J13" s="278"/>
      <c r="K13" s="281"/>
      <c r="L13" s="324">
        <f>F13</f>
        <v>1</v>
      </c>
      <c r="M13" s="287"/>
      <c r="N13" s="287"/>
      <c r="O13" s="325"/>
      <c r="P13" s="282"/>
      <c r="Q13" s="278"/>
      <c r="R13" s="284"/>
      <c r="S13" s="283"/>
      <c r="T13" s="282"/>
      <c r="U13" s="278"/>
      <c r="V13" s="278"/>
      <c r="W13" s="278"/>
      <c r="X13" s="283"/>
      <c r="Y13" s="282"/>
      <c r="Z13" s="278"/>
      <c r="AA13" s="278"/>
      <c r="AB13" s="283"/>
      <c r="AC13" s="282"/>
      <c r="AD13" s="278"/>
      <c r="AE13" s="278"/>
      <c r="AF13" s="283"/>
      <c r="AG13" s="282"/>
      <c r="AH13" s="278"/>
      <c r="AI13" s="278"/>
      <c r="AJ13" s="278"/>
      <c r="AK13" s="285"/>
      <c r="AL13" s="282"/>
      <c r="AM13" s="278"/>
      <c r="AN13" s="278"/>
      <c r="AO13" s="283"/>
      <c r="AP13" s="282"/>
      <c r="AQ13" s="278"/>
      <c r="AR13" s="278"/>
      <c r="AS13" s="283"/>
      <c r="AT13" s="282"/>
      <c r="AU13" s="278"/>
      <c r="AV13" s="278"/>
      <c r="AW13" s="278"/>
      <c r="AX13" s="283"/>
      <c r="AY13" s="277"/>
      <c r="AZ13" s="278"/>
      <c r="BA13" s="278"/>
      <c r="BB13" s="286"/>
    </row>
    <row r="14" ht="13.5" customHeight="1">
      <c r="A14" s="275"/>
      <c r="B14" s="276"/>
      <c r="C14" s="275"/>
      <c r="D14" s="276"/>
      <c r="E14" s="261" t="s">
        <v>703</v>
      </c>
      <c r="F14" s="262">
        <f>'OK플라자통합'!E85</f>
        <v>1</v>
      </c>
      <c r="G14" s="277"/>
      <c r="H14" s="278"/>
      <c r="I14" s="278"/>
      <c r="J14" s="278"/>
      <c r="K14" s="281"/>
      <c r="L14" s="282"/>
      <c r="M14" s="278"/>
      <c r="N14" s="278"/>
      <c r="O14" s="283"/>
      <c r="P14" s="324">
        <f>F14</f>
        <v>1</v>
      </c>
      <c r="Q14" s="287"/>
      <c r="R14" s="287"/>
      <c r="S14" s="287"/>
      <c r="T14" s="280"/>
      <c r="U14" s="278"/>
      <c r="V14" s="278"/>
      <c r="W14" s="278"/>
      <c r="X14" s="283"/>
      <c r="Y14" s="282"/>
      <c r="Z14" s="278"/>
      <c r="AA14" s="278"/>
      <c r="AB14" s="283"/>
      <c r="AC14" s="282"/>
      <c r="AD14" s="278"/>
      <c r="AE14" s="278"/>
      <c r="AF14" s="283"/>
      <c r="AG14" s="282"/>
      <c r="AH14" s="278"/>
      <c r="AI14" s="278"/>
      <c r="AJ14" s="278"/>
      <c r="AK14" s="285"/>
      <c r="AL14" s="282"/>
      <c r="AM14" s="278"/>
      <c r="AN14" s="278"/>
      <c r="AO14" s="283"/>
      <c r="AP14" s="282"/>
      <c r="AQ14" s="278"/>
      <c r="AR14" s="278"/>
      <c r="AS14" s="283"/>
      <c r="AT14" s="282"/>
      <c r="AU14" s="278"/>
      <c r="AV14" s="278"/>
      <c r="AW14" s="278"/>
      <c r="AX14" s="283"/>
      <c r="AY14" s="277"/>
      <c r="AZ14" s="278"/>
      <c r="BA14" s="278"/>
      <c r="BB14" s="286"/>
    </row>
    <row r="15" ht="13.5" customHeight="1">
      <c r="A15" s="275"/>
      <c r="B15" s="276"/>
      <c r="C15" s="275"/>
      <c r="D15" s="276"/>
      <c r="E15" s="261" t="s">
        <v>704</v>
      </c>
      <c r="F15" s="262">
        <f>'OK플라자통합'!E86</f>
        <v>1</v>
      </c>
      <c r="G15" s="277"/>
      <c r="H15" s="278"/>
      <c r="I15" s="278"/>
      <c r="J15" s="278"/>
      <c r="K15" s="281"/>
      <c r="L15" s="282"/>
      <c r="M15" s="278"/>
      <c r="N15" s="278"/>
      <c r="O15" s="283"/>
      <c r="P15" s="282"/>
      <c r="Q15" s="278"/>
      <c r="R15" s="284"/>
      <c r="S15" s="283"/>
      <c r="T15" s="282"/>
      <c r="U15" s="279">
        <f>F15</f>
        <v>1</v>
      </c>
      <c r="V15" s="287"/>
      <c r="W15" s="287"/>
      <c r="X15" s="287"/>
      <c r="Y15" s="287"/>
      <c r="Z15" s="280"/>
      <c r="AA15" s="278"/>
      <c r="AB15" s="283"/>
      <c r="AC15" s="282"/>
      <c r="AD15" s="278"/>
      <c r="AE15" s="278"/>
      <c r="AF15" s="283"/>
      <c r="AG15" s="282"/>
      <c r="AH15" s="278"/>
      <c r="AI15" s="278"/>
      <c r="AJ15" s="278"/>
      <c r="AK15" s="285"/>
      <c r="AL15" s="282"/>
      <c r="AM15" s="278"/>
      <c r="AN15" s="278"/>
      <c r="AO15" s="283"/>
      <c r="AP15" s="282"/>
      <c r="AQ15" s="278"/>
      <c r="AR15" s="278"/>
      <c r="AS15" s="283"/>
      <c r="AT15" s="282"/>
      <c r="AU15" s="278"/>
      <c r="AV15" s="278"/>
      <c r="AW15" s="278"/>
      <c r="AX15" s="283"/>
      <c r="AY15" s="277"/>
      <c r="AZ15" s="278"/>
      <c r="BA15" s="278"/>
      <c r="BB15" s="286"/>
    </row>
    <row r="16" ht="13.5" customHeight="1">
      <c r="A16" s="275"/>
      <c r="B16" s="276"/>
      <c r="C16" s="275"/>
      <c r="D16" s="276"/>
      <c r="E16" s="261" t="s">
        <v>705</v>
      </c>
      <c r="F16" s="262">
        <f>'OK플라자통합'!E87</f>
        <v>1</v>
      </c>
      <c r="G16" s="293"/>
      <c r="H16" s="294"/>
      <c r="I16" s="294"/>
      <c r="J16" s="294"/>
      <c r="K16" s="295"/>
      <c r="L16" s="296"/>
      <c r="M16" s="294"/>
      <c r="N16" s="294"/>
      <c r="O16" s="297"/>
      <c r="P16" s="296"/>
      <c r="Q16" s="294"/>
      <c r="R16" s="284"/>
      <c r="S16" s="297"/>
      <c r="T16" s="296"/>
      <c r="U16" s="294"/>
      <c r="V16" s="294"/>
      <c r="W16" s="279">
        <f>F16</f>
        <v>1</v>
      </c>
      <c r="X16" s="287"/>
      <c r="Y16" s="280"/>
      <c r="Z16" s="294"/>
      <c r="AA16" s="294"/>
      <c r="AB16" s="297"/>
      <c r="AC16" s="296"/>
      <c r="AD16" s="294"/>
      <c r="AE16" s="294"/>
      <c r="AF16" s="297"/>
      <c r="AG16" s="296"/>
      <c r="AH16" s="294"/>
      <c r="AI16" s="294"/>
      <c r="AJ16" s="294"/>
      <c r="AK16" s="285"/>
      <c r="AL16" s="296"/>
      <c r="AM16" s="294"/>
      <c r="AN16" s="294"/>
      <c r="AO16" s="297"/>
      <c r="AP16" s="296"/>
      <c r="AQ16" s="294"/>
      <c r="AR16" s="294"/>
      <c r="AS16" s="297"/>
      <c r="AT16" s="296"/>
      <c r="AU16" s="294"/>
      <c r="AV16" s="294"/>
      <c r="AW16" s="294"/>
      <c r="AX16" s="297"/>
      <c r="AY16" s="293"/>
      <c r="AZ16" s="294"/>
      <c r="BA16" s="294"/>
      <c r="BB16" s="303"/>
    </row>
    <row r="17" ht="13.5" customHeight="1">
      <c r="A17" s="275"/>
      <c r="B17" s="276"/>
      <c r="C17" s="326"/>
      <c r="D17" s="327"/>
      <c r="E17" s="261" t="s">
        <v>706</v>
      </c>
      <c r="F17" s="262">
        <f>'OK플라자통합'!E89</f>
        <v>1</v>
      </c>
      <c r="G17" s="293"/>
      <c r="H17" s="294"/>
      <c r="I17" s="294"/>
      <c r="J17" s="294"/>
      <c r="K17" s="295"/>
      <c r="L17" s="296"/>
      <c r="M17" s="294"/>
      <c r="N17" s="294"/>
      <c r="O17" s="297"/>
      <c r="P17" s="296"/>
      <c r="Q17" s="294"/>
      <c r="R17" s="284"/>
      <c r="S17" s="297"/>
      <c r="T17" s="296"/>
      <c r="U17" s="294"/>
      <c r="V17" s="294"/>
      <c r="W17" s="294"/>
      <c r="X17" s="297"/>
      <c r="Y17" s="324">
        <f>F17</f>
        <v>1</v>
      </c>
      <c r="Z17" s="287"/>
      <c r="AA17" s="287"/>
      <c r="AB17" s="325"/>
      <c r="AC17" s="296"/>
      <c r="AD17" s="294"/>
      <c r="AE17" s="294"/>
      <c r="AF17" s="297"/>
      <c r="AG17" s="296"/>
      <c r="AH17" s="294"/>
      <c r="AI17" s="294"/>
      <c r="AJ17" s="294"/>
      <c r="AK17" s="285"/>
      <c r="AL17" s="296"/>
      <c r="AM17" s="294"/>
      <c r="AN17" s="294"/>
      <c r="AO17" s="297"/>
      <c r="AP17" s="296"/>
      <c r="AQ17" s="294"/>
      <c r="AR17" s="294"/>
      <c r="AS17" s="297"/>
      <c r="AT17" s="296"/>
      <c r="AU17" s="294"/>
      <c r="AV17" s="294"/>
      <c r="AW17" s="294"/>
      <c r="AX17" s="297"/>
      <c r="AY17" s="293"/>
      <c r="AZ17" s="294"/>
      <c r="BA17" s="294"/>
      <c r="BB17" s="303"/>
    </row>
    <row r="18" ht="1.5" customHeight="1">
      <c r="A18" s="275"/>
      <c r="B18" s="276"/>
      <c r="C18" s="304"/>
      <c r="D18" s="305"/>
      <c r="E18" s="306"/>
      <c r="F18" s="307"/>
      <c r="G18" s="308"/>
      <c r="H18" s="309"/>
      <c r="I18" s="309"/>
      <c r="J18" s="309"/>
      <c r="K18" s="310"/>
      <c r="L18" s="311"/>
      <c r="M18" s="309"/>
      <c r="N18" s="309"/>
      <c r="O18" s="312"/>
      <c r="P18" s="311"/>
      <c r="Q18" s="309"/>
      <c r="R18" s="309"/>
      <c r="S18" s="312"/>
      <c r="T18" s="311"/>
      <c r="U18" s="309"/>
      <c r="V18" s="309"/>
      <c r="W18" s="309"/>
      <c r="X18" s="312"/>
      <c r="Y18" s="311"/>
      <c r="Z18" s="309"/>
      <c r="AA18" s="309"/>
      <c r="AB18" s="312"/>
      <c r="AC18" s="311"/>
      <c r="AD18" s="309"/>
      <c r="AE18" s="309"/>
      <c r="AF18" s="312"/>
      <c r="AG18" s="311"/>
      <c r="AH18" s="309"/>
      <c r="AI18" s="309"/>
      <c r="AJ18" s="309"/>
      <c r="AK18" s="309"/>
      <c r="AL18" s="311"/>
      <c r="AM18" s="309"/>
      <c r="AN18" s="309"/>
      <c r="AO18" s="312"/>
      <c r="AP18" s="311"/>
      <c r="AQ18" s="309"/>
      <c r="AR18" s="309"/>
      <c r="AS18" s="312"/>
      <c r="AT18" s="311"/>
      <c r="AU18" s="309"/>
      <c r="AV18" s="309"/>
      <c r="AW18" s="309"/>
      <c r="AX18" s="312"/>
      <c r="AY18" s="308"/>
      <c r="AZ18" s="309"/>
      <c r="BA18" s="309"/>
      <c r="BB18" s="313"/>
    </row>
    <row r="19" ht="13.5" customHeight="1">
      <c r="A19" s="275"/>
      <c r="B19" s="276"/>
      <c r="C19" s="257" t="s">
        <v>13</v>
      </c>
      <c r="D19" s="258">
        <f>'OK플라자통합'!E101</f>
        <v>0.9503416856</v>
      </c>
      <c r="E19" s="314" t="s">
        <v>707</v>
      </c>
      <c r="F19" s="315">
        <f>'OK플라자통합'!E102</f>
        <v>0.9859649123</v>
      </c>
      <c r="G19" s="272"/>
      <c r="H19" s="328">
        <f>F19</f>
        <v>0.9859649123</v>
      </c>
      <c r="I19" s="264"/>
      <c r="J19" s="264"/>
      <c r="K19" s="264"/>
      <c r="L19" s="264"/>
      <c r="M19" s="264"/>
      <c r="N19" s="264"/>
      <c r="O19" s="264"/>
      <c r="P19" s="264"/>
      <c r="Q19" s="265"/>
      <c r="R19" s="321"/>
      <c r="S19" s="320"/>
      <c r="T19" s="319"/>
      <c r="U19" s="273"/>
      <c r="V19" s="273"/>
      <c r="W19" s="273"/>
      <c r="X19" s="320"/>
      <c r="Y19" s="319"/>
      <c r="Z19" s="273"/>
      <c r="AA19" s="273"/>
      <c r="AB19" s="320"/>
      <c r="AC19" s="319"/>
      <c r="AD19" s="273"/>
      <c r="AE19" s="273"/>
      <c r="AF19" s="320"/>
      <c r="AG19" s="319"/>
      <c r="AH19" s="273"/>
      <c r="AI19" s="273"/>
      <c r="AJ19" s="273"/>
      <c r="AK19" s="322"/>
      <c r="AL19" s="319"/>
      <c r="AM19" s="273"/>
      <c r="AN19" s="273"/>
      <c r="AO19" s="320"/>
      <c r="AP19" s="319"/>
      <c r="AQ19" s="273"/>
      <c r="AR19" s="273"/>
      <c r="AS19" s="320"/>
      <c r="AT19" s="319"/>
      <c r="AU19" s="273"/>
      <c r="AV19" s="273"/>
      <c r="AW19" s="273"/>
      <c r="AX19" s="320"/>
      <c r="AY19" s="272"/>
      <c r="AZ19" s="273"/>
      <c r="BA19" s="273"/>
      <c r="BB19" s="274"/>
    </row>
    <row r="20" ht="13.5" customHeight="1">
      <c r="A20" s="275"/>
      <c r="B20" s="276"/>
      <c r="C20" s="275"/>
      <c r="D20" s="276"/>
      <c r="E20" s="261" t="s">
        <v>708</v>
      </c>
      <c r="F20" s="262">
        <f>'OK플라자통합'!E115</f>
        <v>1</v>
      </c>
      <c r="G20" s="293"/>
      <c r="H20" s="294"/>
      <c r="I20" s="294"/>
      <c r="J20" s="294"/>
      <c r="K20" s="295"/>
      <c r="L20" s="296"/>
      <c r="M20" s="329">
        <f>F20</f>
        <v>1</v>
      </c>
      <c r="N20" s="301"/>
      <c r="O20" s="301"/>
      <c r="P20" s="301"/>
      <c r="Q20" s="301"/>
      <c r="R20" s="301"/>
      <c r="S20" s="302"/>
      <c r="T20" s="296"/>
      <c r="U20" s="294"/>
      <c r="V20" s="294"/>
      <c r="W20" s="294"/>
      <c r="X20" s="297"/>
      <c r="Y20" s="296"/>
      <c r="Z20" s="294"/>
      <c r="AA20" s="294"/>
      <c r="AB20" s="297"/>
      <c r="AC20" s="296"/>
      <c r="AD20" s="294"/>
      <c r="AE20" s="294"/>
      <c r="AF20" s="297"/>
      <c r="AG20" s="296"/>
      <c r="AH20" s="294"/>
      <c r="AI20" s="294"/>
      <c r="AJ20" s="294"/>
      <c r="AK20" s="299"/>
      <c r="AL20" s="296"/>
      <c r="AM20" s="294"/>
      <c r="AN20" s="294"/>
      <c r="AO20" s="297"/>
      <c r="AP20" s="296"/>
      <c r="AQ20" s="294"/>
      <c r="AR20" s="294"/>
      <c r="AS20" s="297"/>
      <c r="AT20" s="296"/>
      <c r="AU20" s="294"/>
      <c r="AV20" s="294"/>
      <c r="AW20" s="294"/>
      <c r="AX20" s="297"/>
      <c r="AY20" s="293"/>
      <c r="AZ20" s="294"/>
      <c r="BA20" s="294"/>
      <c r="BB20" s="303"/>
    </row>
    <row r="21" ht="13.5" customHeight="1">
      <c r="A21" s="275"/>
      <c r="B21" s="276"/>
      <c r="C21" s="275"/>
      <c r="D21" s="276"/>
      <c r="E21" s="330" t="s">
        <v>310</v>
      </c>
      <c r="F21" s="262">
        <f>'OK플라자통합'!E116</f>
        <v>0.9958333333</v>
      </c>
      <c r="G21" s="293"/>
      <c r="H21" s="294"/>
      <c r="I21" s="294"/>
      <c r="J21" s="294"/>
      <c r="K21" s="295"/>
      <c r="L21" s="296"/>
      <c r="M21" s="294"/>
      <c r="N21" s="294"/>
      <c r="O21" s="297"/>
      <c r="P21" s="331">
        <f t="shared" ref="P21:P23" si="2">F21</f>
        <v>0.9958333333</v>
      </c>
      <c r="Q21" s="3"/>
      <c r="R21" s="3"/>
      <c r="S21" s="3"/>
      <c r="T21" s="3"/>
      <c r="U21" s="3"/>
      <c r="V21" s="3"/>
      <c r="W21" s="3"/>
      <c r="X21" s="3"/>
      <c r="Y21" s="3"/>
      <c r="Z21" s="3"/>
      <c r="AA21" s="3"/>
      <c r="AB21" s="3"/>
      <c r="AC21" s="3"/>
      <c r="AD21" s="3"/>
      <c r="AE21" s="3"/>
      <c r="AF21" s="3"/>
      <c r="AG21" s="3"/>
      <c r="AH21" s="3"/>
      <c r="AI21" s="3"/>
      <c r="AJ21" s="3"/>
      <c r="AK21" s="3"/>
      <c r="AL21" s="3"/>
      <c r="AM21" s="3"/>
      <c r="AN21" s="4"/>
      <c r="AO21" s="297"/>
      <c r="AP21" s="296"/>
      <c r="AQ21" s="294"/>
      <c r="AR21" s="294"/>
      <c r="AS21" s="297"/>
      <c r="AT21" s="296"/>
      <c r="AU21" s="294"/>
      <c r="AV21" s="294"/>
      <c r="AW21" s="294"/>
      <c r="AX21" s="297"/>
      <c r="AY21" s="293"/>
      <c r="AZ21" s="294"/>
      <c r="BA21" s="294"/>
      <c r="BB21" s="303"/>
    </row>
    <row r="22" ht="13.5" customHeight="1">
      <c r="A22" s="275"/>
      <c r="B22" s="276"/>
      <c r="C22" s="275"/>
      <c r="D22" s="276"/>
      <c r="E22" s="330" t="s">
        <v>312</v>
      </c>
      <c r="F22" s="262">
        <f>'OK플라자통합'!E117</f>
        <v>0.9756097561</v>
      </c>
      <c r="G22" s="293"/>
      <c r="H22" s="294"/>
      <c r="I22" s="294"/>
      <c r="J22" s="294"/>
      <c r="K22" s="295"/>
      <c r="L22" s="296"/>
      <c r="M22" s="294"/>
      <c r="N22" s="294"/>
      <c r="O22" s="297"/>
      <c r="P22" s="331">
        <f t="shared" si="2"/>
        <v>0.9756097561</v>
      </c>
      <c r="Q22" s="3"/>
      <c r="R22" s="3"/>
      <c r="S22" s="3"/>
      <c r="T22" s="3"/>
      <c r="U22" s="3"/>
      <c r="V22" s="3"/>
      <c r="W22" s="3"/>
      <c r="X22" s="3"/>
      <c r="Y22" s="3"/>
      <c r="Z22" s="3"/>
      <c r="AA22" s="3"/>
      <c r="AB22" s="3"/>
      <c r="AC22" s="3"/>
      <c r="AD22" s="3"/>
      <c r="AE22" s="3"/>
      <c r="AF22" s="3"/>
      <c r="AG22" s="3"/>
      <c r="AH22" s="3"/>
      <c r="AI22" s="3"/>
      <c r="AJ22" s="3"/>
      <c r="AK22" s="4"/>
      <c r="AL22" s="296"/>
      <c r="AM22" s="294"/>
      <c r="AN22" s="294"/>
      <c r="AO22" s="297"/>
      <c r="AP22" s="296"/>
      <c r="AQ22" s="294"/>
      <c r="AR22" s="332"/>
      <c r="AS22" s="333"/>
      <c r="AT22" s="296"/>
      <c r="AU22" s="294"/>
      <c r="AV22" s="294"/>
      <c r="AW22" s="294"/>
      <c r="AX22" s="297"/>
      <c r="AY22" s="293"/>
      <c r="AZ22" s="294"/>
      <c r="BA22" s="294"/>
      <c r="BB22" s="303"/>
    </row>
    <row r="23" ht="13.5" customHeight="1">
      <c r="A23" s="275"/>
      <c r="B23" s="276"/>
      <c r="C23" s="275"/>
      <c r="D23" s="276"/>
      <c r="E23" s="330" t="s">
        <v>709</v>
      </c>
      <c r="F23" s="262">
        <f>'OK플라자통합'!E118</f>
        <v>0.981884058</v>
      </c>
      <c r="G23" s="293"/>
      <c r="H23" s="294"/>
      <c r="I23" s="294"/>
      <c r="J23" s="294"/>
      <c r="K23" s="295"/>
      <c r="L23" s="296"/>
      <c r="M23" s="294"/>
      <c r="N23" s="294"/>
      <c r="O23" s="297"/>
      <c r="P23" s="331">
        <f t="shared" si="2"/>
        <v>0.981884058</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4"/>
      <c r="AT23" s="296"/>
      <c r="AU23" s="294"/>
      <c r="AV23" s="294"/>
      <c r="AW23" s="294"/>
      <c r="AX23" s="297"/>
      <c r="AY23" s="293"/>
      <c r="AZ23" s="294"/>
      <c r="BA23" s="294"/>
      <c r="BB23" s="303"/>
    </row>
    <row r="24" ht="13.5" customHeight="1">
      <c r="A24" s="275"/>
      <c r="B24" s="276"/>
      <c r="C24" s="275"/>
      <c r="D24" s="276"/>
      <c r="E24" s="261" t="s">
        <v>710</v>
      </c>
      <c r="F24" s="262">
        <f>'OK플라자통합'!E119</f>
        <v>0.4</v>
      </c>
      <c r="G24" s="293"/>
      <c r="H24" s="294"/>
      <c r="I24" s="294"/>
      <c r="J24" s="294"/>
      <c r="K24" s="295"/>
      <c r="L24" s="296"/>
      <c r="M24" s="294"/>
      <c r="N24" s="294"/>
      <c r="O24" s="297"/>
      <c r="P24" s="296"/>
      <c r="Q24" s="294"/>
      <c r="R24" s="284"/>
      <c r="S24" s="297"/>
      <c r="T24" s="296"/>
      <c r="U24" s="294"/>
      <c r="V24" s="294"/>
      <c r="W24" s="294"/>
      <c r="X24" s="297"/>
      <c r="Y24" s="296"/>
      <c r="Z24" s="294"/>
      <c r="AA24" s="294"/>
      <c r="AB24" s="297"/>
      <c r="AC24" s="296"/>
      <c r="AD24" s="294"/>
      <c r="AE24" s="294"/>
      <c r="AF24" s="297"/>
      <c r="AG24" s="296"/>
      <c r="AH24" s="294"/>
      <c r="AI24" s="294"/>
      <c r="AJ24" s="294"/>
      <c r="AK24" s="299"/>
      <c r="AL24" s="282"/>
      <c r="AM24" s="278"/>
      <c r="AN24" s="278"/>
      <c r="AO24" s="335">
        <f>F24</f>
        <v>0.4</v>
      </c>
      <c r="AP24" s="301"/>
      <c r="AQ24" s="301"/>
      <c r="AR24" s="301"/>
      <c r="AS24" s="302"/>
      <c r="AT24" s="296"/>
      <c r="AU24" s="294"/>
      <c r="AV24" s="294"/>
      <c r="AW24" s="294"/>
      <c r="AX24" s="297"/>
      <c r="AY24" s="293"/>
      <c r="AZ24" s="294"/>
      <c r="BA24" s="294"/>
      <c r="BB24" s="303"/>
    </row>
    <row r="25" ht="13.5" customHeight="1">
      <c r="A25" s="275"/>
      <c r="B25" s="276"/>
      <c r="C25" s="289"/>
      <c r="D25" s="290"/>
      <c r="E25" s="291" t="s">
        <v>320</v>
      </c>
      <c r="F25" s="292">
        <f>'OK플라자통합'!E120</f>
        <v>0.8979591837</v>
      </c>
      <c r="G25" s="293"/>
      <c r="H25" s="294"/>
      <c r="I25" s="294"/>
      <c r="J25" s="294"/>
      <c r="K25" s="295"/>
      <c r="L25" s="296"/>
      <c r="M25" s="294"/>
      <c r="N25" s="294"/>
      <c r="O25" s="297"/>
      <c r="P25" s="296"/>
      <c r="Q25" s="294"/>
      <c r="R25" s="298"/>
      <c r="S25" s="297"/>
      <c r="T25" s="296"/>
      <c r="U25" s="294"/>
      <c r="V25" s="294"/>
      <c r="W25" s="294"/>
      <c r="X25" s="297"/>
      <c r="Y25" s="296"/>
      <c r="Z25" s="294"/>
      <c r="AA25" s="294"/>
      <c r="AB25" s="297"/>
      <c r="AC25" s="296"/>
      <c r="AD25" s="294"/>
      <c r="AE25" s="331">
        <f>F25</f>
        <v>0.8979591837</v>
      </c>
      <c r="AF25" s="3"/>
      <c r="AG25" s="3"/>
      <c r="AH25" s="3"/>
      <c r="AI25" s="3"/>
      <c r="AJ25" s="3"/>
      <c r="AK25" s="3"/>
      <c r="AL25" s="3"/>
      <c r="AM25" s="3"/>
      <c r="AN25" s="3"/>
      <c r="AO25" s="3"/>
      <c r="AP25" s="3"/>
      <c r="AQ25" s="336"/>
      <c r="AR25" s="294"/>
      <c r="AS25" s="297"/>
      <c r="AT25" s="296"/>
      <c r="AU25" s="294"/>
      <c r="AV25" s="294"/>
      <c r="AW25" s="294"/>
      <c r="AX25" s="297"/>
      <c r="AY25" s="293"/>
      <c r="AZ25" s="294"/>
      <c r="BA25" s="294"/>
      <c r="BB25" s="303"/>
    </row>
    <row r="26" ht="1.5" customHeight="1">
      <c r="A26" s="275"/>
      <c r="B26" s="276"/>
      <c r="C26" s="304"/>
      <c r="D26" s="305"/>
      <c r="E26" s="306"/>
      <c r="F26" s="307"/>
      <c r="G26" s="308"/>
      <c r="H26" s="309"/>
      <c r="I26" s="309"/>
      <c r="J26" s="309"/>
      <c r="K26" s="310"/>
      <c r="L26" s="311"/>
      <c r="M26" s="309"/>
      <c r="N26" s="309"/>
      <c r="O26" s="312"/>
      <c r="P26" s="311"/>
      <c r="Q26" s="309"/>
      <c r="R26" s="309"/>
      <c r="S26" s="312"/>
      <c r="T26" s="311"/>
      <c r="U26" s="309"/>
      <c r="V26" s="309"/>
      <c r="W26" s="309"/>
      <c r="X26" s="312"/>
      <c r="Y26" s="311"/>
      <c r="Z26" s="309"/>
      <c r="AA26" s="309"/>
      <c r="AB26" s="312"/>
      <c r="AC26" s="337"/>
      <c r="AD26" s="338"/>
      <c r="AE26" s="338"/>
      <c r="AF26" s="339"/>
      <c r="AG26" s="337"/>
      <c r="AH26" s="338"/>
      <c r="AI26" s="338"/>
      <c r="AJ26" s="338"/>
      <c r="AK26" s="338"/>
      <c r="AL26" s="337"/>
      <c r="AM26" s="338"/>
      <c r="AN26" s="338"/>
      <c r="AO26" s="339"/>
      <c r="AP26" s="337"/>
      <c r="AQ26" s="338"/>
      <c r="AR26" s="340"/>
      <c r="AS26" s="341"/>
      <c r="AT26" s="311"/>
      <c r="AU26" s="309"/>
      <c r="AV26" s="309"/>
      <c r="AW26" s="309"/>
      <c r="AX26" s="312"/>
      <c r="AY26" s="308"/>
      <c r="AZ26" s="309"/>
      <c r="BA26" s="309"/>
      <c r="BB26" s="313"/>
    </row>
    <row r="27" ht="13.5" customHeight="1">
      <c r="A27" s="275"/>
      <c r="B27" s="276"/>
      <c r="C27" s="342" t="s">
        <v>711</v>
      </c>
      <c r="D27" s="260">
        <f>'OK플라자통합'!E125</f>
        <v>0.09032258065</v>
      </c>
      <c r="E27" s="314" t="s">
        <v>335</v>
      </c>
      <c r="F27" s="315">
        <f>'OK플라자통합'!E126</f>
        <v>0.4</v>
      </c>
      <c r="G27" s="272"/>
      <c r="H27" s="273"/>
      <c r="I27" s="273"/>
      <c r="J27" s="273"/>
      <c r="K27" s="266"/>
      <c r="L27" s="319"/>
      <c r="M27" s="273"/>
      <c r="N27" s="273"/>
      <c r="O27" s="320"/>
      <c r="P27" s="319"/>
      <c r="Q27" s="273"/>
      <c r="R27" s="321"/>
      <c r="S27" s="320"/>
      <c r="T27" s="319"/>
      <c r="U27" s="273"/>
      <c r="V27" s="273"/>
      <c r="W27" s="273"/>
      <c r="X27" s="320"/>
      <c r="Y27" s="319"/>
      <c r="Z27" s="273"/>
      <c r="AA27" s="273"/>
      <c r="AB27" s="320"/>
      <c r="AC27" s="319"/>
      <c r="AD27" s="273"/>
      <c r="AE27" s="273"/>
      <c r="AF27" s="320"/>
      <c r="AG27" s="319"/>
      <c r="AH27" s="273"/>
      <c r="AI27" s="273"/>
      <c r="AJ27" s="273"/>
      <c r="AK27" s="322"/>
      <c r="AL27" s="319"/>
      <c r="AM27" s="273"/>
      <c r="AN27" s="273"/>
      <c r="AO27" s="320"/>
      <c r="AP27" s="319"/>
      <c r="AQ27" s="273"/>
      <c r="AR27" s="273"/>
      <c r="AS27" s="320"/>
      <c r="AT27" s="343">
        <f>F27</f>
        <v>0.4</v>
      </c>
      <c r="AU27" s="318"/>
      <c r="AV27" s="273"/>
      <c r="AW27" s="273"/>
      <c r="AX27" s="320"/>
      <c r="AY27" s="272"/>
      <c r="AZ27" s="273"/>
      <c r="BA27" s="273"/>
      <c r="BB27" s="274"/>
    </row>
    <row r="28" ht="13.5" customHeight="1">
      <c r="A28" s="275"/>
      <c r="B28" s="276"/>
      <c r="C28" s="275"/>
      <c r="D28" s="276"/>
      <c r="E28" s="261" t="s">
        <v>338</v>
      </c>
      <c r="F28" s="262">
        <f>'OK플라자통합'!E127</f>
        <v>0.1</v>
      </c>
      <c r="G28" s="277"/>
      <c r="H28" s="278"/>
      <c r="I28" s="278"/>
      <c r="J28" s="278"/>
      <c r="K28" s="281"/>
      <c r="L28" s="282"/>
      <c r="M28" s="278"/>
      <c r="N28" s="278"/>
      <c r="O28" s="283"/>
      <c r="P28" s="282"/>
      <c r="Q28" s="278"/>
      <c r="R28" s="284"/>
      <c r="S28" s="283"/>
      <c r="T28" s="282"/>
      <c r="U28" s="278"/>
      <c r="V28" s="278"/>
      <c r="W28" s="278"/>
      <c r="X28" s="283"/>
      <c r="Y28" s="282"/>
      <c r="Z28" s="278"/>
      <c r="AA28" s="278"/>
      <c r="AB28" s="283"/>
      <c r="AC28" s="282"/>
      <c r="AD28" s="278"/>
      <c r="AE28" s="278"/>
      <c r="AF28" s="283"/>
      <c r="AG28" s="282"/>
      <c r="AH28" s="278"/>
      <c r="AI28" s="278"/>
      <c r="AJ28" s="278"/>
      <c r="AK28" s="285"/>
      <c r="AL28" s="282"/>
      <c r="AM28" s="278"/>
      <c r="AN28" s="278"/>
      <c r="AO28" s="283"/>
      <c r="AP28" s="282"/>
      <c r="AQ28" s="278"/>
      <c r="AR28" s="278"/>
      <c r="AS28" s="283"/>
      <c r="AT28" s="296"/>
      <c r="AU28" s="294"/>
      <c r="AV28" s="344">
        <f>F28</f>
        <v>0.1</v>
      </c>
      <c r="AW28" s="287"/>
      <c r="AX28" s="325"/>
      <c r="AY28" s="277"/>
      <c r="AZ28" s="278"/>
      <c r="BA28" s="278"/>
      <c r="BB28" s="286"/>
    </row>
    <row r="29" ht="13.5" customHeight="1">
      <c r="A29" s="275"/>
      <c r="B29" s="276"/>
      <c r="C29" s="275"/>
      <c r="D29" s="276"/>
      <c r="E29" s="261" t="s">
        <v>341</v>
      </c>
      <c r="F29" s="262">
        <f>'OK플라자통합'!E128</f>
        <v>0</v>
      </c>
      <c r="G29" s="293"/>
      <c r="H29" s="294"/>
      <c r="I29" s="294"/>
      <c r="J29" s="294"/>
      <c r="K29" s="295"/>
      <c r="L29" s="296"/>
      <c r="M29" s="294"/>
      <c r="N29" s="294"/>
      <c r="O29" s="297"/>
      <c r="P29" s="296"/>
      <c r="Q29" s="294"/>
      <c r="R29" s="284"/>
      <c r="S29" s="297"/>
      <c r="T29" s="296"/>
      <c r="U29" s="294"/>
      <c r="V29" s="294"/>
      <c r="W29" s="294"/>
      <c r="X29" s="297"/>
      <c r="Y29" s="296"/>
      <c r="Z29" s="294"/>
      <c r="AA29" s="294"/>
      <c r="AB29" s="297"/>
      <c r="AC29" s="296"/>
      <c r="AD29" s="294"/>
      <c r="AE29" s="294"/>
      <c r="AF29" s="297"/>
      <c r="AG29" s="296"/>
      <c r="AH29" s="294"/>
      <c r="AI29" s="294"/>
      <c r="AJ29" s="294"/>
      <c r="AK29" s="285"/>
      <c r="AL29" s="296"/>
      <c r="AM29" s="294"/>
      <c r="AN29" s="294"/>
      <c r="AO29" s="297"/>
      <c r="AP29" s="296"/>
      <c r="AQ29" s="294"/>
      <c r="AR29" s="294"/>
      <c r="AS29" s="297"/>
      <c r="AT29" s="296"/>
      <c r="AU29" s="294"/>
      <c r="AV29" s="294"/>
      <c r="AW29" s="294"/>
      <c r="AX29" s="279">
        <f>F29</f>
        <v>0</v>
      </c>
      <c r="AY29" s="280"/>
      <c r="AZ29" s="294"/>
      <c r="BA29" s="294"/>
      <c r="BB29" s="303"/>
    </row>
    <row r="30" ht="13.5" customHeight="1">
      <c r="A30" s="275"/>
      <c r="B30" s="276"/>
      <c r="C30" s="275"/>
      <c r="D30" s="276"/>
      <c r="E30" s="261" t="s">
        <v>344</v>
      </c>
      <c r="F30" s="262">
        <f>'OK플라자통합'!E129</f>
        <v>0</v>
      </c>
      <c r="G30" s="293"/>
      <c r="H30" s="294"/>
      <c r="I30" s="294"/>
      <c r="J30" s="294"/>
      <c r="K30" s="295"/>
      <c r="L30" s="296"/>
      <c r="M30" s="294"/>
      <c r="N30" s="294"/>
      <c r="O30" s="297"/>
      <c r="P30" s="296"/>
      <c r="Q30" s="294"/>
      <c r="R30" s="284"/>
      <c r="S30" s="297"/>
      <c r="T30" s="296"/>
      <c r="U30" s="294"/>
      <c r="V30" s="294"/>
      <c r="W30" s="294"/>
      <c r="X30" s="297"/>
      <c r="Y30" s="296"/>
      <c r="Z30" s="294"/>
      <c r="AA30" s="294"/>
      <c r="AB30" s="297"/>
      <c r="AC30" s="296"/>
      <c r="AD30" s="294"/>
      <c r="AE30" s="294"/>
      <c r="AF30" s="297"/>
      <c r="AG30" s="296"/>
      <c r="AH30" s="294"/>
      <c r="AI30" s="294"/>
      <c r="AJ30" s="294"/>
      <c r="AK30" s="285"/>
      <c r="AL30" s="296"/>
      <c r="AM30" s="294"/>
      <c r="AN30" s="294"/>
      <c r="AO30" s="297"/>
      <c r="AP30" s="296"/>
      <c r="AQ30" s="294"/>
      <c r="AR30" s="294"/>
      <c r="AS30" s="297"/>
      <c r="AT30" s="296"/>
      <c r="AU30" s="294"/>
      <c r="AV30" s="294"/>
      <c r="AW30" s="294"/>
      <c r="AX30" s="297"/>
      <c r="AY30" s="293"/>
      <c r="AZ30" s="345">
        <f>F30</f>
        <v>0</v>
      </c>
      <c r="BA30" s="294"/>
      <c r="BB30" s="303"/>
    </row>
    <row r="31" ht="13.5" customHeight="1">
      <c r="A31" s="289"/>
      <c r="B31" s="290"/>
      <c r="C31" s="289"/>
      <c r="D31" s="290"/>
      <c r="E31" s="261" t="s">
        <v>346</v>
      </c>
      <c r="F31" s="262">
        <f>'OK플라자통합'!E130</f>
        <v>0</v>
      </c>
      <c r="G31" s="293"/>
      <c r="H31" s="294"/>
      <c r="I31" s="294"/>
      <c r="J31" s="294"/>
      <c r="K31" s="295"/>
      <c r="L31" s="296"/>
      <c r="M31" s="294"/>
      <c r="N31" s="294"/>
      <c r="O31" s="297"/>
      <c r="P31" s="296"/>
      <c r="Q31" s="294"/>
      <c r="R31" s="284"/>
      <c r="S31" s="297"/>
      <c r="T31" s="296"/>
      <c r="U31" s="294"/>
      <c r="V31" s="294"/>
      <c r="W31" s="294"/>
      <c r="X31" s="297"/>
      <c r="Y31" s="296"/>
      <c r="Z31" s="294"/>
      <c r="AA31" s="294"/>
      <c r="AB31" s="297"/>
      <c r="AC31" s="296"/>
      <c r="AD31" s="294"/>
      <c r="AE31" s="294"/>
      <c r="AF31" s="297"/>
      <c r="AG31" s="296"/>
      <c r="AH31" s="294"/>
      <c r="AI31" s="294"/>
      <c r="AJ31" s="294"/>
      <c r="AK31" s="285"/>
      <c r="AL31" s="296"/>
      <c r="AM31" s="294"/>
      <c r="AN31" s="294"/>
      <c r="AO31" s="297"/>
      <c r="AP31" s="296"/>
      <c r="AQ31" s="294"/>
      <c r="AR31" s="294"/>
      <c r="AS31" s="297"/>
      <c r="AT31" s="296"/>
      <c r="AU31" s="294"/>
      <c r="AV31" s="294"/>
      <c r="AW31" s="294"/>
      <c r="AX31" s="297"/>
      <c r="AY31" s="293"/>
      <c r="AZ31" s="294"/>
      <c r="BA31" s="279">
        <f>F31</f>
        <v>0</v>
      </c>
      <c r="BB31" s="346"/>
    </row>
    <row r="33" ht="13.5" customHeight="1">
      <c r="A33" s="257" t="s">
        <v>712</v>
      </c>
      <c r="B33" s="258">
        <f>'펜타ON'!$E$2</f>
        <v>0.7943573668</v>
      </c>
      <c r="C33" s="257" t="s">
        <v>11</v>
      </c>
      <c r="D33" s="258">
        <f>'펜타ON'!$E$3</f>
        <v>0.9078947368</v>
      </c>
      <c r="E33" s="261" t="s">
        <v>696</v>
      </c>
      <c r="F33" s="262">
        <f>'펜타ON'!E4</f>
        <v>1</v>
      </c>
      <c r="G33" s="347"/>
      <c r="H33" s="348"/>
      <c r="I33" s="328">
        <f>F33</f>
        <v>1</v>
      </c>
      <c r="J33" s="265"/>
      <c r="K33" s="349"/>
      <c r="L33" s="350"/>
      <c r="M33" s="348"/>
      <c r="N33" s="348"/>
      <c r="O33" s="351"/>
      <c r="P33" s="350"/>
      <c r="Q33" s="348"/>
      <c r="R33" s="284"/>
      <c r="S33" s="351"/>
      <c r="T33" s="350"/>
      <c r="U33" s="348"/>
      <c r="V33" s="348"/>
      <c r="W33" s="348"/>
      <c r="X33" s="351"/>
      <c r="Y33" s="350"/>
      <c r="Z33" s="348"/>
      <c r="AA33" s="348"/>
      <c r="AB33" s="351"/>
      <c r="AC33" s="350"/>
      <c r="AD33" s="348"/>
      <c r="AE33" s="348"/>
      <c r="AF33" s="351"/>
      <c r="AG33" s="350"/>
      <c r="AH33" s="348"/>
      <c r="AI33" s="348"/>
      <c r="AJ33" s="348"/>
      <c r="AK33" s="352"/>
      <c r="AL33" s="350"/>
      <c r="AM33" s="348"/>
      <c r="AN33" s="348"/>
      <c r="AO33" s="351"/>
      <c r="AP33" s="350"/>
      <c r="AQ33" s="348"/>
      <c r="AR33" s="348"/>
      <c r="AS33" s="351"/>
    </row>
    <row r="34" ht="13.5" customHeight="1">
      <c r="A34" s="275"/>
      <c r="B34" s="276"/>
      <c r="C34" s="275"/>
      <c r="D34" s="276"/>
      <c r="E34" s="261" t="s">
        <v>697</v>
      </c>
      <c r="F34" s="262">
        <f>'펜타ON'!E5</f>
        <v>1</v>
      </c>
      <c r="G34" s="277"/>
      <c r="H34" s="278"/>
      <c r="I34" s="278"/>
      <c r="J34" s="278"/>
      <c r="K34" s="281"/>
      <c r="L34" s="282"/>
      <c r="M34" s="278"/>
      <c r="N34" s="353">
        <f>F34</f>
        <v>1</v>
      </c>
      <c r="O34" s="283"/>
      <c r="P34" s="282"/>
      <c r="Q34" s="278"/>
      <c r="R34" s="284"/>
      <c r="S34" s="283"/>
      <c r="T34" s="282"/>
      <c r="U34" s="278"/>
      <c r="V34" s="278"/>
      <c r="W34" s="278"/>
      <c r="X34" s="283"/>
      <c r="Y34" s="282"/>
      <c r="Z34" s="278"/>
      <c r="AA34" s="278"/>
      <c r="AB34" s="283"/>
      <c r="AC34" s="282"/>
      <c r="AD34" s="278"/>
      <c r="AE34" s="278"/>
      <c r="AF34" s="283"/>
      <c r="AG34" s="282"/>
      <c r="AH34" s="278"/>
      <c r="AI34" s="278"/>
      <c r="AJ34" s="278"/>
      <c r="AK34" s="285"/>
      <c r="AL34" s="282"/>
      <c r="AM34" s="278"/>
      <c r="AN34" s="278"/>
      <c r="AO34" s="283"/>
      <c r="AP34" s="282"/>
      <c r="AQ34" s="278"/>
      <c r="AR34" s="278"/>
      <c r="AS34" s="283"/>
    </row>
    <row r="35" ht="13.5" customHeight="1">
      <c r="A35" s="275"/>
      <c r="B35" s="276"/>
      <c r="C35" s="275"/>
      <c r="D35" s="276"/>
      <c r="E35" s="261" t="s">
        <v>698</v>
      </c>
      <c r="F35" s="262">
        <f>'펜타ON'!E6</f>
        <v>1</v>
      </c>
      <c r="G35" s="277"/>
      <c r="H35" s="278"/>
      <c r="I35" s="278"/>
      <c r="J35" s="278"/>
      <c r="K35" s="281"/>
      <c r="L35" s="282"/>
      <c r="M35" s="278"/>
      <c r="N35" s="278"/>
      <c r="O35" s="354">
        <f>F35</f>
        <v>1</v>
      </c>
      <c r="P35" s="317"/>
      <c r="Q35" s="317"/>
      <c r="R35" s="317"/>
      <c r="S35" s="355"/>
      <c r="T35" s="282"/>
      <c r="U35" s="278"/>
      <c r="V35" s="278"/>
      <c r="W35" s="278"/>
      <c r="X35" s="283"/>
      <c r="Y35" s="282"/>
      <c r="Z35" s="278"/>
      <c r="AA35" s="278"/>
      <c r="AB35" s="283"/>
      <c r="AC35" s="282"/>
      <c r="AD35" s="278"/>
      <c r="AE35" s="278"/>
      <c r="AF35" s="283"/>
      <c r="AG35" s="282"/>
      <c r="AH35" s="278"/>
      <c r="AI35" s="278"/>
      <c r="AJ35" s="278"/>
      <c r="AK35" s="285"/>
      <c r="AL35" s="282"/>
      <c r="AM35" s="278"/>
      <c r="AN35" s="278"/>
      <c r="AO35" s="283"/>
      <c r="AP35" s="282"/>
      <c r="AQ35" s="278"/>
      <c r="AR35" s="278"/>
      <c r="AS35" s="283"/>
    </row>
    <row r="36" ht="13.5" customHeight="1">
      <c r="A36" s="275"/>
      <c r="B36" s="276"/>
      <c r="C36" s="275"/>
      <c r="D36" s="276"/>
      <c r="E36" s="261" t="s">
        <v>514</v>
      </c>
      <c r="F36" s="262">
        <f>'펜타ON'!E12</f>
        <v>1</v>
      </c>
      <c r="G36" s="293"/>
      <c r="H36" s="294"/>
      <c r="I36" s="294"/>
      <c r="J36" s="294"/>
      <c r="K36" s="295"/>
      <c r="L36" s="296"/>
      <c r="M36" s="294"/>
      <c r="N36" s="294"/>
      <c r="O36" s="297"/>
      <c r="P36" s="296"/>
      <c r="Q36" s="294"/>
      <c r="R36" s="284"/>
      <c r="S36" s="297"/>
      <c r="T36" s="324">
        <f>F36</f>
        <v>1</v>
      </c>
      <c r="U36" s="280"/>
      <c r="V36" s="294"/>
      <c r="W36" s="294"/>
      <c r="X36" s="297"/>
      <c r="Y36" s="296"/>
      <c r="Z36" s="294"/>
      <c r="AA36" s="294"/>
      <c r="AB36" s="297"/>
      <c r="AC36" s="296"/>
      <c r="AD36" s="294"/>
      <c r="AE36" s="294"/>
      <c r="AF36" s="297"/>
      <c r="AG36" s="296"/>
      <c r="AH36" s="294"/>
      <c r="AI36" s="294"/>
      <c r="AJ36" s="294"/>
      <c r="AK36" s="285"/>
      <c r="AL36" s="296"/>
      <c r="AM36" s="294"/>
      <c r="AN36" s="294"/>
      <c r="AO36" s="297"/>
      <c r="AP36" s="296"/>
      <c r="AQ36" s="294"/>
      <c r="AR36" s="294"/>
      <c r="AS36" s="297"/>
    </row>
    <row r="37" ht="13.5" customHeight="1">
      <c r="A37" s="275"/>
      <c r="B37" s="276"/>
      <c r="C37" s="275"/>
      <c r="D37" s="276"/>
      <c r="E37" s="261" t="s">
        <v>82</v>
      </c>
      <c r="F37" s="262">
        <f>'펜타ON'!E13</f>
        <v>1</v>
      </c>
      <c r="G37" s="293"/>
      <c r="H37" s="294"/>
      <c r="I37" s="294"/>
      <c r="J37" s="294"/>
      <c r="K37" s="295"/>
      <c r="L37" s="296"/>
      <c r="M37" s="294"/>
      <c r="N37" s="294"/>
      <c r="O37" s="297"/>
      <c r="P37" s="296"/>
      <c r="Q37" s="294"/>
      <c r="R37" s="284"/>
      <c r="S37" s="297"/>
      <c r="T37" s="296"/>
      <c r="U37" s="294"/>
      <c r="V37" s="294"/>
      <c r="W37" s="294"/>
      <c r="X37" s="297"/>
      <c r="Y37" s="296"/>
      <c r="Z37" s="294"/>
      <c r="AA37" s="279">
        <f>F37</f>
        <v>1</v>
      </c>
      <c r="AB37" s="287"/>
      <c r="AC37" s="280"/>
      <c r="AD37" s="294"/>
      <c r="AE37" s="294"/>
      <c r="AF37" s="297"/>
      <c r="AG37" s="296"/>
      <c r="AH37" s="294"/>
      <c r="AI37" s="294"/>
      <c r="AJ37" s="294"/>
      <c r="AK37" s="285"/>
      <c r="AL37" s="296"/>
      <c r="AM37" s="294"/>
      <c r="AN37" s="294"/>
      <c r="AO37" s="297"/>
      <c r="AP37" s="296"/>
      <c r="AQ37" s="294"/>
      <c r="AR37" s="294"/>
      <c r="AS37" s="297"/>
    </row>
    <row r="38" ht="13.5" customHeight="1">
      <c r="A38" s="275"/>
      <c r="B38" s="276"/>
      <c r="C38" s="289"/>
      <c r="D38" s="290"/>
      <c r="E38" s="261" t="s">
        <v>182</v>
      </c>
      <c r="F38" s="262">
        <f>'펜타ON'!E17</f>
        <v>0.3</v>
      </c>
      <c r="G38" s="293"/>
      <c r="H38" s="294"/>
      <c r="I38" s="294"/>
      <c r="J38" s="294"/>
      <c r="K38" s="295"/>
      <c r="L38" s="296"/>
      <c r="M38" s="294"/>
      <c r="N38" s="294"/>
      <c r="O38" s="297"/>
      <c r="P38" s="296"/>
      <c r="Q38" s="294"/>
      <c r="R38" s="284"/>
      <c r="S38" s="297"/>
      <c r="T38" s="296"/>
      <c r="U38" s="294"/>
      <c r="V38" s="294"/>
      <c r="W38" s="294"/>
      <c r="X38" s="297"/>
      <c r="Y38" s="296"/>
      <c r="Z38" s="294"/>
      <c r="AA38" s="294"/>
      <c r="AB38" s="297"/>
      <c r="AC38" s="296"/>
      <c r="AD38" s="294"/>
      <c r="AE38" s="294"/>
      <c r="AF38" s="297"/>
      <c r="AG38" s="296"/>
      <c r="AH38" s="294"/>
      <c r="AI38" s="294"/>
      <c r="AJ38" s="294"/>
      <c r="AK38" s="285"/>
      <c r="AL38" s="324">
        <f>F38</f>
        <v>0.3</v>
      </c>
      <c r="AM38" s="287"/>
      <c r="AN38" s="287"/>
      <c r="AO38" s="287"/>
      <c r="AP38" s="287"/>
      <c r="AQ38" s="287"/>
      <c r="AR38" s="287"/>
      <c r="AS38" s="325"/>
    </row>
    <row r="39" ht="1.5" customHeight="1">
      <c r="A39" s="275"/>
      <c r="B39" s="276"/>
      <c r="C39" s="356"/>
      <c r="D39" s="357"/>
      <c r="E39" s="358"/>
      <c r="F39" s="262"/>
      <c r="G39" s="359"/>
      <c r="H39" s="360"/>
      <c r="I39" s="360"/>
      <c r="J39" s="360"/>
      <c r="K39" s="361"/>
      <c r="L39" s="362"/>
      <c r="M39" s="360"/>
      <c r="N39" s="360"/>
      <c r="O39" s="363"/>
      <c r="P39" s="362"/>
      <c r="Q39" s="360"/>
      <c r="R39" s="360"/>
      <c r="S39" s="363"/>
      <c r="T39" s="362"/>
      <c r="U39" s="360"/>
      <c r="V39" s="360"/>
      <c r="W39" s="360"/>
      <c r="X39" s="363"/>
      <c r="Y39" s="362"/>
      <c r="Z39" s="360"/>
      <c r="AA39" s="360"/>
      <c r="AB39" s="363"/>
      <c r="AC39" s="362"/>
      <c r="AD39" s="360"/>
      <c r="AE39" s="360"/>
      <c r="AF39" s="363"/>
      <c r="AG39" s="362"/>
      <c r="AH39" s="360"/>
      <c r="AI39" s="360"/>
      <c r="AJ39" s="360"/>
      <c r="AK39" s="360"/>
      <c r="AL39" s="362"/>
      <c r="AM39" s="360"/>
      <c r="AN39" s="360"/>
      <c r="AO39" s="363"/>
      <c r="AP39" s="362"/>
      <c r="AQ39" s="360"/>
      <c r="AR39" s="360"/>
      <c r="AS39" s="363"/>
    </row>
    <row r="40" ht="13.5" customHeight="1">
      <c r="A40" s="275"/>
      <c r="B40" s="276"/>
      <c r="C40" s="257" t="s">
        <v>12</v>
      </c>
      <c r="D40" s="258">
        <f>'펜타ON'!E18</f>
        <v>1</v>
      </c>
      <c r="E40" s="261" t="s">
        <v>528</v>
      </c>
      <c r="F40" s="262">
        <f>'펜타ON'!E19</f>
        <v>1</v>
      </c>
      <c r="G40" s="272"/>
      <c r="H40" s="273"/>
      <c r="I40" s="273"/>
      <c r="J40" s="273"/>
      <c r="K40" s="266"/>
      <c r="L40" s="319"/>
      <c r="M40" s="273"/>
      <c r="N40" s="328">
        <f>F40</f>
        <v>1</v>
      </c>
      <c r="O40" s="364"/>
      <c r="P40" s="319"/>
      <c r="Q40" s="273"/>
      <c r="R40" s="284"/>
      <c r="S40" s="320"/>
      <c r="T40" s="319"/>
      <c r="U40" s="273"/>
      <c r="V40" s="273"/>
      <c r="W40" s="273"/>
      <c r="X40" s="320"/>
      <c r="Y40" s="319"/>
      <c r="Z40" s="273"/>
      <c r="AA40" s="273"/>
      <c r="AB40" s="320"/>
      <c r="AC40" s="319"/>
      <c r="AD40" s="273"/>
      <c r="AE40" s="273"/>
      <c r="AF40" s="320"/>
      <c r="AG40" s="319"/>
      <c r="AH40" s="273"/>
      <c r="AI40" s="273"/>
      <c r="AJ40" s="273"/>
      <c r="AK40" s="352"/>
      <c r="AL40" s="319"/>
      <c r="AM40" s="273"/>
      <c r="AN40" s="273"/>
      <c r="AO40" s="320"/>
      <c r="AP40" s="319"/>
      <c r="AQ40" s="273"/>
      <c r="AR40" s="273"/>
      <c r="AS40" s="320"/>
    </row>
    <row r="41" ht="13.5" customHeight="1">
      <c r="A41" s="275"/>
      <c r="B41" s="276"/>
      <c r="C41" s="275"/>
      <c r="D41" s="276"/>
      <c r="E41" s="261" t="s">
        <v>702</v>
      </c>
      <c r="F41" s="262">
        <f>'펜타ON'!E20</f>
        <v>1</v>
      </c>
      <c r="G41" s="277"/>
      <c r="H41" s="278"/>
      <c r="I41" s="278"/>
      <c r="J41" s="278"/>
      <c r="K41" s="281"/>
      <c r="L41" s="282"/>
      <c r="M41" s="278"/>
      <c r="N41" s="278"/>
      <c r="O41" s="283"/>
      <c r="P41" s="282"/>
      <c r="Q41" s="278"/>
      <c r="R41" s="284"/>
      <c r="S41" s="279">
        <f>F41</f>
        <v>1</v>
      </c>
      <c r="T41" s="280"/>
      <c r="U41" s="278"/>
      <c r="V41" s="278"/>
      <c r="W41" s="278"/>
      <c r="X41" s="283"/>
      <c r="Y41" s="282"/>
      <c r="Z41" s="278"/>
      <c r="AA41" s="278"/>
      <c r="AB41" s="283"/>
      <c r="AC41" s="282"/>
      <c r="AD41" s="278"/>
      <c r="AE41" s="278"/>
      <c r="AF41" s="283"/>
      <c r="AG41" s="282"/>
      <c r="AH41" s="278"/>
      <c r="AI41" s="278"/>
      <c r="AJ41" s="278"/>
      <c r="AK41" s="285"/>
      <c r="AL41" s="282"/>
      <c r="AM41" s="278"/>
      <c r="AN41" s="278"/>
      <c r="AO41" s="283"/>
      <c r="AP41" s="282"/>
      <c r="AQ41" s="278"/>
      <c r="AR41" s="278"/>
      <c r="AS41" s="283"/>
    </row>
    <row r="42" ht="13.5" customHeight="1">
      <c r="A42" s="275"/>
      <c r="B42" s="276"/>
      <c r="C42" s="275"/>
      <c r="D42" s="276"/>
      <c r="E42" s="261" t="s">
        <v>703</v>
      </c>
      <c r="F42" s="262">
        <f>'펜타ON'!E21</f>
        <v>1</v>
      </c>
      <c r="G42" s="277"/>
      <c r="H42" s="278"/>
      <c r="I42" s="278"/>
      <c r="J42" s="278"/>
      <c r="K42" s="281"/>
      <c r="L42" s="282"/>
      <c r="M42" s="278"/>
      <c r="N42" s="278"/>
      <c r="O42" s="283"/>
      <c r="P42" s="282"/>
      <c r="Q42" s="278"/>
      <c r="R42" s="284"/>
      <c r="S42" s="283"/>
      <c r="T42" s="282"/>
      <c r="U42" s="279">
        <f>F42</f>
        <v>1</v>
      </c>
      <c r="V42" s="280"/>
      <c r="W42" s="278"/>
      <c r="X42" s="283"/>
      <c r="Y42" s="282"/>
      <c r="Z42" s="278"/>
      <c r="AA42" s="278"/>
      <c r="AB42" s="283"/>
      <c r="AC42" s="282"/>
      <c r="AD42" s="278"/>
      <c r="AE42" s="278"/>
      <c r="AF42" s="283"/>
      <c r="AG42" s="282"/>
      <c r="AH42" s="278"/>
      <c r="AI42" s="278"/>
      <c r="AJ42" s="278"/>
      <c r="AK42" s="285"/>
      <c r="AL42" s="282"/>
      <c r="AM42" s="278"/>
      <c r="AN42" s="278"/>
      <c r="AO42" s="283"/>
      <c r="AP42" s="282"/>
      <c r="AQ42" s="278"/>
      <c r="AR42" s="278"/>
      <c r="AS42" s="283"/>
    </row>
    <row r="43" ht="13.5" customHeight="1">
      <c r="A43" s="275"/>
      <c r="B43" s="276"/>
      <c r="C43" s="275"/>
      <c r="D43" s="276"/>
      <c r="E43" s="261" t="s">
        <v>713</v>
      </c>
      <c r="F43" s="262">
        <f>'펜타ON'!E22</f>
        <v>1</v>
      </c>
      <c r="G43" s="277"/>
      <c r="H43" s="278"/>
      <c r="I43" s="278"/>
      <c r="J43" s="278"/>
      <c r="K43" s="281"/>
      <c r="L43" s="282"/>
      <c r="M43" s="278"/>
      <c r="N43" s="278"/>
      <c r="O43" s="283"/>
      <c r="P43" s="282"/>
      <c r="Q43" s="278"/>
      <c r="R43" s="284"/>
      <c r="S43" s="283"/>
      <c r="T43" s="282"/>
      <c r="U43" s="278"/>
      <c r="V43" s="278"/>
      <c r="W43" s="278"/>
      <c r="X43" s="283"/>
      <c r="Y43" s="282"/>
      <c r="Z43" s="279">
        <f>F43</f>
        <v>1</v>
      </c>
      <c r="AA43" s="287"/>
      <c r="AB43" s="287"/>
      <c r="AC43" s="287"/>
      <c r="AD43" s="287"/>
      <c r="AE43" s="287"/>
      <c r="AF43" s="325"/>
      <c r="AG43" s="282"/>
      <c r="AH43" s="278"/>
      <c r="AI43" s="278"/>
      <c r="AJ43" s="278"/>
      <c r="AK43" s="285"/>
      <c r="AL43" s="282"/>
      <c r="AM43" s="278"/>
      <c r="AN43" s="278"/>
      <c r="AO43" s="283"/>
      <c r="AP43" s="282"/>
      <c r="AQ43" s="278"/>
      <c r="AR43" s="278"/>
      <c r="AS43" s="283"/>
    </row>
    <row r="44" ht="13.5" customHeight="1">
      <c r="A44" s="275"/>
      <c r="B44" s="276"/>
      <c r="C44" s="289"/>
      <c r="D44" s="290"/>
      <c r="E44" s="261" t="s">
        <v>706</v>
      </c>
      <c r="F44" s="262">
        <f>'펜타ON'!E23</f>
        <v>1</v>
      </c>
      <c r="G44" s="277"/>
      <c r="H44" s="278"/>
      <c r="I44" s="278"/>
      <c r="J44" s="278"/>
      <c r="K44" s="281"/>
      <c r="L44" s="282"/>
      <c r="M44" s="278"/>
      <c r="N44" s="278"/>
      <c r="O44" s="283"/>
      <c r="P44" s="282"/>
      <c r="Q44" s="278"/>
      <c r="R44" s="284"/>
      <c r="S44" s="283"/>
      <c r="T44" s="282"/>
      <c r="U44" s="278"/>
      <c r="V44" s="278"/>
      <c r="W44" s="278"/>
      <c r="X44" s="283"/>
      <c r="Y44" s="282"/>
      <c r="Z44" s="278"/>
      <c r="AA44" s="278"/>
      <c r="AB44" s="283"/>
      <c r="AC44" s="324">
        <f>F44</f>
        <v>1</v>
      </c>
      <c r="AD44" s="287"/>
      <c r="AE44" s="287"/>
      <c r="AF44" s="287"/>
      <c r="AG44" s="287"/>
      <c r="AH44" s="280"/>
      <c r="AI44" s="278"/>
      <c r="AJ44" s="278"/>
      <c r="AK44" s="285"/>
      <c r="AL44" s="282"/>
      <c r="AM44" s="278"/>
      <c r="AN44" s="278"/>
      <c r="AO44" s="283"/>
      <c r="AP44" s="282"/>
      <c r="AQ44" s="278"/>
      <c r="AR44" s="278"/>
      <c r="AS44" s="283"/>
    </row>
    <row r="45" ht="1.5" customHeight="1">
      <c r="A45" s="275"/>
      <c r="B45" s="276"/>
      <c r="C45" s="356"/>
      <c r="D45" s="357"/>
      <c r="E45" s="358"/>
      <c r="F45" s="365"/>
      <c r="G45" s="359"/>
      <c r="H45" s="360"/>
      <c r="I45" s="360"/>
      <c r="J45" s="360"/>
      <c r="K45" s="361"/>
      <c r="L45" s="362"/>
      <c r="M45" s="360"/>
      <c r="N45" s="360"/>
      <c r="O45" s="363"/>
      <c r="P45" s="362"/>
      <c r="Q45" s="360"/>
      <c r="R45" s="360"/>
      <c r="S45" s="363"/>
      <c r="T45" s="362"/>
      <c r="U45" s="360"/>
      <c r="V45" s="360"/>
      <c r="W45" s="360"/>
      <c r="X45" s="363"/>
      <c r="Y45" s="362"/>
      <c r="Z45" s="360"/>
      <c r="AA45" s="360"/>
      <c r="AB45" s="363"/>
      <c r="AC45" s="362"/>
      <c r="AD45" s="360"/>
      <c r="AE45" s="360"/>
      <c r="AF45" s="363"/>
      <c r="AG45" s="362"/>
      <c r="AH45" s="360"/>
      <c r="AI45" s="360"/>
      <c r="AJ45" s="360"/>
      <c r="AK45" s="360"/>
      <c r="AL45" s="362"/>
      <c r="AM45" s="360"/>
      <c r="AN45" s="360"/>
      <c r="AO45" s="363"/>
      <c r="AP45" s="362"/>
      <c r="AQ45" s="360"/>
      <c r="AR45" s="360"/>
      <c r="AS45" s="363"/>
    </row>
    <row r="46" ht="13.5" customHeight="1">
      <c r="A46" s="275"/>
      <c r="B46" s="276"/>
      <c r="C46" s="257" t="s">
        <v>13</v>
      </c>
      <c r="D46" s="258">
        <f>'펜타ON'!E24</f>
        <v>0.9843137255</v>
      </c>
      <c r="E46" s="261" t="s">
        <v>707</v>
      </c>
      <c r="F46" s="262">
        <f>'펜타ON'!E25</f>
        <v>1</v>
      </c>
      <c r="G46" s="293"/>
      <c r="H46" s="294"/>
      <c r="I46" s="294"/>
      <c r="J46" s="294"/>
      <c r="K46" s="295"/>
      <c r="L46" s="366">
        <f>F46</f>
        <v>1</v>
      </c>
      <c r="M46" s="264"/>
      <c r="N46" s="264"/>
      <c r="O46" s="264"/>
      <c r="P46" s="264"/>
      <c r="Q46" s="264"/>
      <c r="R46" s="264"/>
      <c r="S46" s="364"/>
      <c r="T46" s="296"/>
      <c r="U46" s="294"/>
      <c r="V46" s="294"/>
      <c r="W46" s="294"/>
      <c r="X46" s="297"/>
      <c r="Y46" s="296"/>
      <c r="Z46" s="294"/>
      <c r="AA46" s="294"/>
      <c r="AB46" s="297"/>
      <c r="AC46" s="296"/>
      <c r="AD46" s="294"/>
      <c r="AE46" s="294"/>
      <c r="AF46" s="297"/>
      <c r="AG46" s="296"/>
      <c r="AH46" s="294"/>
      <c r="AI46" s="294"/>
      <c r="AJ46" s="294"/>
      <c r="AK46" s="352"/>
      <c r="AL46" s="296"/>
      <c r="AM46" s="294"/>
      <c r="AN46" s="294"/>
      <c r="AO46" s="297"/>
      <c r="AP46" s="296"/>
      <c r="AQ46" s="294"/>
      <c r="AR46" s="294"/>
      <c r="AS46" s="297"/>
    </row>
    <row r="47" ht="13.5" customHeight="1">
      <c r="A47" s="275"/>
      <c r="B47" s="276"/>
      <c r="C47" s="275"/>
      <c r="D47" s="276"/>
      <c r="E47" s="261" t="s">
        <v>708</v>
      </c>
      <c r="F47" s="262">
        <f>'펜타ON'!E30</f>
        <v>1</v>
      </c>
      <c r="G47" s="277"/>
      <c r="H47" s="278"/>
      <c r="I47" s="278"/>
      <c r="J47" s="278"/>
      <c r="K47" s="281"/>
      <c r="L47" s="282"/>
      <c r="M47" s="278"/>
      <c r="N47" s="278"/>
      <c r="O47" s="283"/>
      <c r="P47" s="282"/>
      <c r="Q47" s="278"/>
      <c r="R47" s="284"/>
      <c r="S47" s="283"/>
      <c r="T47" s="367"/>
      <c r="U47" s="367"/>
      <c r="V47" s="368"/>
      <c r="W47" s="278"/>
      <c r="X47" s="283"/>
      <c r="Y47" s="282"/>
      <c r="Z47" s="278"/>
      <c r="AA47" s="278"/>
      <c r="AB47" s="283"/>
      <c r="AC47" s="282"/>
      <c r="AD47" s="278"/>
      <c r="AE47" s="278"/>
      <c r="AF47" s="283"/>
      <c r="AG47" s="282"/>
      <c r="AH47" s="278"/>
      <c r="AI47" s="278"/>
      <c r="AJ47" s="278"/>
      <c r="AK47" s="285"/>
      <c r="AL47" s="282"/>
      <c r="AM47" s="278"/>
      <c r="AN47" s="278"/>
      <c r="AO47" s="283"/>
      <c r="AP47" s="282"/>
      <c r="AQ47" s="278"/>
      <c r="AR47" s="278"/>
      <c r="AS47" s="283"/>
    </row>
    <row r="48" ht="13.5" customHeight="1">
      <c r="A48" s="275"/>
      <c r="B48" s="276"/>
      <c r="C48" s="326"/>
      <c r="D48" s="327"/>
      <c r="E48" s="330" t="s">
        <v>714</v>
      </c>
      <c r="F48" s="262">
        <f>'펜타ON'!E31</f>
        <v>0.9792207792</v>
      </c>
      <c r="G48" s="293"/>
      <c r="H48" s="294"/>
      <c r="I48" s="294"/>
      <c r="J48" s="294"/>
      <c r="K48" s="295"/>
      <c r="L48" s="296"/>
      <c r="M48" s="294"/>
      <c r="N48" s="294"/>
      <c r="O48" s="297"/>
      <c r="P48" s="296"/>
      <c r="Q48" s="294"/>
      <c r="R48" s="284"/>
      <c r="S48" s="297"/>
      <c r="T48" s="369">
        <f>F48</f>
        <v>0.9792207792</v>
      </c>
      <c r="U48" s="317"/>
      <c r="V48" s="317"/>
      <c r="W48" s="317"/>
      <c r="X48" s="317"/>
      <c r="Y48" s="317"/>
      <c r="Z48" s="317"/>
      <c r="AA48" s="317"/>
      <c r="AB48" s="317"/>
      <c r="AC48" s="317"/>
      <c r="AD48" s="317"/>
      <c r="AE48" s="317"/>
      <c r="AF48" s="317"/>
      <c r="AG48" s="317"/>
      <c r="AH48" s="317"/>
      <c r="AI48" s="317"/>
      <c r="AJ48" s="317"/>
      <c r="AK48" s="317"/>
      <c r="AL48" s="317"/>
      <c r="AM48" s="317"/>
      <c r="AN48" s="317"/>
      <c r="AO48" s="317"/>
      <c r="AP48" s="317"/>
      <c r="AQ48" s="318"/>
      <c r="AR48" s="294"/>
      <c r="AS48" s="297"/>
    </row>
    <row r="49" ht="1.5" customHeight="1">
      <c r="A49" s="275"/>
      <c r="B49" s="276"/>
      <c r="C49" s="370"/>
      <c r="D49" s="357"/>
      <c r="E49" s="370"/>
      <c r="F49" s="371"/>
      <c r="G49" s="372"/>
      <c r="H49" s="373"/>
      <c r="I49" s="373"/>
      <c r="J49" s="373"/>
      <c r="K49" s="374"/>
      <c r="L49" s="375"/>
      <c r="M49" s="373"/>
      <c r="N49" s="373"/>
      <c r="O49" s="376"/>
      <c r="P49" s="375"/>
      <c r="Q49" s="373"/>
      <c r="R49" s="360"/>
      <c r="S49" s="376"/>
      <c r="T49" s="375"/>
      <c r="U49" s="373"/>
      <c r="V49" s="373"/>
      <c r="W49" s="373"/>
      <c r="X49" s="376"/>
      <c r="Y49" s="375"/>
      <c r="Z49" s="373"/>
      <c r="AA49" s="373"/>
      <c r="AB49" s="376"/>
      <c r="AC49" s="375"/>
      <c r="AD49" s="373"/>
      <c r="AE49" s="373"/>
      <c r="AF49" s="376"/>
      <c r="AG49" s="375"/>
      <c r="AH49" s="373"/>
      <c r="AI49" s="373"/>
      <c r="AJ49" s="373"/>
      <c r="AK49" s="360"/>
      <c r="AL49" s="375"/>
      <c r="AM49" s="373"/>
      <c r="AN49" s="373"/>
      <c r="AO49" s="376"/>
      <c r="AP49" s="375"/>
      <c r="AQ49" s="373"/>
      <c r="AR49" s="373"/>
      <c r="AS49" s="376"/>
      <c r="AT49" s="375"/>
      <c r="AU49" s="373"/>
      <c r="AV49" s="373"/>
      <c r="AW49" s="373"/>
      <c r="AX49" s="376"/>
      <c r="AY49" s="372"/>
      <c r="AZ49" s="373"/>
      <c r="BA49" s="373"/>
      <c r="BB49" s="377"/>
    </row>
    <row r="50" ht="13.5" customHeight="1">
      <c r="A50" s="275"/>
      <c r="B50" s="276"/>
      <c r="C50" s="342" t="s">
        <v>711</v>
      </c>
      <c r="D50" s="260">
        <f>'펜타ON'!E32</f>
        <v>0.09523809524</v>
      </c>
      <c r="E50" s="261" t="s">
        <v>335</v>
      </c>
      <c r="F50" s="262">
        <f>'펜타ON'!E33</f>
        <v>0.4</v>
      </c>
      <c r="G50" s="277"/>
      <c r="H50" s="278"/>
      <c r="I50" s="278"/>
      <c r="J50" s="278"/>
      <c r="K50" s="281"/>
      <c r="L50" s="282"/>
      <c r="M50" s="278"/>
      <c r="N50" s="278"/>
      <c r="O50" s="283"/>
      <c r="P50" s="282"/>
      <c r="Q50" s="278"/>
      <c r="R50" s="284"/>
      <c r="S50" s="283"/>
      <c r="T50" s="282"/>
      <c r="U50" s="278"/>
      <c r="V50" s="278"/>
      <c r="W50" s="278"/>
      <c r="X50" s="283"/>
      <c r="Y50" s="282"/>
      <c r="Z50" s="278"/>
      <c r="AA50" s="278"/>
      <c r="AB50" s="283"/>
      <c r="AC50" s="282"/>
      <c r="AD50" s="278"/>
      <c r="AE50" s="278"/>
      <c r="AF50" s="283"/>
      <c r="AG50" s="282"/>
      <c r="AH50" s="278"/>
      <c r="AI50" s="278"/>
      <c r="AJ50" s="278"/>
      <c r="AK50" s="352"/>
      <c r="AL50" s="282"/>
      <c r="AM50" s="278"/>
      <c r="AN50" s="278"/>
      <c r="AO50" s="283"/>
      <c r="AP50" s="282"/>
      <c r="AQ50" s="278"/>
      <c r="AR50" s="328">
        <f>F50</f>
        <v>0.4</v>
      </c>
      <c r="AS50" s="364"/>
      <c r="AT50" s="282"/>
      <c r="AU50" s="278"/>
      <c r="AV50" s="278"/>
      <c r="AW50" s="278"/>
      <c r="AX50" s="283"/>
      <c r="AY50" s="277"/>
      <c r="AZ50" s="278"/>
      <c r="BA50" s="278"/>
      <c r="BB50" s="286"/>
    </row>
    <row r="51" ht="13.5" customHeight="1">
      <c r="A51" s="275"/>
      <c r="B51" s="276"/>
      <c r="C51" s="275"/>
      <c r="D51" s="276"/>
      <c r="E51" s="261" t="s">
        <v>338</v>
      </c>
      <c r="F51" s="262">
        <f>'펜타ON'!E34</f>
        <v>0.1</v>
      </c>
      <c r="G51" s="277"/>
      <c r="H51" s="278"/>
      <c r="I51" s="278"/>
      <c r="J51" s="278"/>
      <c r="K51" s="281"/>
      <c r="L51" s="282"/>
      <c r="M51" s="278"/>
      <c r="N51" s="278"/>
      <c r="O51" s="283"/>
      <c r="P51" s="282"/>
      <c r="Q51" s="278"/>
      <c r="R51" s="284"/>
      <c r="S51" s="283"/>
      <c r="T51" s="282"/>
      <c r="U51" s="278"/>
      <c r="V51" s="278"/>
      <c r="W51" s="278"/>
      <c r="X51" s="283"/>
      <c r="Y51" s="282"/>
      <c r="Z51" s="278"/>
      <c r="AA51" s="278"/>
      <c r="AB51" s="283"/>
      <c r="AC51" s="282"/>
      <c r="AD51" s="278"/>
      <c r="AE51" s="278"/>
      <c r="AF51" s="283"/>
      <c r="AG51" s="282"/>
      <c r="AH51" s="278"/>
      <c r="AI51" s="278"/>
      <c r="AJ51" s="278"/>
      <c r="AK51" s="285"/>
      <c r="AL51" s="282"/>
      <c r="AM51" s="278"/>
      <c r="AN51" s="278"/>
      <c r="AO51" s="283"/>
      <c r="AP51" s="282"/>
      <c r="AQ51" s="278"/>
      <c r="AR51" s="278"/>
      <c r="AS51" s="283"/>
      <c r="AT51" s="324">
        <f>F51</f>
        <v>0.1</v>
      </c>
      <c r="AU51" s="287"/>
      <c r="AV51" s="287"/>
      <c r="AW51" s="280"/>
      <c r="AX51" s="283"/>
      <c r="AY51" s="277"/>
      <c r="AZ51" s="278"/>
      <c r="BA51" s="278"/>
      <c r="BB51" s="286"/>
    </row>
    <row r="52" ht="13.5" customHeight="1">
      <c r="A52" s="275"/>
      <c r="B52" s="276"/>
      <c r="C52" s="275"/>
      <c r="D52" s="276"/>
      <c r="E52" s="261" t="s">
        <v>341</v>
      </c>
      <c r="F52" s="262">
        <f>'펜타ON'!E35</f>
        <v>0</v>
      </c>
      <c r="G52" s="293"/>
      <c r="H52" s="294"/>
      <c r="I52" s="294"/>
      <c r="J52" s="294"/>
      <c r="K52" s="295"/>
      <c r="L52" s="296"/>
      <c r="M52" s="294"/>
      <c r="N52" s="294"/>
      <c r="O52" s="297"/>
      <c r="P52" s="296"/>
      <c r="Q52" s="294"/>
      <c r="R52" s="284"/>
      <c r="S52" s="297"/>
      <c r="T52" s="296"/>
      <c r="U52" s="294"/>
      <c r="V52" s="294"/>
      <c r="W52" s="294"/>
      <c r="X52" s="297"/>
      <c r="Y52" s="296"/>
      <c r="Z52" s="294"/>
      <c r="AA52" s="294"/>
      <c r="AB52" s="297"/>
      <c r="AC52" s="296"/>
      <c r="AD52" s="294"/>
      <c r="AE52" s="294"/>
      <c r="AF52" s="297"/>
      <c r="AG52" s="296"/>
      <c r="AH52" s="294"/>
      <c r="AI52" s="294"/>
      <c r="AJ52" s="294"/>
      <c r="AK52" s="285"/>
      <c r="AL52" s="296"/>
      <c r="AM52" s="294"/>
      <c r="AN52" s="294"/>
      <c r="AO52" s="297"/>
      <c r="AP52" s="296"/>
      <c r="AQ52" s="294"/>
      <c r="AR52" s="294"/>
      <c r="AS52" s="297"/>
      <c r="AT52" s="296"/>
      <c r="AU52" s="294"/>
      <c r="AV52" s="294"/>
      <c r="AW52" s="294"/>
      <c r="AX52" s="279">
        <f>F52</f>
        <v>0</v>
      </c>
      <c r="AY52" s="280"/>
      <c r="AZ52" s="294"/>
      <c r="BA52" s="294"/>
      <c r="BB52" s="303"/>
    </row>
    <row r="53" ht="13.5" customHeight="1">
      <c r="A53" s="275"/>
      <c r="B53" s="276"/>
      <c r="C53" s="275"/>
      <c r="D53" s="276"/>
      <c r="E53" s="261" t="s">
        <v>344</v>
      </c>
      <c r="F53" s="262">
        <f>'펜타ON'!E36</f>
        <v>0</v>
      </c>
      <c r="G53" s="293"/>
      <c r="H53" s="294"/>
      <c r="I53" s="294"/>
      <c r="J53" s="294"/>
      <c r="K53" s="295"/>
      <c r="L53" s="296"/>
      <c r="M53" s="294"/>
      <c r="N53" s="294"/>
      <c r="O53" s="297"/>
      <c r="P53" s="296"/>
      <c r="Q53" s="294"/>
      <c r="R53" s="284"/>
      <c r="S53" s="297"/>
      <c r="T53" s="296"/>
      <c r="U53" s="294"/>
      <c r="V53" s="294"/>
      <c r="W53" s="294"/>
      <c r="X53" s="297"/>
      <c r="Y53" s="296"/>
      <c r="Z53" s="294"/>
      <c r="AA53" s="294"/>
      <c r="AB53" s="297"/>
      <c r="AC53" s="296"/>
      <c r="AD53" s="294"/>
      <c r="AE53" s="294"/>
      <c r="AF53" s="297"/>
      <c r="AG53" s="296"/>
      <c r="AH53" s="294"/>
      <c r="AI53" s="294"/>
      <c r="AJ53" s="294"/>
      <c r="AK53" s="285"/>
      <c r="AL53" s="296"/>
      <c r="AM53" s="294"/>
      <c r="AN53" s="294"/>
      <c r="AO53" s="297"/>
      <c r="AP53" s="296"/>
      <c r="AQ53" s="294"/>
      <c r="AR53" s="294"/>
      <c r="AS53" s="297"/>
      <c r="AT53" s="296"/>
      <c r="AU53" s="294"/>
      <c r="AV53" s="294"/>
      <c r="AW53" s="294"/>
      <c r="AX53" s="297"/>
      <c r="AY53" s="293"/>
      <c r="AZ53" s="345">
        <f>F53</f>
        <v>0</v>
      </c>
      <c r="BA53" s="294"/>
      <c r="BB53" s="303"/>
    </row>
    <row r="54" ht="13.5" customHeight="1">
      <c r="A54" s="289"/>
      <c r="B54" s="290"/>
      <c r="C54" s="289"/>
      <c r="D54" s="290"/>
      <c r="E54" s="261" t="s">
        <v>346</v>
      </c>
      <c r="F54" s="262">
        <f>'펜타ON'!E37</f>
        <v>0</v>
      </c>
      <c r="G54" s="293"/>
      <c r="H54" s="294"/>
      <c r="I54" s="294"/>
      <c r="J54" s="294"/>
      <c r="K54" s="295"/>
      <c r="L54" s="296"/>
      <c r="M54" s="294"/>
      <c r="N54" s="294"/>
      <c r="O54" s="297"/>
      <c r="P54" s="296"/>
      <c r="Q54" s="294"/>
      <c r="R54" s="284"/>
      <c r="S54" s="297"/>
      <c r="T54" s="296"/>
      <c r="U54" s="294"/>
      <c r="V54" s="294"/>
      <c r="W54" s="294"/>
      <c r="X54" s="297"/>
      <c r="Y54" s="296"/>
      <c r="Z54" s="294"/>
      <c r="AA54" s="294"/>
      <c r="AB54" s="297"/>
      <c r="AC54" s="296"/>
      <c r="AD54" s="294"/>
      <c r="AE54" s="294"/>
      <c r="AF54" s="297"/>
      <c r="AG54" s="296"/>
      <c r="AH54" s="294"/>
      <c r="AI54" s="294"/>
      <c r="AJ54" s="294"/>
      <c r="AK54" s="285"/>
      <c r="AL54" s="296"/>
      <c r="AM54" s="294"/>
      <c r="AN54" s="294"/>
      <c r="AO54" s="297"/>
      <c r="AP54" s="296"/>
      <c r="AQ54" s="294"/>
      <c r="AR54" s="294"/>
      <c r="AS54" s="297"/>
      <c r="AT54" s="296"/>
      <c r="AU54" s="294"/>
      <c r="AV54" s="294"/>
      <c r="AW54" s="294"/>
      <c r="AX54" s="297"/>
      <c r="AY54" s="293"/>
      <c r="AZ54" s="294"/>
      <c r="BA54" s="279">
        <f>F54</f>
        <v>0</v>
      </c>
      <c r="BB54" s="346"/>
    </row>
    <row r="55" ht="1.5" customHeight="1">
      <c r="A55" s="378"/>
      <c r="B55" s="357"/>
      <c r="C55" s="378"/>
      <c r="D55" s="357"/>
      <c r="E55" s="379"/>
      <c r="F55" s="380"/>
      <c r="G55" s="381"/>
      <c r="H55" s="382"/>
      <c r="I55" s="382"/>
      <c r="J55" s="382"/>
      <c r="K55" s="383"/>
      <c r="L55" s="384"/>
      <c r="M55" s="382"/>
      <c r="N55" s="382"/>
      <c r="O55" s="385"/>
      <c r="P55" s="384"/>
      <c r="Q55" s="382"/>
      <c r="R55" s="360"/>
      <c r="S55" s="385"/>
      <c r="T55" s="384"/>
      <c r="U55" s="382"/>
      <c r="V55" s="382"/>
      <c r="W55" s="382"/>
      <c r="X55" s="385"/>
      <c r="Y55" s="384"/>
      <c r="Z55" s="382"/>
      <c r="AA55" s="382"/>
      <c r="AB55" s="385"/>
      <c r="AC55" s="384"/>
      <c r="AD55" s="382"/>
      <c r="AE55" s="382"/>
      <c r="AF55" s="385"/>
      <c r="AG55" s="384"/>
      <c r="AH55" s="382"/>
      <c r="AI55" s="382"/>
      <c r="AJ55" s="382"/>
      <c r="AK55" s="360"/>
      <c r="AL55" s="384"/>
      <c r="AM55" s="382"/>
      <c r="AN55" s="382"/>
      <c r="AO55" s="385"/>
      <c r="AP55" s="384"/>
      <c r="AQ55" s="382"/>
      <c r="AR55" s="382"/>
      <c r="AS55" s="385"/>
      <c r="AT55" s="384"/>
      <c r="AU55" s="382"/>
      <c r="AV55" s="382"/>
      <c r="AW55" s="382"/>
      <c r="AX55" s="385"/>
      <c r="AY55" s="381"/>
      <c r="AZ55" s="382"/>
      <c r="BA55" s="382"/>
      <c r="BB55" s="386"/>
    </row>
    <row r="56" ht="13.5" customHeight="1">
      <c r="A56" s="257" t="s">
        <v>8</v>
      </c>
      <c r="B56" s="258">
        <f>'전자입찰'!E2</f>
        <v>0.7189300412</v>
      </c>
      <c r="C56" s="257" t="s">
        <v>11</v>
      </c>
      <c r="D56" s="258">
        <f>'전자입찰'!E3</f>
        <v>0.8055555556</v>
      </c>
      <c r="E56" s="261" t="s">
        <v>696</v>
      </c>
      <c r="F56" s="262">
        <f>'전자입찰'!E4</f>
        <v>1</v>
      </c>
      <c r="G56" s="347"/>
      <c r="H56" s="348"/>
      <c r="I56" s="328">
        <f>F56</f>
        <v>1</v>
      </c>
      <c r="J56" s="265"/>
      <c r="K56" s="349"/>
      <c r="L56" s="350"/>
      <c r="M56" s="348"/>
      <c r="N56" s="348"/>
      <c r="O56" s="351"/>
      <c r="P56" s="350"/>
      <c r="Q56" s="348"/>
      <c r="R56" s="284"/>
      <c r="S56" s="351"/>
      <c r="T56" s="350"/>
      <c r="U56" s="348"/>
      <c r="V56" s="348"/>
      <c r="W56" s="348"/>
      <c r="X56" s="351"/>
      <c r="Y56" s="350"/>
      <c r="Z56" s="348"/>
      <c r="AA56" s="348"/>
      <c r="AB56" s="351"/>
      <c r="AC56" s="350"/>
      <c r="AD56" s="348"/>
      <c r="AE56" s="348"/>
      <c r="AF56" s="351"/>
      <c r="AG56" s="296"/>
      <c r="AH56" s="294"/>
      <c r="AI56" s="294"/>
      <c r="AJ56" s="294"/>
      <c r="AK56" s="352"/>
      <c r="AL56" s="296"/>
      <c r="AM56" s="294"/>
      <c r="AN56" s="294"/>
      <c r="AO56" s="297"/>
      <c r="AP56" s="296"/>
      <c r="AQ56" s="294"/>
      <c r="AR56" s="294"/>
      <c r="AS56" s="297"/>
      <c r="AT56" s="296"/>
      <c r="AU56" s="294"/>
      <c r="AV56" s="294"/>
      <c r="AW56" s="294"/>
      <c r="AX56" s="297"/>
      <c r="AY56" s="293"/>
      <c r="AZ56" s="294"/>
      <c r="BA56" s="294"/>
      <c r="BB56" s="303"/>
    </row>
    <row r="57" ht="13.5" customHeight="1">
      <c r="A57" s="275"/>
      <c r="B57" s="276"/>
      <c r="C57" s="275"/>
      <c r="D57" s="276"/>
      <c r="E57" s="261" t="s">
        <v>697</v>
      </c>
      <c r="F57" s="262">
        <f>'전자입찰'!E5</f>
        <v>1</v>
      </c>
      <c r="G57" s="277"/>
      <c r="H57" s="278"/>
      <c r="I57" s="278"/>
      <c r="J57" s="278"/>
      <c r="K57" s="281"/>
      <c r="L57" s="282"/>
      <c r="M57" s="278"/>
      <c r="N57" s="353">
        <f>F57</f>
        <v>1</v>
      </c>
      <c r="O57" s="283"/>
      <c r="P57" s="282"/>
      <c r="Q57" s="278"/>
      <c r="R57" s="284"/>
      <c r="S57" s="283"/>
      <c r="T57" s="282"/>
      <c r="U57" s="278"/>
      <c r="V57" s="278"/>
      <c r="W57" s="278"/>
      <c r="X57" s="283"/>
      <c r="Y57" s="282"/>
      <c r="Z57" s="278"/>
      <c r="AA57" s="278"/>
      <c r="AB57" s="283"/>
      <c r="AC57" s="282"/>
      <c r="AD57" s="278"/>
      <c r="AE57" s="278"/>
      <c r="AF57" s="283"/>
      <c r="AG57" s="296"/>
      <c r="AH57" s="294"/>
      <c r="AI57" s="294"/>
      <c r="AJ57" s="294"/>
      <c r="AK57" s="285"/>
      <c r="AL57" s="296"/>
      <c r="AM57" s="294"/>
      <c r="AN57" s="294"/>
      <c r="AO57" s="297"/>
      <c r="AP57" s="296"/>
      <c r="AQ57" s="294"/>
      <c r="AR57" s="294"/>
      <c r="AS57" s="297"/>
      <c r="AT57" s="296"/>
      <c r="AU57" s="294"/>
      <c r="AV57" s="294"/>
      <c r="AW57" s="294"/>
      <c r="AX57" s="297"/>
      <c r="AY57" s="293"/>
      <c r="AZ57" s="294"/>
      <c r="BA57" s="294"/>
      <c r="BB57" s="303"/>
    </row>
    <row r="58" ht="13.5" customHeight="1">
      <c r="A58" s="275"/>
      <c r="B58" s="276"/>
      <c r="C58" s="275"/>
      <c r="D58" s="276"/>
      <c r="E58" s="261" t="s">
        <v>698</v>
      </c>
      <c r="F58" s="262">
        <f>'전자입찰'!E6</f>
        <v>1</v>
      </c>
      <c r="G58" s="277"/>
      <c r="H58" s="278"/>
      <c r="I58" s="278"/>
      <c r="J58" s="278"/>
      <c r="K58" s="281"/>
      <c r="L58" s="282"/>
      <c r="M58" s="278"/>
      <c r="N58" s="278"/>
      <c r="O58" s="354">
        <f>F58</f>
        <v>1</v>
      </c>
      <c r="P58" s="317"/>
      <c r="Q58" s="317"/>
      <c r="R58" s="317"/>
      <c r="S58" s="355"/>
      <c r="T58" s="282"/>
      <c r="U58" s="278"/>
      <c r="V58" s="278"/>
      <c r="W58" s="278"/>
      <c r="X58" s="283"/>
      <c r="Y58" s="282"/>
      <c r="Z58" s="278"/>
      <c r="AA58" s="278"/>
      <c r="AB58" s="283"/>
      <c r="AC58" s="282"/>
      <c r="AD58" s="278"/>
      <c r="AE58" s="278"/>
      <c r="AF58" s="283"/>
      <c r="AG58" s="296"/>
      <c r="AH58" s="294"/>
      <c r="AI58" s="294"/>
      <c r="AJ58" s="294"/>
      <c r="AK58" s="285"/>
      <c r="AL58" s="296"/>
      <c r="AM58" s="294"/>
      <c r="AN58" s="294"/>
      <c r="AO58" s="297"/>
      <c r="AP58" s="296"/>
      <c r="AQ58" s="294"/>
      <c r="AR58" s="294"/>
      <c r="AS58" s="297"/>
      <c r="AT58" s="296"/>
      <c r="AU58" s="294"/>
      <c r="AV58" s="294"/>
      <c r="AW58" s="294"/>
      <c r="AX58" s="297"/>
      <c r="AY58" s="293"/>
      <c r="AZ58" s="294"/>
      <c r="BA58" s="294"/>
      <c r="BB58" s="303"/>
    </row>
    <row r="59" ht="13.5" customHeight="1">
      <c r="A59" s="275"/>
      <c r="B59" s="276"/>
      <c r="C59" s="275"/>
      <c r="D59" s="276"/>
      <c r="E59" s="261" t="s">
        <v>514</v>
      </c>
      <c r="F59" s="262">
        <f>'전자입찰'!E10</f>
        <v>1</v>
      </c>
      <c r="G59" s="293"/>
      <c r="H59" s="294"/>
      <c r="I59" s="294"/>
      <c r="J59" s="294"/>
      <c r="K59" s="295"/>
      <c r="L59" s="296"/>
      <c r="M59" s="294"/>
      <c r="N59" s="294"/>
      <c r="O59" s="297"/>
      <c r="P59" s="296"/>
      <c r="Q59" s="294"/>
      <c r="R59" s="284"/>
      <c r="S59" s="283"/>
      <c r="T59" s="324">
        <f>F59</f>
        <v>1</v>
      </c>
      <c r="U59" s="280"/>
      <c r="V59" s="294"/>
      <c r="W59" s="294"/>
      <c r="X59" s="297"/>
      <c r="Y59" s="296"/>
      <c r="Z59" s="294"/>
      <c r="AA59" s="294"/>
      <c r="AB59" s="297"/>
      <c r="AC59" s="296"/>
      <c r="AD59" s="294"/>
      <c r="AE59" s="294"/>
      <c r="AF59" s="297"/>
      <c r="AG59" s="296"/>
      <c r="AH59" s="294"/>
      <c r="AI59" s="294"/>
      <c r="AJ59" s="294"/>
      <c r="AK59" s="285"/>
      <c r="AL59" s="296"/>
      <c r="AM59" s="294"/>
      <c r="AN59" s="294"/>
      <c r="AO59" s="297"/>
      <c r="AP59" s="296"/>
      <c r="AQ59" s="294"/>
      <c r="AR59" s="294"/>
      <c r="AS59" s="297"/>
      <c r="AT59" s="296"/>
      <c r="AU59" s="294"/>
      <c r="AV59" s="294"/>
      <c r="AW59" s="294"/>
      <c r="AX59" s="297"/>
      <c r="AY59" s="293"/>
      <c r="AZ59" s="294"/>
      <c r="BA59" s="294"/>
      <c r="BB59" s="303"/>
    </row>
    <row r="60" ht="13.5" customHeight="1">
      <c r="A60" s="275"/>
      <c r="B60" s="276"/>
      <c r="C60" s="275"/>
      <c r="D60" s="276"/>
      <c r="E60" s="261" t="s">
        <v>82</v>
      </c>
      <c r="F60" s="262">
        <f>'전자입찰'!E11</f>
        <v>1</v>
      </c>
      <c r="G60" s="277"/>
      <c r="H60" s="278"/>
      <c r="I60" s="278"/>
      <c r="J60" s="278"/>
      <c r="K60" s="281"/>
      <c r="L60" s="282"/>
      <c r="M60" s="278"/>
      <c r="N60" s="278"/>
      <c r="O60" s="283"/>
      <c r="P60" s="282"/>
      <c r="Q60" s="278"/>
      <c r="R60" s="284"/>
      <c r="S60" s="283"/>
      <c r="T60" s="282"/>
      <c r="U60" s="278"/>
      <c r="V60" s="278"/>
      <c r="W60" s="278"/>
      <c r="X60" s="283"/>
      <c r="Y60" s="282"/>
      <c r="Z60" s="278"/>
      <c r="AA60" s="279">
        <f>F60</f>
        <v>1</v>
      </c>
      <c r="AB60" s="325"/>
      <c r="AC60" s="282"/>
      <c r="AD60" s="278"/>
      <c r="AE60" s="278"/>
      <c r="AF60" s="283"/>
      <c r="AG60" s="282"/>
      <c r="AH60" s="278"/>
      <c r="AI60" s="278"/>
      <c r="AJ60" s="278"/>
      <c r="AK60" s="285"/>
      <c r="AL60" s="282"/>
      <c r="AM60" s="278"/>
      <c r="AN60" s="278"/>
      <c r="AO60" s="283"/>
      <c r="AP60" s="282"/>
      <c r="AQ60" s="278"/>
      <c r="AR60" s="278"/>
      <c r="AS60" s="283"/>
      <c r="AT60" s="282"/>
      <c r="AU60" s="278"/>
      <c r="AV60" s="278"/>
      <c r="AW60" s="278"/>
      <c r="AX60" s="283"/>
      <c r="AY60" s="277"/>
      <c r="AZ60" s="278"/>
      <c r="BA60" s="278"/>
      <c r="BB60" s="286"/>
    </row>
    <row r="61" ht="13.5" customHeight="1">
      <c r="A61" s="275"/>
      <c r="B61" s="276"/>
      <c r="C61" s="289"/>
      <c r="D61" s="290"/>
      <c r="E61" s="261" t="s">
        <v>182</v>
      </c>
      <c r="F61" s="262">
        <f>'전자입찰'!E14</f>
        <v>0.3</v>
      </c>
      <c r="G61" s="293"/>
      <c r="H61" s="294"/>
      <c r="I61" s="294"/>
      <c r="J61" s="294"/>
      <c r="K61" s="295"/>
      <c r="L61" s="296"/>
      <c r="M61" s="294"/>
      <c r="N61" s="294"/>
      <c r="O61" s="297"/>
      <c r="P61" s="296"/>
      <c r="Q61" s="294"/>
      <c r="R61" s="284"/>
      <c r="S61" s="297"/>
      <c r="T61" s="296"/>
      <c r="U61" s="294"/>
      <c r="V61" s="294"/>
      <c r="W61" s="294"/>
      <c r="X61" s="297"/>
      <c r="Y61" s="296"/>
      <c r="Z61" s="294"/>
      <c r="AA61" s="294"/>
      <c r="AB61" s="297"/>
      <c r="AC61" s="296"/>
      <c r="AD61" s="294"/>
      <c r="AE61" s="294"/>
      <c r="AF61" s="297"/>
      <c r="AG61" s="296"/>
      <c r="AH61" s="294"/>
      <c r="AI61" s="294"/>
      <c r="AJ61" s="294"/>
      <c r="AK61" s="285"/>
      <c r="AL61" s="324">
        <f>F61</f>
        <v>0.3</v>
      </c>
      <c r="AM61" s="287"/>
      <c r="AN61" s="287"/>
      <c r="AO61" s="287"/>
      <c r="AP61" s="287"/>
      <c r="AQ61" s="287"/>
      <c r="AR61" s="287"/>
      <c r="AS61" s="325"/>
      <c r="AT61" s="296"/>
      <c r="AU61" s="294"/>
      <c r="AV61" s="294"/>
      <c r="AW61" s="294"/>
      <c r="AX61" s="297"/>
      <c r="AY61" s="293"/>
      <c r="AZ61" s="294"/>
      <c r="BA61" s="294"/>
      <c r="BB61" s="303"/>
    </row>
    <row r="62" ht="1.5" customHeight="1">
      <c r="A62" s="275"/>
      <c r="B62" s="276"/>
      <c r="C62" s="356"/>
      <c r="D62" s="357"/>
      <c r="E62" s="358"/>
      <c r="F62" s="262"/>
      <c r="G62" s="359"/>
      <c r="H62" s="360"/>
      <c r="I62" s="360"/>
      <c r="J62" s="360"/>
      <c r="K62" s="361"/>
      <c r="L62" s="362"/>
      <c r="M62" s="360"/>
      <c r="N62" s="360"/>
      <c r="O62" s="363"/>
      <c r="P62" s="362"/>
      <c r="Q62" s="360"/>
      <c r="R62" s="360"/>
      <c r="S62" s="363"/>
      <c r="T62" s="362"/>
      <c r="U62" s="360"/>
      <c r="V62" s="360"/>
      <c r="W62" s="360"/>
      <c r="X62" s="363"/>
      <c r="Y62" s="362"/>
      <c r="Z62" s="360"/>
      <c r="AA62" s="360"/>
      <c r="AB62" s="363"/>
      <c r="AC62" s="362"/>
      <c r="AD62" s="360"/>
      <c r="AE62" s="360"/>
      <c r="AF62" s="363"/>
      <c r="AG62" s="362"/>
      <c r="AH62" s="360"/>
      <c r="AI62" s="360"/>
      <c r="AJ62" s="360"/>
      <c r="AK62" s="360"/>
      <c r="AL62" s="362"/>
      <c r="AM62" s="360"/>
      <c r="AN62" s="360"/>
      <c r="AO62" s="363"/>
      <c r="AP62" s="362"/>
      <c r="AQ62" s="360"/>
      <c r="AR62" s="360"/>
      <c r="AS62" s="363"/>
      <c r="AT62" s="362"/>
      <c r="AU62" s="360"/>
      <c r="AV62" s="360"/>
      <c r="AW62" s="360"/>
      <c r="AX62" s="363"/>
      <c r="AY62" s="359"/>
      <c r="AZ62" s="360"/>
      <c r="BA62" s="360"/>
      <c r="BB62" s="387"/>
    </row>
    <row r="63" ht="13.5" customHeight="1">
      <c r="A63" s="275"/>
      <c r="B63" s="276"/>
      <c r="C63" s="257" t="s">
        <v>12</v>
      </c>
      <c r="D63" s="258">
        <f>'전자입찰'!E15</f>
        <v>1</v>
      </c>
      <c r="E63" s="261" t="s">
        <v>702</v>
      </c>
      <c r="F63" s="262">
        <f>'전자입찰'!E16</f>
        <v>1</v>
      </c>
      <c r="G63" s="388"/>
      <c r="H63" s="389"/>
      <c r="I63" s="389"/>
      <c r="J63" s="389"/>
      <c r="K63" s="390"/>
      <c r="L63" s="391"/>
      <c r="M63" s="389"/>
      <c r="N63" s="389"/>
      <c r="O63" s="392"/>
      <c r="P63" s="391"/>
      <c r="Q63" s="278"/>
      <c r="R63" s="284"/>
      <c r="S63" s="392"/>
      <c r="T63" s="393">
        <f>F63</f>
        <v>1</v>
      </c>
      <c r="U63" s="389"/>
      <c r="V63" s="389"/>
      <c r="W63" s="389"/>
      <c r="X63" s="392"/>
      <c r="Y63" s="391"/>
      <c r="Z63" s="389"/>
      <c r="AA63" s="389"/>
      <c r="AB63" s="392"/>
      <c r="AC63" s="391"/>
      <c r="AD63" s="389"/>
      <c r="AE63" s="389"/>
      <c r="AF63" s="392"/>
      <c r="AG63" s="391"/>
      <c r="AH63" s="389"/>
      <c r="AI63" s="389"/>
      <c r="AJ63" s="389"/>
      <c r="AK63" s="352"/>
      <c r="AL63" s="391"/>
      <c r="AM63" s="389"/>
      <c r="AN63" s="389"/>
      <c r="AO63" s="392"/>
      <c r="AP63" s="391"/>
      <c r="AQ63" s="389"/>
      <c r="AR63" s="389"/>
      <c r="AS63" s="392"/>
      <c r="AT63" s="391"/>
      <c r="AU63" s="389"/>
      <c r="AV63" s="389"/>
      <c r="AW63" s="389"/>
      <c r="AX63" s="392"/>
      <c r="AY63" s="388"/>
      <c r="AZ63" s="389"/>
      <c r="BA63" s="389"/>
      <c r="BB63" s="394"/>
    </row>
    <row r="64" ht="13.5" customHeight="1">
      <c r="A64" s="275"/>
      <c r="B64" s="276"/>
      <c r="C64" s="275"/>
      <c r="D64" s="276"/>
      <c r="E64" s="261" t="s">
        <v>715</v>
      </c>
      <c r="F64" s="262">
        <f>'전자입찰'!E17</f>
        <v>1</v>
      </c>
      <c r="G64" s="277"/>
      <c r="H64" s="278"/>
      <c r="I64" s="278"/>
      <c r="J64" s="278"/>
      <c r="K64" s="281"/>
      <c r="L64" s="282"/>
      <c r="M64" s="278"/>
      <c r="N64" s="278"/>
      <c r="O64" s="283"/>
      <c r="P64" s="282"/>
      <c r="Q64" s="278"/>
      <c r="R64" s="284"/>
      <c r="S64" s="283"/>
      <c r="T64" s="282"/>
      <c r="U64" s="395">
        <f>F64</f>
        <v>1</v>
      </c>
      <c r="V64" s="278"/>
      <c r="W64" s="278"/>
      <c r="X64" s="283"/>
      <c r="Y64" s="282"/>
      <c r="Z64" s="278"/>
      <c r="AA64" s="278"/>
      <c r="AB64" s="283"/>
      <c r="AC64" s="282"/>
      <c r="AD64" s="278"/>
      <c r="AE64" s="278"/>
      <c r="AF64" s="283"/>
      <c r="AG64" s="282"/>
      <c r="AH64" s="278"/>
      <c r="AI64" s="278"/>
      <c r="AJ64" s="278"/>
      <c r="AK64" s="285"/>
      <c r="AL64" s="282"/>
      <c r="AM64" s="278"/>
      <c r="AN64" s="278"/>
      <c r="AO64" s="283"/>
      <c r="AP64" s="282"/>
      <c r="AQ64" s="278"/>
      <c r="AR64" s="278"/>
      <c r="AS64" s="283"/>
      <c r="AT64" s="282"/>
      <c r="AU64" s="278"/>
      <c r="AV64" s="278"/>
      <c r="AW64" s="278"/>
      <c r="AX64" s="283"/>
      <c r="AY64" s="277"/>
      <c r="AZ64" s="278"/>
      <c r="BA64" s="278"/>
      <c r="BB64" s="286"/>
    </row>
    <row r="65" ht="13.5" customHeight="1">
      <c r="A65" s="275"/>
      <c r="B65" s="276"/>
      <c r="C65" s="275"/>
      <c r="D65" s="276"/>
      <c r="E65" s="261" t="s">
        <v>716</v>
      </c>
      <c r="F65" s="262">
        <f>'전자입찰'!E18</f>
        <v>1</v>
      </c>
      <c r="G65" s="277"/>
      <c r="H65" s="278"/>
      <c r="I65" s="278"/>
      <c r="J65" s="278"/>
      <c r="K65" s="281"/>
      <c r="L65" s="282"/>
      <c r="M65" s="278"/>
      <c r="N65" s="278"/>
      <c r="O65" s="283"/>
      <c r="P65" s="282"/>
      <c r="Q65" s="278"/>
      <c r="R65" s="284"/>
      <c r="S65" s="283"/>
      <c r="T65" s="282"/>
      <c r="U65" s="278"/>
      <c r="V65" s="278"/>
      <c r="W65" s="278"/>
      <c r="X65" s="283"/>
      <c r="Y65" s="282"/>
      <c r="Z65" s="278"/>
      <c r="AA65" s="279">
        <f>F65</f>
        <v>1</v>
      </c>
      <c r="AB65" s="287"/>
      <c r="AC65" s="287"/>
      <c r="AD65" s="280"/>
      <c r="AE65" s="278"/>
      <c r="AF65" s="283"/>
      <c r="AG65" s="282"/>
      <c r="AH65" s="278"/>
      <c r="AI65" s="278"/>
      <c r="AJ65" s="278"/>
      <c r="AK65" s="285"/>
      <c r="AL65" s="282"/>
      <c r="AM65" s="278"/>
      <c r="AN65" s="278"/>
      <c r="AO65" s="283"/>
      <c r="AP65" s="282"/>
      <c r="AQ65" s="278"/>
      <c r="AR65" s="278"/>
      <c r="AS65" s="283"/>
      <c r="AT65" s="282"/>
      <c r="AU65" s="278"/>
      <c r="AV65" s="278"/>
      <c r="AW65" s="278"/>
      <c r="AX65" s="283"/>
      <c r="AY65" s="277"/>
      <c r="AZ65" s="278"/>
      <c r="BA65" s="278"/>
      <c r="BB65" s="286"/>
    </row>
    <row r="66" ht="13.5" customHeight="1">
      <c r="A66" s="275"/>
      <c r="B66" s="276"/>
      <c r="C66" s="289"/>
      <c r="D66" s="290"/>
      <c r="E66" s="261" t="s">
        <v>717</v>
      </c>
      <c r="F66" s="262">
        <f>'전자입찰'!E19</f>
        <v>1</v>
      </c>
      <c r="G66" s="277"/>
      <c r="H66" s="278"/>
      <c r="I66" s="278"/>
      <c r="J66" s="278"/>
      <c r="K66" s="281"/>
      <c r="L66" s="282"/>
      <c r="M66" s="278"/>
      <c r="N66" s="278"/>
      <c r="O66" s="283"/>
      <c r="P66" s="282"/>
      <c r="Q66" s="278"/>
      <c r="R66" s="284"/>
      <c r="S66" s="283"/>
      <c r="T66" s="282"/>
      <c r="U66" s="278"/>
      <c r="V66" s="278"/>
      <c r="W66" s="278"/>
      <c r="X66" s="283"/>
      <c r="Y66" s="282"/>
      <c r="Z66" s="278"/>
      <c r="AA66" s="278"/>
      <c r="AB66" s="283"/>
      <c r="AC66" s="282"/>
      <c r="AD66" s="279">
        <f>F66</f>
        <v>1</v>
      </c>
      <c r="AE66" s="287"/>
      <c r="AF66" s="287"/>
      <c r="AG66" s="287"/>
      <c r="AH66" s="280"/>
      <c r="AI66" s="278"/>
      <c r="AJ66" s="278"/>
      <c r="AK66" s="285"/>
      <c r="AL66" s="282"/>
      <c r="AM66" s="278"/>
      <c r="AN66" s="278"/>
      <c r="AO66" s="283"/>
      <c r="AP66" s="282"/>
      <c r="AQ66" s="278"/>
      <c r="AR66" s="278"/>
      <c r="AS66" s="283"/>
      <c r="AT66" s="282"/>
      <c r="AU66" s="278"/>
      <c r="AV66" s="278"/>
      <c r="AW66" s="278"/>
      <c r="AX66" s="283"/>
      <c r="AY66" s="277"/>
      <c r="AZ66" s="278"/>
      <c r="BA66" s="278"/>
      <c r="BB66" s="286"/>
    </row>
    <row r="67" ht="1.5" customHeight="1">
      <c r="A67" s="275"/>
      <c r="B67" s="276"/>
      <c r="C67" s="356"/>
      <c r="D67" s="357"/>
      <c r="E67" s="358"/>
      <c r="F67" s="365"/>
      <c r="G67" s="359"/>
      <c r="H67" s="360"/>
      <c r="I67" s="360"/>
      <c r="J67" s="360"/>
      <c r="K67" s="361"/>
      <c r="L67" s="362"/>
      <c r="M67" s="360"/>
      <c r="N67" s="360"/>
      <c r="O67" s="363"/>
      <c r="P67" s="362"/>
      <c r="Q67" s="360"/>
      <c r="R67" s="360"/>
      <c r="S67" s="363"/>
      <c r="T67" s="362"/>
      <c r="U67" s="360"/>
      <c r="V67" s="360"/>
      <c r="W67" s="360"/>
      <c r="X67" s="363"/>
      <c r="Y67" s="362"/>
      <c r="Z67" s="360"/>
      <c r="AA67" s="360"/>
      <c r="AB67" s="363"/>
      <c r="AC67" s="362"/>
      <c r="AD67" s="360"/>
      <c r="AE67" s="360"/>
      <c r="AF67" s="363"/>
      <c r="AG67" s="362"/>
      <c r="AH67" s="360"/>
      <c r="AI67" s="360"/>
      <c r="AJ67" s="360"/>
      <c r="AK67" s="360"/>
      <c r="AL67" s="362"/>
      <c r="AM67" s="360"/>
      <c r="AN67" s="360"/>
      <c r="AO67" s="363"/>
      <c r="AP67" s="362"/>
      <c r="AQ67" s="360"/>
      <c r="AR67" s="360"/>
      <c r="AS67" s="363"/>
      <c r="AT67" s="362"/>
      <c r="AU67" s="360"/>
      <c r="AV67" s="360"/>
      <c r="AW67" s="360"/>
      <c r="AX67" s="363"/>
      <c r="AY67" s="359"/>
      <c r="AZ67" s="360"/>
      <c r="BA67" s="360"/>
      <c r="BB67" s="387"/>
    </row>
    <row r="68" ht="13.5" customHeight="1">
      <c r="A68" s="275"/>
      <c r="B68" s="276"/>
      <c r="C68" s="257" t="s">
        <v>13</v>
      </c>
      <c r="D68" s="258">
        <f>'전자입찰'!E20</f>
        <v>0.9857142857</v>
      </c>
      <c r="E68" s="261" t="s">
        <v>707</v>
      </c>
      <c r="F68" s="262">
        <f>'전자입찰'!E21</f>
        <v>1</v>
      </c>
      <c r="G68" s="388"/>
      <c r="H68" s="389"/>
      <c r="I68" s="389"/>
      <c r="J68" s="389"/>
      <c r="K68" s="390"/>
      <c r="L68" s="366">
        <f>F68</f>
        <v>1</v>
      </c>
      <c r="M68" s="264"/>
      <c r="N68" s="264"/>
      <c r="O68" s="264"/>
      <c r="P68" s="264"/>
      <c r="Q68" s="264"/>
      <c r="R68" s="264"/>
      <c r="S68" s="364"/>
      <c r="T68" s="391"/>
      <c r="U68" s="389"/>
      <c r="V68" s="389"/>
      <c r="W68" s="389"/>
      <c r="X68" s="392"/>
      <c r="Y68" s="391"/>
      <c r="Z68" s="389"/>
      <c r="AA68" s="389"/>
      <c r="AB68" s="392"/>
      <c r="AC68" s="391"/>
      <c r="AD68" s="389"/>
      <c r="AE68" s="389"/>
      <c r="AF68" s="392"/>
      <c r="AG68" s="391"/>
      <c r="AH68" s="389"/>
      <c r="AI68" s="389"/>
      <c r="AJ68" s="389"/>
      <c r="AK68" s="352"/>
      <c r="AL68" s="391"/>
      <c r="AM68" s="389"/>
      <c r="AN68" s="389"/>
      <c r="AO68" s="392"/>
      <c r="AP68" s="391"/>
      <c r="AQ68" s="389"/>
      <c r="AR68" s="389"/>
      <c r="AS68" s="392"/>
      <c r="AT68" s="391"/>
      <c r="AU68" s="389"/>
      <c r="AV68" s="389"/>
      <c r="AW68" s="389"/>
      <c r="AX68" s="392"/>
      <c r="AY68" s="388"/>
      <c r="AZ68" s="389"/>
      <c r="BA68" s="389"/>
      <c r="BB68" s="394"/>
    </row>
    <row r="69" ht="13.5" customHeight="1">
      <c r="A69" s="275"/>
      <c r="B69" s="276"/>
      <c r="C69" s="275"/>
      <c r="D69" s="276"/>
      <c r="E69" s="261" t="s">
        <v>708</v>
      </c>
      <c r="F69" s="262">
        <f>'전자입찰'!E26</f>
        <v>1</v>
      </c>
      <c r="G69" s="272"/>
      <c r="H69" s="273"/>
      <c r="I69" s="273"/>
      <c r="J69" s="273"/>
      <c r="K69" s="266"/>
      <c r="L69" s="319"/>
      <c r="M69" s="273"/>
      <c r="N69" s="273"/>
      <c r="O69" s="320"/>
      <c r="P69" s="319"/>
      <c r="Q69" s="329">
        <f>F69</f>
        <v>1</v>
      </c>
      <c r="R69" s="301"/>
      <c r="S69" s="301"/>
      <c r="T69" s="301"/>
      <c r="U69" s="301"/>
      <c r="V69" s="396"/>
      <c r="W69" s="273"/>
      <c r="X69" s="320"/>
      <c r="Y69" s="319"/>
      <c r="Z69" s="273"/>
      <c r="AA69" s="273"/>
      <c r="AB69" s="320"/>
      <c r="AC69" s="319"/>
      <c r="AD69" s="273"/>
      <c r="AE69" s="273"/>
      <c r="AF69" s="320"/>
      <c r="AG69" s="319"/>
      <c r="AH69" s="273"/>
      <c r="AI69" s="273"/>
      <c r="AJ69" s="273"/>
      <c r="AK69" s="285"/>
      <c r="AL69" s="319"/>
      <c r="AM69" s="273"/>
      <c r="AN69" s="273"/>
      <c r="AO69" s="320"/>
      <c r="AP69" s="319"/>
      <c r="AQ69" s="273"/>
      <c r="AR69" s="273"/>
      <c r="AS69" s="320"/>
      <c r="AT69" s="319"/>
      <c r="AU69" s="273"/>
      <c r="AV69" s="273"/>
      <c r="AW69" s="273"/>
      <c r="AX69" s="320"/>
      <c r="AY69" s="272"/>
      <c r="AZ69" s="273"/>
      <c r="BA69" s="273"/>
      <c r="BB69" s="274"/>
    </row>
    <row r="70" ht="13.5" customHeight="1">
      <c r="A70" s="275"/>
      <c r="B70" s="276"/>
      <c r="C70" s="326"/>
      <c r="D70" s="327"/>
      <c r="E70" s="330" t="s">
        <v>613</v>
      </c>
      <c r="F70" s="262">
        <f>'전자입찰'!E27</f>
        <v>0.9757575758</v>
      </c>
      <c r="G70" s="272"/>
      <c r="H70" s="273"/>
      <c r="I70" s="273"/>
      <c r="J70" s="273"/>
      <c r="K70" s="266"/>
      <c r="L70" s="319"/>
      <c r="M70" s="273"/>
      <c r="N70" s="273"/>
      <c r="O70" s="320"/>
      <c r="P70" s="319"/>
      <c r="Q70" s="273"/>
      <c r="R70" s="284"/>
      <c r="S70" s="320"/>
      <c r="T70" s="319"/>
      <c r="U70" s="273"/>
      <c r="V70" s="273"/>
      <c r="W70" s="273"/>
      <c r="X70" s="320"/>
      <c r="Y70" s="369">
        <f>F70</f>
        <v>0.9757575758</v>
      </c>
      <c r="Z70" s="317"/>
      <c r="AA70" s="317"/>
      <c r="AB70" s="317"/>
      <c r="AC70" s="317"/>
      <c r="AD70" s="317"/>
      <c r="AE70" s="317"/>
      <c r="AF70" s="317"/>
      <c r="AG70" s="317"/>
      <c r="AH70" s="317"/>
      <c r="AI70" s="317"/>
      <c r="AJ70" s="317"/>
      <c r="AK70" s="317"/>
      <c r="AL70" s="317"/>
      <c r="AM70" s="317"/>
      <c r="AN70" s="317"/>
      <c r="AO70" s="317"/>
      <c r="AP70" s="317"/>
      <c r="AQ70" s="318"/>
      <c r="AR70" s="273"/>
      <c r="AS70" s="320"/>
      <c r="AT70" s="319"/>
      <c r="AU70" s="273"/>
      <c r="AV70" s="273"/>
      <c r="AW70" s="273"/>
      <c r="AX70" s="320"/>
      <c r="AY70" s="272"/>
      <c r="AZ70" s="273"/>
      <c r="BA70" s="273"/>
      <c r="BB70" s="274"/>
    </row>
    <row r="71" ht="1.5" customHeight="1">
      <c r="A71" s="275"/>
      <c r="B71" s="276"/>
      <c r="C71" s="370"/>
      <c r="D71" s="357"/>
      <c r="E71" s="370"/>
      <c r="F71" s="371"/>
      <c r="G71" s="372"/>
      <c r="H71" s="373"/>
      <c r="I71" s="373"/>
      <c r="J71" s="373"/>
      <c r="K71" s="374"/>
      <c r="L71" s="375"/>
      <c r="M71" s="373"/>
      <c r="N71" s="373"/>
      <c r="O71" s="376"/>
      <c r="P71" s="375"/>
      <c r="Q71" s="373"/>
      <c r="R71" s="360"/>
      <c r="S71" s="376"/>
      <c r="T71" s="375"/>
      <c r="U71" s="373"/>
      <c r="V71" s="373"/>
      <c r="W71" s="373"/>
      <c r="X71" s="376"/>
      <c r="Y71" s="375"/>
      <c r="Z71" s="373"/>
      <c r="AA71" s="373"/>
      <c r="AB71" s="376"/>
      <c r="AC71" s="375"/>
      <c r="AD71" s="373"/>
      <c r="AE71" s="373"/>
      <c r="AF71" s="376"/>
      <c r="AG71" s="375"/>
      <c r="AH71" s="373"/>
      <c r="AI71" s="373"/>
      <c r="AJ71" s="373"/>
      <c r="AK71" s="360"/>
      <c r="AL71" s="375"/>
      <c r="AM71" s="373"/>
      <c r="AN71" s="373"/>
      <c r="AO71" s="376"/>
      <c r="AP71" s="375"/>
      <c r="AQ71" s="373"/>
      <c r="AR71" s="373"/>
      <c r="AS71" s="376"/>
      <c r="AT71" s="375"/>
      <c r="AU71" s="373"/>
      <c r="AV71" s="373"/>
      <c r="AW71" s="373"/>
      <c r="AX71" s="376"/>
      <c r="AY71" s="372"/>
      <c r="AZ71" s="373"/>
      <c r="BA71" s="373"/>
      <c r="BB71" s="377"/>
    </row>
    <row r="72" ht="13.5" customHeight="1">
      <c r="A72" s="275"/>
      <c r="B72" s="276"/>
      <c r="C72" s="342" t="s">
        <v>711</v>
      </c>
      <c r="D72" s="260">
        <f>'전자입찰'!E30</f>
        <v>0.09523809524</v>
      </c>
      <c r="E72" s="261" t="s">
        <v>335</v>
      </c>
      <c r="F72" s="262">
        <f>'전자입찰'!E31</f>
        <v>0.4</v>
      </c>
      <c r="G72" s="277"/>
      <c r="H72" s="278"/>
      <c r="I72" s="278"/>
      <c r="J72" s="278"/>
      <c r="K72" s="281"/>
      <c r="L72" s="282"/>
      <c r="M72" s="278"/>
      <c r="N72" s="278"/>
      <c r="O72" s="283"/>
      <c r="P72" s="282"/>
      <c r="Q72" s="278"/>
      <c r="R72" s="284"/>
      <c r="S72" s="283"/>
      <c r="T72" s="282"/>
      <c r="U72" s="278"/>
      <c r="V72" s="278"/>
      <c r="W72" s="278"/>
      <c r="X72" s="283"/>
      <c r="Y72" s="282"/>
      <c r="Z72" s="278"/>
      <c r="AA72" s="278"/>
      <c r="AB72" s="283"/>
      <c r="AC72" s="282"/>
      <c r="AD72" s="278"/>
      <c r="AE72" s="278"/>
      <c r="AF72" s="283"/>
      <c r="AG72" s="282"/>
      <c r="AH72" s="278"/>
      <c r="AI72" s="278"/>
      <c r="AJ72" s="278"/>
      <c r="AK72" s="352"/>
      <c r="AL72" s="282"/>
      <c r="AM72" s="278"/>
      <c r="AN72" s="278"/>
      <c r="AO72" s="283"/>
      <c r="AP72" s="282"/>
      <c r="AQ72" s="278"/>
      <c r="AR72" s="328">
        <f>F72</f>
        <v>0.4</v>
      </c>
      <c r="AS72" s="364"/>
      <c r="AT72" s="282"/>
      <c r="AU72" s="278"/>
      <c r="AV72" s="278"/>
      <c r="AW72" s="278"/>
      <c r="AX72" s="283"/>
      <c r="AY72" s="277"/>
      <c r="AZ72" s="278"/>
      <c r="BA72" s="278"/>
      <c r="BB72" s="286"/>
    </row>
    <row r="73" ht="13.5" customHeight="1">
      <c r="A73" s="275"/>
      <c r="B73" s="276"/>
      <c r="C73" s="275"/>
      <c r="D73" s="276"/>
      <c r="E73" s="261" t="s">
        <v>338</v>
      </c>
      <c r="F73" s="262">
        <f>'전자입찰'!E32</f>
        <v>0.1</v>
      </c>
      <c r="G73" s="277"/>
      <c r="H73" s="278"/>
      <c r="I73" s="278"/>
      <c r="J73" s="278"/>
      <c r="K73" s="281"/>
      <c r="L73" s="282"/>
      <c r="M73" s="278"/>
      <c r="N73" s="278"/>
      <c r="O73" s="283"/>
      <c r="P73" s="282"/>
      <c r="Q73" s="278"/>
      <c r="R73" s="284"/>
      <c r="S73" s="283"/>
      <c r="T73" s="282"/>
      <c r="U73" s="278"/>
      <c r="V73" s="278"/>
      <c r="W73" s="278"/>
      <c r="X73" s="283"/>
      <c r="Y73" s="282"/>
      <c r="Z73" s="278"/>
      <c r="AA73" s="278"/>
      <c r="AB73" s="283"/>
      <c r="AC73" s="282"/>
      <c r="AD73" s="278"/>
      <c r="AE73" s="278"/>
      <c r="AF73" s="283"/>
      <c r="AG73" s="282"/>
      <c r="AH73" s="278"/>
      <c r="AI73" s="278"/>
      <c r="AJ73" s="278"/>
      <c r="AK73" s="285"/>
      <c r="AL73" s="282"/>
      <c r="AM73" s="278"/>
      <c r="AN73" s="278"/>
      <c r="AO73" s="283"/>
      <c r="AP73" s="282"/>
      <c r="AQ73" s="278"/>
      <c r="AR73" s="278"/>
      <c r="AS73" s="283"/>
      <c r="AT73" s="324">
        <f>F73</f>
        <v>0.1</v>
      </c>
      <c r="AU73" s="287"/>
      <c r="AV73" s="287"/>
      <c r="AW73" s="280"/>
      <c r="AX73" s="283"/>
      <c r="AY73" s="277"/>
      <c r="AZ73" s="278"/>
      <c r="BA73" s="278"/>
      <c r="BB73" s="286"/>
    </row>
    <row r="74" ht="13.5" customHeight="1">
      <c r="A74" s="275"/>
      <c r="B74" s="276"/>
      <c r="C74" s="275"/>
      <c r="D74" s="276"/>
      <c r="E74" s="261" t="s">
        <v>341</v>
      </c>
      <c r="F74" s="262">
        <f>'전자입찰'!E33</f>
        <v>0</v>
      </c>
      <c r="G74" s="293"/>
      <c r="H74" s="294"/>
      <c r="I74" s="294"/>
      <c r="J74" s="294"/>
      <c r="K74" s="295"/>
      <c r="L74" s="296"/>
      <c r="M74" s="294"/>
      <c r="N74" s="294"/>
      <c r="O74" s="297"/>
      <c r="P74" s="296"/>
      <c r="Q74" s="294"/>
      <c r="R74" s="284"/>
      <c r="S74" s="297"/>
      <c r="T74" s="296"/>
      <c r="U74" s="294"/>
      <c r="V74" s="294"/>
      <c r="W74" s="294"/>
      <c r="X74" s="297"/>
      <c r="Y74" s="296"/>
      <c r="Z74" s="294"/>
      <c r="AA74" s="294"/>
      <c r="AB74" s="297"/>
      <c r="AC74" s="296"/>
      <c r="AD74" s="294"/>
      <c r="AE74" s="294"/>
      <c r="AF74" s="297"/>
      <c r="AG74" s="296"/>
      <c r="AH74" s="294"/>
      <c r="AI74" s="294"/>
      <c r="AJ74" s="294"/>
      <c r="AK74" s="285"/>
      <c r="AL74" s="296"/>
      <c r="AM74" s="294"/>
      <c r="AN74" s="294"/>
      <c r="AO74" s="297"/>
      <c r="AP74" s="296"/>
      <c r="AQ74" s="294"/>
      <c r="AR74" s="294"/>
      <c r="AS74" s="297"/>
      <c r="AT74" s="296"/>
      <c r="AU74" s="294"/>
      <c r="AV74" s="294"/>
      <c r="AW74" s="294"/>
      <c r="AX74" s="279">
        <f>F74</f>
        <v>0</v>
      </c>
      <c r="AY74" s="280"/>
      <c r="AZ74" s="294"/>
      <c r="BA74" s="294"/>
      <c r="BB74" s="303"/>
    </row>
    <row r="75" ht="13.5" customHeight="1">
      <c r="A75" s="275"/>
      <c r="B75" s="276"/>
      <c r="C75" s="275"/>
      <c r="D75" s="276"/>
      <c r="E75" s="261" t="s">
        <v>344</v>
      </c>
      <c r="F75" s="262">
        <f>'전자입찰'!E34</f>
        <v>0</v>
      </c>
      <c r="G75" s="293"/>
      <c r="H75" s="294"/>
      <c r="I75" s="294"/>
      <c r="J75" s="294"/>
      <c r="K75" s="295"/>
      <c r="L75" s="296"/>
      <c r="M75" s="294"/>
      <c r="N75" s="294"/>
      <c r="O75" s="297"/>
      <c r="P75" s="296"/>
      <c r="Q75" s="294"/>
      <c r="R75" s="284"/>
      <c r="S75" s="297"/>
      <c r="T75" s="296"/>
      <c r="U75" s="294"/>
      <c r="V75" s="294"/>
      <c r="W75" s="294"/>
      <c r="X75" s="297"/>
      <c r="Y75" s="296"/>
      <c r="Z75" s="294"/>
      <c r="AA75" s="294"/>
      <c r="AB75" s="297"/>
      <c r="AC75" s="296"/>
      <c r="AD75" s="294"/>
      <c r="AE75" s="294"/>
      <c r="AF75" s="297"/>
      <c r="AG75" s="296"/>
      <c r="AH75" s="294"/>
      <c r="AI75" s="294"/>
      <c r="AJ75" s="294"/>
      <c r="AK75" s="285"/>
      <c r="AL75" s="296"/>
      <c r="AM75" s="294"/>
      <c r="AN75" s="294"/>
      <c r="AO75" s="297"/>
      <c r="AP75" s="296"/>
      <c r="AQ75" s="294"/>
      <c r="AR75" s="294"/>
      <c r="AS75" s="297"/>
      <c r="AT75" s="296"/>
      <c r="AU75" s="294"/>
      <c r="AV75" s="294"/>
      <c r="AW75" s="294"/>
      <c r="AX75" s="297"/>
      <c r="AY75" s="293"/>
      <c r="AZ75" s="345">
        <f>F75</f>
        <v>0</v>
      </c>
      <c r="BA75" s="294"/>
      <c r="BB75" s="303"/>
    </row>
    <row r="76" ht="13.5" customHeight="1">
      <c r="A76" s="289"/>
      <c r="B76" s="290"/>
      <c r="C76" s="326"/>
      <c r="D76" s="327"/>
      <c r="E76" s="261" t="s">
        <v>346</v>
      </c>
      <c r="F76" s="262">
        <f>'전자입찰'!E35</f>
        <v>0</v>
      </c>
      <c r="G76" s="293"/>
      <c r="H76" s="294"/>
      <c r="I76" s="294"/>
      <c r="J76" s="294"/>
      <c r="K76" s="295"/>
      <c r="L76" s="397"/>
      <c r="M76" s="398"/>
      <c r="N76" s="398"/>
      <c r="O76" s="399"/>
      <c r="P76" s="397"/>
      <c r="Q76" s="398"/>
      <c r="R76" s="284"/>
      <c r="S76" s="399"/>
      <c r="T76" s="397"/>
      <c r="U76" s="398"/>
      <c r="V76" s="398"/>
      <c r="W76" s="398"/>
      <c r="X76" s="399"/>
      <c r="Y76" s="397"/>
      <c r="Z76" s="398"/>
      <c r="AA76" s="398"/>
      <c r="AB76" s="399"/>
      <c r="AC76" s="397"/>
      <c r="AD76" s="398"/>
      <c r="AE76" s="398"/>
      <c r="AF76" s="399"/>
      <c r="AG76" s="397"/>
      <c r="AH76" s="398"/>
      <c r="AI76" s="398"/>
      <c r="AJ76" s="398"/>
      <c r="AK76" s="285"/>
      <c r="AL76" s="397"/>
      <c r="AM76" s="398"/>
      <c r="AN76" s="398"/>
      <c r="AO76" s="399"/>
      <c r="AP76" s="397"/>
      <c r="AQ76" s="398"/>
      <c r="AR76" s="294"/>
      <c r="AS76" s="297"/>
      <c r="AT76" s="296"/>
      <c r="AU76" s="294"/>
      <c r="AV76" s="294"/>
      <c r="AW76" s="294"/>
      <c r="AX76" s="297"/>
      <c r="AY76" s="293"/>
      <c r="AZ76" s="294"/>
      <c r="BA76" s="279">
        <f>F76</f>
        <v>0</v>
      </c>
      <c r="BB76" s="346"/>
    </row>
    <row r="77" ht="1.5" customHeight="1">
      <c r="A77" s="400"/>
      <c r="B77" s="401"/>
      <c r="C77" s="402"/>
      <c r="D77" s="403"/>
      <c r="E77" s="404"/>
      <c r="F77" s="405"/>
      <c r="G77" s="406"/>
      <c r="H77" s="407"/>
      <c r="I77" s="407"/>
      <c r="J77" s="407"/>
      <c r="K77" s="407"/>
      <c r="L77" s="408"/>
      <c r="M77" s="408"/>
      <c r="N77" s="408"/>
      <c r="O77" s="408"/>
      <c r="P77" s="408"/>
      <c r="Q77" s="408"/>
      <c r="R77" s="409"/>
      <c r="S77" s="408"/>
      <c r="T77" s="408"/>
      <c r="U77" s="408"/>
      <c r="V77" s="408"/>
      <c r="W77" s="408"/>
      <c r="X77" s="408"/>
      <c r="Y77" s="408"/>
      <c r="Z77" s="408"/>
      <c r="AA77" s="408"/>
      <c r="AB77" s="408"/>
      <c r="AC77" s="408"/>
      <c r="AD77" s="408"/>
      <c r="AE77" s="408"/>
      <c r="AF77" s="408"/>
      <c r="AG77" s="408"/>
      <c r="AH77" s="408"/>
      <c r="AI77" s="408"/>
      <c r="AJ77" s="408"/>
      <c r="AK77" s="409"/>
      <c r="AL77" s="408"/>
      <c r="AM77" s="408"/>
      <c r="AN77" s="408"/>
      <c r="AO77" s="408"/>
      <c r="AP77" s="408"/>
      <c r="AQ77" s="408"/>
      <c r="AR77" s="408"/>
      <c r="AS77" s="408"/>
      <c r="AT77" s="408"/>
      <c r="AU77" s="408"/>
      <c r="AV77" s="408"/>
      <c r="AW77" s="408"/>
      <c r="AX77" s="408"/>
      <c r="AY77" s="407"/>
      <c r="AZ77" s="407"/>
      <c r="BA77" s="407"/>
      <c r="BB77" s="410"/>
    </row>
    <row r="78" ht="13.5" customHeight="1">
      <c r="A78" s="411" t="s">
        <v>718</v>
      </c>
      <c r="B78" s="412">
        <f>SUM('OK플라자통합'!F2,'펜타ON'!F2,'전자입찰'!F2)/SUM('OK플라자통합'!G2,'펜타ON'!G2,'전자입찰'!G2)</f>
        <v>0.8289509537</v>
      </c>
      <c r="C78" s="413"/>
      <c r="D78" s="414"/>
      <c r="E78" s="415"/>
      <c r="F78" s="414"/>
      <c r="G78" s="416"/>
      <c r="H78" s="416"/>
      <c r="I78" s="416"/>
      <c r="J78" s="416"/>
      <c r="K78" s="416"/>
      <c r="L78" s="416"/>
      <c r="M78" s="416"/>
      <c r="N78" s="416"/>
      <c r="O78" s="416"/>
      <c r="P78" s="416"/>
      <c r="Q78" s="416"/>
      <c r="R78" s="417"/>
      <c r="S78" s="416"/>
      <c r="T78" s="416"/>
      <c r="U78" s="416"/>
      <c r="V78" s="416"/>
      <c r="W78" s="416"/>
      <c r="X78" s="416"/>
      <c r="Y78" s="416"/>
      <c r="Z78" s="416"/>
      <c r="AA78" s="416"/>
      <c r="AB78" s="416"/>
      <c r="AC78" s="416"/>
      <c r="AD78" s="416"/>
      <c r="AE78" s="416"/>
      <c r="AF78" s="416"/>
      <c r="AG78" s="416"/>
      <c r="AH78" s="416"/>
      <c r="AI78" s="416"/>
      <c r="AJ78" s="416"/>
      <c r="AK78" s="418"/>
      <c r="AL78" s="416"/>
      <c r="AM78" s="416"/>
      <c r="AN78" s="416"/>
      <c r="AO78" s="416"/>
      <c r="AP78" s="416"/>
      <c r="AQ78" s="416"/>
      <c r="AR78" s="416"/>
      <c r="AS78" s="416"/>
      <c r="AT78" s="416"/>
      <c r="AU78" s="416"/>
      <c r="AV78" s="416"/>
      <c r="AW78" s="416"/>
      <c r="AX78" s="416"/>
      <c r="AY78" s="416"/>
      <c r="AZ78" s="416"/>
      <c r="BA78" s="416"/>
      <c r="BB78" s="419"/>
    </row>
    <row r="79" ht="13.5" customHeight="1">
      <c r="A79" s="275"/>
      <c r="B79" s="276"/>
      <c r="C79" s="420"/>
      <c r="D79" s="421"/>
      <c r="E79" s="422"/>
      <c r="F79" s="421"/>
      <c r="G79" s="423"/>
      <c r="H79" s="423"/>
      <c r="I79" s="423"/>
      <c r="J79" s="423"/>
      <c r="K79" s="423"/>
      <c r="L79" s="423"/>
      <c r="M79" s="423"/>
      <c r="N79" s="423"/>
      <c r="O79" s="423"/>
      <c r="P79" s="423"/>
      <c r="Q79" s="423"/>
      <c r="R79" s="424" t="s">
        <v>719</v>
      </c>
      <c r="S79" s="423"/>
      <c r="T79" s="423"/>
      <c r="U79" s="423"/>
      <c r="V79" s="423"/>
      <c r="W79" s="423"/>
      <c r="X79" s="423"/>
      <c r="Y79" s="423"/>
      <c r="Z79" s="423"/>
      <c r="AA79" s="423"/>
      <c r="AB79" s="425" t="s">
        <v>720</v>
      </c>
      <c r="AC79" s="425"/>
      <c r="AD79" s="423"/>
      <c r="AE79" s="423"/>
      <c r="AF79" s="423"/>
      <c r="AG79" s="423"/>
      <c r="AH79" s="423"/>
      <c r="AI79" s="423"/>
      <c r="AJ79" s="423"/>
      <c r="AK79" s="426" t="s">
        <v>721</v>
      </c>
      <c r="AL79" s="423"/>
      <c r="AM79" s="423"/>
      <c r="AN79" s="423"/>
      <c r="AO79" s="423"/>
      <c r="AP79" s="423"/>
      <c r="AQ79" s="423"/>
      <c r="AR79" s="423"/>
      <c r="AS79" s="423"/>
      <c r="AT79" s="423"/>
      <c r="AU79" s="423"/>
      <c r="AV79" s="423"/>
      <c r="AW79" s="423"/>
      <c r="AX79" s="423"/>
      <c r="AY79" s="423"/>
      <c r="AZ79" s="425" t="s">
        <v>722</v>
      </c>
      <c r="BA79" s="423"/>
      <c r="BB79" s="427"/>
    </row>
    <row r="80" ht="13.5" customHeight="1">
      <c r="A80" s="289"/>
      <c r="B80" s="290"/>
      <c r="C80" s="428"/>
      <c r="D80" s="429"/>
      <c r="E80" s="430"/>
      <c r="F80" s="429"/>
      <c r="G80" s="431"/>
      <c r="H80" s="431"/>
      <c r="I80" s="431"/>
      <c r="J80" s="431"/>
      <c r="K80" s="431"/>
      <c r="L80" s="431"/>
      <c r="M80" s="431"/>
      <c r="N80" s="431"/>
      <c r="O80" s="431"/>
      <c r="P80" s="431"/>
      <c r="Q80" s="431"/>
      <c r="R80" s="432"/>
      <c r="S80" s="431"/>
      <c r="T80" s="431"/>
      <c r="U80" s="431"/>
      <c r="V80" s="431"/>
      <c r="W80" s="431"/>
      <c r="X80" s="431"/>
      <c r="Y80" s="431"/>
      <c r="Z80" s="431"/>
      <c r="AA80" s="431"/>
      <c r="AB80" s="431"/>
      <c r="AC80" s="431"/>
      <c r="AD80" s="431"/>
      <c r="AE80" s="431"/>
      <c r="AF80" s="431"/>
      <c r="AG80" s="431"/>
      <c r="AH80" s="431"/>
      <c r="AI80" s="431"/>
      <c r="AJ80" s="431"/>
      <c r="AK80" s="433"/>
      <c r="AL80" s="431"/>
      <c r="AM80" s="431"/>
      <c r="AN80" s="431"/>
      <c r="AO80" s="431"/>
      <c r="AP80" s="431"/>
      <c r="AQ80" s="431"/>
      <c r="AR80" s="431"/>
      <c r="AS80" s="431"/>
      <c r="AT80" s="431"/>
      <c r="AU80" s="431"/>
      <c r="AV80" s="431"/>
      <c r="AW80" s="431"/>
      <c r="AX80" s="431"/>
      <c r="AY80" s="431"/>
      <c r="AZ80" s="431"/>
      <c r="BA80" s="431"/>
      <c r="BB80" s="434"/>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