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danielpark/Downloads/"/>
    </mc:Choice>
  </mc:AlternateContent>
  <xr:revisionPtr revIDLastSave="0" documentId="13_ncr:1_{ABAF0B8C-276D-484F-9D13-71334BC573CE}" xr6:coauthVersionLast="47" xr6:coauthVersionMax="47" xr10:uidLastSave="{00000000-0000-0000-0000-000000000000}"/>
  <bookViews>
    <workbookView xWindow="4440" yWindow="760" windowWidth="25800" windowHeight="17840" xr2:uid="{00000000-000D-0000-FFFF-FFFF00000000}"/>
  </bookViews>
  <sheets>
    <sheet name="Dashboard" sheetId="1" r:id="rId1"/>
    <sheet name="OK플라자통합" sheetId="2" r:id="rId2"/>
    <sheet name="OK플라자통합_개발" sheetId="3" r:id="rId3"/>
    <sheet name="펜타ON" sheetId="4" r:id="rId4"/>
    <sheet name="펜타ON_개발" sheetId="5" r:id="rId5"/>
    <sheet name="전자입찰" sheetId="6" r:id="rId6"/>
    <sheet name="전자입찰_개발" sheetId="7" r:id="rId7"/>
    <sheet name="전체일정" sheetId="8" r:id="rId8"/>
  </sheets>
  <definedNames>
    <definedName name="_xlnm._FilterDatabase" localSheetId="5" hidden="1">전자입찰!$A$2:$I$35</definedName>
    <definedName name="_xlnm._FilterDatabase" localSheetId="3" hidden="1">펜타ON!$A$1:$I$37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EeKrXzZ1+E/TuVs5QVCNhc2Uu/mXDnxQmwOiVg4sH38="/>
    </ext>
  </extLst>
</workbook>
</file>

<file path=xl/calcChain.xml><?xml version="1.0" encoding="utf-8"?>
<calcChain xmlns="http://schemas.openxmlformats.org/spreadsheetml/2006/main">
  <c r="F76" i="8" l="1"/>
  <c r="BA76" i="8" s="1"/>
  <c r="F75" i="8"/>
  <c r="AZ75" i="8" s="1"/>
  <c r="F74" i="8"/>
  <c r="AX74" i="8" s="1"/>
  <c r="F73" i="8"/>
  <c r="AT73" i="8" s="1"/>
  <c r="F72" i="8"/>
  <c r="AR72" i="8" s="1"/>
  <c r="D72" i="8"/>
  <c r="F69" i="8"/>
  <c r="Q69" i="8" s="1"/>
  <c r="F66" i="8"/>
  <c r="AD66" i="8" s="1"/>
  <c r="F65" i="8"/>
  <c r="AA65" i="8" s="1"/>
  <c r="U64" i="8"/>
  <c r="F64" i="8"/>
  <c r="F63" i="8"/>
  <c r="T63" i="8" s="1"/>
  <c r="F61" i="8"/>
  <c r="AL61" i="8" s="1"/>
  <c r="F59" i="8"/>
  <c r="T59" i="8" s="1"/>
  <c r="F58" i="8"/>
  <c r="O58" i="8" s="1"/>
  <c r="F57" i="8"/>
  <c r="N57" i="8" s="1"/>
  <c r="F56" i="8"/>
  <c r="I56" i="8" s="1"/>
  <c r="F54" i="8"/>
  <c r="BA54" i="8" s="1"/>
  <c r="F53" i="8"/>
  <c r="AZ53" i="8" s="1"/>
  <c r="F52" i="8"/>
  <c r="AX52" i="8" s="1"/>
  <c r="F51" i="8"/>
  <c r="AT51" i="8" s="1"/>
  <c r="F50" i="8"/>
  <c r="AR50" i="8" s="1"/>
  <c r="F47" i="8"/>
  <c r="AC44" i="8"/>
  <c r="F44" i="8"/>
  <c r="F43" i="8"/>
  <c r="Z43" i="8" s="1"/>
  <c r="F42" i="8"/>
  <c r="U42" i="8" s="1"/>
  <c r="F41" i="8"/>
  <c r="S41" i="8" s="1"/>
  <c r="F40" i="8"/>
  <c r="N40" i="8" s="1"/>
  <c r="F38" i="8"/>
  <c r="AL38" i="8" s="1"/>
  <c r="F36" i="8"/>
  <c r="T36" i="8" s="1"/>
  <c r="F34" i="8"/>
  <c r="N34" i="8" s="1"/>
  <c r="F33" i="8"/>
  <c r="I33" i="8" s="1"/>
  <c r="F31" i="8"/>
  <c r="BA31" i="8" s="1"/>
  <c r="F30" i="8"/>
  <c r="AZ30" i="8" s="1"/>
  <c r="F29" i="8"/>
  <c r="AX29" i="8" s="1"/>
  <c r="F28" i="8"/>
  <c r="AV28" i="8" s="1"/>
  <c r="F27" i="8"/>
  <c r="AT27" i="8" s="1"/>
  <c r="F24" i="8"/>
  <c r="AO24" i="8" s="1"/>
  <c r="F20" i="8"/>
  <c r="M20" i="8" s="1"/>
  <c r="F16" i="8"/>
  <c r="W16" i="8" s="1"/>
  <c r="F15" i="8"/>
  <c r="U15" i="8" s="1"/>
  <c r="F14" i="8"/>
  <c r="P14" i="8" s="1"/>
  <c r="F12" i="8"/>
  <c r="K12" i="8" s="1"/>
  <c r="F11" i="8"/>
  <c r="G11" i="8" s="1"/>
  <c r="F7" i="8"/>
  <c r="S7" i="8" s="1"/>
  <c r="F5" i="8"/>
  <c r="I5" i="8" s="1"/>
  <c r="F4" i="8"/>
  <c r="I4" i="8" s="1"/>
  <c r="F3" i="8"/>
  <c r="G3" i="8" s="1"/>
  <c r="F23" i="7"/>
  <c r="F22" i="7"/>
  <c r="F21" i="7"/>
  <c r="F19" i="7" s="1"/>
  <c r="F20" i="7"/>
  <c r="I19" i="7"/>
  <c r="H19" i="7"/>
  <c r="G19" i="7"/>
  <c r="F18" i="7"/>
  <c r="I17" i="7"/>
  <c r="H17" i="7"/>
  <c r="H29" i="6" s="1"/>
  <c r="G17" i="7"/>
  <c r="G29" i="6" s="1"/>
  <c r="F16" i="7"/>
  <c r="F15" i="7"/>
  <c r="F14" i="7"/>
  <c r="F13" i="7"/>
  <c r="F12" i="7"/>
  <c r="F11" i="7"/>
  <c r="F10" i="7"/>
  <c r="F9" i="7"/>
  <c r="I8" i="7"/>
  <c r="I3" i="7" s="1"/>
  <c r="I28" i="6" s="1"/>
  <c r="I27" i="6" s="1"/>
  <c r="H8" i="7"/>
  <c r="H3" i="7" s="1"/>
  <c r="H28" i="6" s="1"/>
  <c r="G8" i="7"/>
  <c r="G3" i="7" s="1"/>
  <c r="F8" i="7"/>
  <c r="E8" i="7" s="1"/>
  <c r="F7" i="7"/>
  <c r="F6" i="7"/>
  <c r="F5" i="7"/>
  <c r="F4" i="7"/>
  <c r="F35" i="6"/>
  <c r="F34" i="6"/>
  <c r="F33" i="6"/>
  <c r="F32" i="6"/>
  <c r="F31" i="6"/>
  <c r="I30" i="6"/>
  <c r="H30" i="6"/>
  <c r="G30" i="6"/>
  <c r="F30" i="6"/>
  <c r="E30" i="6"/>
  <c r="I29" i="6"/>
  <c r="D29" i="6"/>
  <c r="D28" i="6"/>
  <c r="F26" i="6"/>
  <c r="F25" i="6"/>
  <c r="F24" i="6"/>
  <c r="F23" i="6"/>
  <c r="F22" i="6"/>
  <c r="F21" i="6" s="1"/>
  <c r="I21" i="6"/>
  <c r="I20" i="6" s="1"/>
  <c r="H21" i="6"/>
  <c r="G21" i="6"/>
  <c r="F19" i="6"/>
  <c r="F18" i="6"/>
  <c r="F17" i="6"/>
  <c r="F16" i="6"/>
  <c r="F15" i="6" s="1"/>
  <c r="E15" i="6" s="1"/>
  <c r="I15" i="6"/>
  <c r="H15" i="6"/>
  <c r="G15" i="6"/>
  <c r="F14" i="6"/>
  <c r="F13" i="6"/>
  <c r="F12" i="6"/>
  <c r="I11" i="6"/>
  <c r="H11" i="6"/>
  <c r="G11" i="6"/>
  <c r="F11" i="6"/>
  <c r="E11" i="6"/>
  <c r="F60" i="8" s="1"/>
  <c r="AA60" i="8" s="1"/>
  <c r="F10" i="6"/>
  <c r="F9" i="6"/>
  <c r="F8" i="6"/>
  <c r="F7" i="6"/>
  <c r="I6" i="6"/>
  <c r="H6" i="6"/>
  <c r="H3" i="6" s="1"/>
  <c r="G6" i="6"/>
  <c r="G3" i="6" s="1"/>
  <c r="F6" i="6"/>
  <c r="E6" i="6"/>
  <c r="F5" i="6"/>
  <c r="F4" i="6"/>
  <c r="F3" i="6" s="1"/>
  <c r="I3" i="6"/>
  <c r="F13" i="5"/>
  <c r="F12" i="5"/>
  <c r="F11" i="5"/>
  <c r="F10" i="5"/>
  <c r="F9" i="5"/>
  <c r="F3" i="5" s="1"/>
  <c r="F8" i="5"/>
  <c r="F7" i="5"/>
  <c r="F6" i="5"/>
  <c r="F5" i="5"/>
  <c r="F4" i="5"/>
  <c r="I3" i="5"/>
  <c r="H3" i="5"/>
  <c r="H31" i="4" s="1"/>
  <c r="G3" i="5"/>
  <c r="G31" i="4" s="1"/>
  <c r="G24" i="4" s="1"/>
  <c r="G2" i="5"/>
  <c r="F37" i="4"/>
  <c r="F36" i="4"/>
  <c r="F35" i="4"/>
  <c r="F34" i="4"/>
  <c r="F33" i="4"/>
  <c r="I32" i="4"/>
  <c r="H32" i="4"/>
  <c r="G32" i="4"/>
  <c r="F32" i="4"/>
  <c r="E32" i="4"/>
  <c r="D50" i="8" s="1"/>
  <c r="I31" i="4"/>
  <c r="D31" i="4"/>
  <c r="F30" i="4"/>
  <c r="F29" i="4"/>
  <c r="F28" i="4"/>
  <c r="F27" i="4"/>
  <c r="F26" i="4"/>
  <c r="F25" i="4" s="1"/>
  <c r="I25" i="4"/>
  <c r="I24" i="4" s="1"/>
  <c r="H25" i="4"/>
  <c r="G25" i="4"/>
  <c r="F23" i="4"/>
  <c r="F22" i="4"/>
  <c r="F21" i="4"/>
  <c r="F20" i="4"/>
  <c r="F18" i="4" s="1"/>
  <c r="E18" i="4" s="1"/>
  <c r="F19" i="4"/>
  <c r="I18" i="4"/>
  <c r="H18" i="4"/>
  <c r="G18" i="4"/>
  <c r="F17" i="4"/>
  <c r="F16" i="4"/>
  <c r="F15" i="4"/>
  <c r="F14" i="4"/>
  <c r="F13" i="4" s="1"/>
  <c r="E13" i="4" s="1"/>
  <c r="F37" i="8" s="1"/>
  <c r="AA37" i="8" s="1"/>
  <c r="I13" i="4"/>
  <c r="H13" i="4"/>
  <c r="G13" i="4"/>
  <c r="F12" i="4"/>
  <c r="F11" i="4"/>
  <c r="F10" i="4"/>
  <c r="F9" i="4"/>
  <c r="F8" i="4"/>
  <c r="F7" i="4"/>
  <c r="F6" i="4" s="1"/>
  <c r="I6" i="4"/>
  <c r="I3" i="4" s="1"/>
  <c r="H6" i="4"/>
  <c r="H3" i="4" s="1"/>
  <c r="G6" i="4"/>
  <c r="G3" i="4" s="1"/>
  <c r="F5" i="4"/>
  <c r="F4" i="4"/>
  <c r="F58" i="3"/>
  <c r="F57" i="3"/>
  <c r="F56" i="3"/>
  <c r="F55" i="3"/>
  <c r="F54" i="3"/>
  <c r="F53" i="3"/>
  <c r="F52" i="3"/>
  <c r="F51" i="3"/>
  <c r="F50" i="3"/>
  <c r="F49" i="3"/>
  <c r="F48" i="3"/>
  <c r="F47" i="3"/>
  <c r="F44" i="3" s="1"/>
  <c r="E44" i="3" s="1"/>
  <c r="F46" i="3"/>
  <c r="F45" i="3"/>
  <c r="I44" i="3"/>
  <c r="H44" i="3"/>
  <c r="G44" i="3"/>
  <c r="F43" i="3"/>
  <c r="F42" i="3"/>
  <c r="F41" i="3"/>
  <c r="F40" i="3"/>
  <c r="F39" i="3"/>
  <c r="F33" i="3" s="1"/>
  <c r="E33" i="3" s="1"/>
  <c r="F38" i="3"/>
  <c r="F37" i="3"/>
  <c r="F36" i="3"/>
  <c r="F35" i="3"/>
  <c r="F34" i="3"/>
  <c r="I33" i="3"/>
  <c r="I30" i="3" s="1"/>
  <c r="I118" i="2" s="1"/>
  <c r="H33" i="3"/>
  <c r="H30" i="3" s="1"/>
  <c r="H118" i="2" s="1"/>
  <c r="G33" i="3"/>
  <c r="G30" i="3" s="1"/>
  <c r="G118" i="2" s="1"/>
  <c r="F32" i="3"/>
  <c r="F31" i="3"/>
  <c r="F30" i="3" s="1"/>
  <c r="F29" i="3"/>
  <c r="F28" i="3"/>
  <c r="F27" i="3"/>
  <c r="F26" i="3"/>
  <c r="F25" i="3"/>
  <c r="F23" i="3"/>
  <c r="F22" i="3" s="1"/>
  <c r="I22" i="3"/>
  <c r="I117" i="2" s="1"/>
  <c r="H22" i="3"/>
  <c r="G22" i="3"/>
  <c r="F21" i="3"/>
  <c r="F20" i="3"/>
  <c r="F19" i="3"/>
  <c r="F18" i="3"/>
  <c r="F17" i="3"/>
  <c r="F16" i="3"/>
  <c r="F15" i="3"/>
  <c r="F14" i="3"/>
  <c r="F13" i="3"/>
  <c r="F12" i="3"/>
  <c r="F10" i="3"/>
  <c r="F9" i="3"/>
  <c r="F8" i="3"/>
  <c r="F7" i="3"/>
  <c r="F6" i="3"/>
  <c r="F5" i="3"/>
  <c r="F4" i="3"/>
  <c r="F3" i="3" s="1"/>
  <c r="I3" i="3"/>
  <c r="I116" i="2" s="1"/>
  <c r="H3" i="3"/>
  <c r="H116" i="2" s="1"/>
  <c r="G3" i="3"/>
  <c r="F130" i="2"/>
  <c r="F129" i="2"/>
  <c r="F128" i="2"/>
  <c r="F127" i="2"/>
  <c r="F126" i="2"/>
  <c r="F125" i="2" s="1"/>
  <c r="E125" i="2" s="1"/>
  <c r="D27" i="8" s="1"/>
  <c r="I125" i="2"/>
  <c r="H125" i="2"/>
  <c r="G125" i="2"/>
  <c r="F124" i="2"/>
  <c r="F123" i="2"/>
  <c r="F122" i="2"/>
  <c r="F121" i="2"/>
  <c r="I120" i="2"/>
  <c r="H120" i="2"/>
  <c r="G120" i="2"/>
  <c r="F120" i="2"/>
  <c r="E120" i="2"/>
  <c r="F25" i="8" s="1"/>
  <c r="AE25" i="8" s="1"/>
  <c r="F119" i="2"/>
  <c r="D118" i="2"/>
  <c r="H117" i="2"/>
  <c r="G117" i="2"/>
  <c r="D117" i="2"/>
  <c r="D116" i="2"/>
  <c r="F115" i="2"/>
  <c r="F114" i="2"/>
  <c r="F113" i="2"/>
  <c r="F112" i="2"/>
  <c r="F111" i="2"/>
  <c r="F110" i="2"/>
  <c r="F109" i="2"/>
  <c r="F108" i="2"/>
  <c r="F107" i="2"/>
  <c r="F106" i="2"/>
  <c r="F105" i="2"/>
  <c r="F104" i="2"/>
  <c r="F103" i="2"/>
  <c r="I102" i="2"/>
  <c r="H102" i="2"/>
  <c r="G102" i="2"/>
  <c r="F102" i="2"/>
  <c r="E102" i="2" s="1"/>
  <c r="F19" i="8" s="1"/>
  <c r="H19" i="8" s="1"/>
  <c r="F100" i="2"/>
  <c r="F99" i="2"/>
  <c r="F98" i="2"/>
  <c r="F97" i="2"/>
  <c r="F96" i="2"/>
  <c r="F95" i="2"/>
  <c r="F89" i="2" s="1"/>
  <c r="E89" i="2" s="1"/>
  <c r="F17" i="8" s="1"/>
  <c r="Y17" i="8" s="1"/>
  <c r="F94" i="2"/>
  <c r="F93" i="2"/>
  <c r="F92" i="2"/>
  <c r="F91" i="2"/>
  <c r="F90" i="2"/>
  <c r="I89" i="2"/>
  <c r="H89" i="2"/>
  <c r="G89" i="2"/>
  <c r="F88" i="2"/>
  <c r="F87" i="2"/>
  <c r="F86" i="2"/>
  <c r="F85" i="2"/>
  <c r="F84" i="2"/>
  <c r="F83" i="2"/>
  <c r="F82" i="2"/>
  <c r="I81" i="2"/>
  <c r="H81" i="2"/>
  <c r="G81" i="2"/>
  <c r="F81" i="2"/>
  <c r="E81" i="2"/>
  <c r="F80" i="2"/>
  <c r="F79" i="2"/>
  <c r="F78" i="2"/>
  <c r="F77" i="2"/>
  <c r="F76" i="2"/>
  <c r="F75" i="2"/>
  <c r="F74" i="2"/>
  <c r="I73" i="2"/>
  <c r="H73" i="2"/>
  <c r="H71" i="2" s="1"/>
  <c r="H68" i="2" s="1"/>
  <c r="G73" i="2"/>
  <c r="G71" i="2" s="1"/>
  <c r="G68" i="2" s="1"/>
  <c r="F73" i="2"/>
  <c r="E73" i="2"/>
  <c r="F72" i="2"/>
  <c r="F71" i="2" s="1"/>
  <c r="I71" i="2"/>
  <c r="I68" i="2" s="1"/>
  <c r="F70" i="2"/>
  <c r="F69" i="2"/>
  <c r="F67" i="2"/>
  <c r="F63" i="2" s="1"/>
  <c r="E63" i="2" s="1"/>
  <c r="F9" i="8" s="1"/>
  <c r="AL9" i="8" s="1"/>
  <c r="F66" i="2"/>
  <c r="F65" i="2"/>
  <c r="F64" i="2"/>
  <c r="I63" i="2"/>
  <c r="H63" i="2"/>
  <c r="G63" i="2"/>
  <c r="F62" i="2"/>
  <c r="F61" i="2"/>
  <c r="F60" i="2"/>
  <c r="F59" i="2"/>
  <c r="F54" i="2" s="1"/>
  <c r="E54" i="2" s="1"/>
  <c r="F58" i="2"/>
  <c r="F57" i="2"/>
  <c r="F56" i="2"/>
  <c r="F55" i="2"/>
  <c r="I54" i="2"/>
  <c r="H54" i="2"/>
  <c r="G54" i="2"/>
  <c r="F53" i="2"/>
  <c r="F52" i="2"/>
  <c r="F51" i="2"/>
  <c r="F47" i="2" s="1"/>
  <c r="E47" i="2" s="1"/>
  <c r="F50" i="2"/>
  <c r="F49" i="2"/>
  <c r="F48" i="2"/>
  <c r="I47" i="2"/>
  <c r="H47" i="2"/>
  <c r="G47" i="2"/>
  <c r="F46" i="2"/>
  <c r="I45" i="2"/>
  <c r="F45" i="2"/>
  <c r="F43" i="2" s="1"/>
  <c r="E43" i="2" s="1"/>
  <c r="I44" i="2"/>
  <c r="I43" i="2" s="1"/>
  <c r="F44" i="2"/>
  <c r="H43" i="2"/>
  <c r="G43" i="2"/>
  <c r="I42" i="2"/>
  <c r="F42" i="2"/>
  <c r="I41" i="2"/>
  <c r="F41" i="2"/>
  <c r="I40" i="2"/>
  <c r="F40" i="2"/>
  <c r="F39" i="2"/>
  <c r="F38" i="2"/>
  <c r="F37" i="2"/>
  <c r="F36" i="2"/>
  <c r="F35" i="2"/>
  <c r="F34" i="2"/>
  <c r="F33" i="2"/>
  <c r="F32" i="2"/>
  <c r="F31" i="2"/>
  <c r="F30" i="2"/>
  <c r="F29" i="2"/>
  <c r="F28" i="2"/>
  <c r="F27" i="2"/>
  <c r="F26" i="2"/>
  <c r="F25" i="2"/>
  <c r="H24" i="2"/>
  <c r="G24" i="2"/>
  <c r="H23" i="2"/>
  <c r="G23" i="2"/>
  <c r="F22" i="2"/>
  <c r="F21" i="2"/>
  <c r="F20" i="2"/>
  <c r="F19" i="2"/>
  <c r="F18" i="2"/>
  <c r="I17" i="2"/>
  <c r="H17" i="2"/>
  <c r="G17" i="2"/>
  <c r="F17" i="2"/>
  <c r="E17" i="2"/>
  <c r="F16" i="2"/>
  <c r="F15" i="2"/>
  <c r="F14" i="2"/>
  <c r="F13" i="2"/>
  <c r="F12" i="2"/>
  <c r="F11" i="2"/>
  <c r="F10" i="2"/>
  <c r="I9" i="2"/>
  <c r="H9" i="2"/>
  <c r="H8" i="2" s="1"/>
  <c r="H3" i="2" s="1"/>
  <c r="G9" i="2"/>
  <c r="G8" i="2" s="1"/>
  <c r="G3" i="2" s="1"/>
  <c r="F9" i="2"/>
  <c r="F8" i="2" s="1"/>
  <c r="E9" i="2"/>
  <c r="I8" i="2"/>
  <c r="F7" i="2"/>
  <c r="F6" i="2"/>
  <c r="F5" i="2"/>
  <c r="F4" i="2"/>
  <c r="C10" i="1"/>
  <c r="J8" i="1"/>
  <c r="G8" i="1"/>
  <c r="D8" i="1"/>
  <c r="F31" i="4" l="1"/>
  <c r="F2" i="5"/>
  <c r="E2" i="5" s="1"/>
  <c r="E3" i="5"/>
  <c r="E31" i="4" s="1"/>
  <c r="F48" i="8" s="1"/>
  <c r="T48" i="8" s="1"/>
  <c r="E71" i="2"/>
  <c r="F13" i="8" s="1"/>
  <c r="L13" i="8" s="1"/>
  <c r="F68" i="2"/>
  <c r="E68" i="2" s="1"/>
  <c r="F118" i="2"/>
  <c r="E30" i="3"/>
  <c r="E118" i="2" s="1"/>
  <c r="F23" i="8" s="1"/>
  <c r="P23" i="8" s="1"/>
  <c r="H20" i="6"/>
  <c r="E8" i="2"/>
  <c r="F6" i="8" s="1"/>
  <c r="J6" i="8" s="1"/>
  <c r="E21" i="6"/>
  <c r="F68" i="8" s="1"/>
  <c r="L68" i="8" s="1"/>
  <c r="H27" i="6"/>
  <c r="H11" i="1"/>
  <c r="D40" i="8"/>
  <c r="G2" i="3"/>
  <c r="D63" i="8"/>
  <c r="K11" i="1"/>
  <c r="E19" i="7"/>
  <c r="F17" i="7"/>
  <c r="E3" i="6"/>
  <c r="E6" i="4"/>
  <c r="F35" i="8" s="1"/>
  <c r="O35" i="8" s="1"/>
  <c r="F3" i="4"/>
  <c r="E25" i="4"/>
  <c r="F46" i="8" s="1"/>
  <c r="L46" i="8" s="1"/>
  <c r="F24" i="4"/>
  <c r="E24" i="4" s="1"/>
  <c r="G28" i="6"/>
  <c r="G27" i="6" s="1"/>
  <c r="G2" i="7"/>
  <c r="F24" i="2"/>
  <c r="H101" i="2"/>
  <c r="I24" i="2"/>
  <c r="I23" i="2" s="1"/>
  <c r="I3" i="2" s="1"/>
  <c r="I101" i="2"/>
  <c r="E22" i="3"/>
  <c r="E117" i="2" s="1"/>
  <c r="F22" i="8" s="1"/>
  <c r="P22" i="8" s="1"/>
  <c r="F117" i="2"/>
  <c r="E3" i="3"/>
  <c r="E116" i="2" s="1"/>
  <c r="F21" i="8" s="1"/>
  <c r="P21" i="8" s="1"/>
  <c r="F2" i="3"/>
  <c r="E2" i="3" s="1"/>
  <c r="F116" i="2"/>
  <c r="G2" i="4"/>
  <c r="H24" i="4"/>
  <c r="G20" i="6"/>
  <c r="G2" i="6" s="1"/>
  <c r="F3" i="7"/>
  <c r="F101" i="2"/>
  <c r="G116" i="2"/>
  <c r="G101" i="2" s="1"/>
  <c r="G2" i="2" s="1"/>
  <c r="J11" i="1" l="1"/>
  <c r="D56" i="8"/>
  <c r="E101" i="2"/>
  <c r="F29" i="6"/>
  <c r="E17" i="7"/>
  <c r="E29" i="6" s="1"/>
  <c r="F23" i="2"/>
  <c r="E24" i="2"/>
  <c r="E11" i="1"/>
  <c r="D11" i="8"/>
  <c r="F28" i="6"/>
  <c r="F27" i="6" s="1"/>
  <c r="F2" i="7"/>
  <c r="E2" i="7" s="1"/>
  <c r="E3" i="7"/>
  <c r="E28" i="6" s="1"/>
  <c r="E3" i="4"/>
  <c r="F2" i="4"/>
  <c r="E2" i="4" s="1"/>
  <c r="B33" i="8" s="1"/>
  <c r="I11" i="1"/>
  <c r="D46" i="8"/>
  <c r="E27" i="6" l="1"/>
  <c r="F70" i="8" s="1"/>
  <c r="Y70" i="8" s="1"/>
  <c r="F20" i="6"/>
  <c r="D19" i="8"/>
  <c r="F11" i="1"/>
  <c r="E23" i="2"/>
  <c r="F8" i="8" s="1"/>
  <c r="U8" i="8" s="1"/>
  <c r="F3" i="2"/>
  <c r="G11" i="1"/>
  <c r="H8" i="1" s="1"/>
  <c r="I8" i="1" s="1"/>
  <c r="D33" i="8"/>
  <c r="E20" i="6" l="1"/>
  <c r="F2" i="6"/>
  <c r="E2" i="6" s="1"/>
  <c r="B56" i="8" s="1"/>
  <c r="E3" i="2"/>
  <c r="F2" i="2"/>
  <c r="B78" i="8" l="1"/>
  <c r="E2" i="2"/>
  <c r="B3" i="8" s="1"/>
  <c r="D11" i="1"/>
  <c r="D3" i="8"/>
  <c r="D68" i="8"/>
  <c r="L11" i="1"/>
  <c r="K8" i="1" s="1"/>
  <c r="L8" i="1" s="1"/>
  <c r="C11" i="1" l="1"/>
  <c r="C5" i="1" s="1"/>
  <c r="E8" i="1"/>
  <c r="F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85" authorId="0" shapeId="0" xr:uid="{00000000-0006-0000-0100-000001000000}">
      <text>
        <r>
          <rPr>
            <sz val="11"/>
            <color theme="1"/>
            <rFont val="Calibri"/>
            <scheme val="minor"/>
          </rPr>
          <t>디자인 일정 변경
하기 내용 중 html 은 adobeXD에서 제공하는 html 을 의미한다.
dead line
1. 10.28(월)
  - 디자인 수정 시안 확인: OK플라자(1안/2안), 공급사, 운영사, 전자입찰
2. 11.1(금)
  - 디자인+html 작업: OK플라자(1안/2안), 공급사, 운영사, 전자입찰, 홈앤서비스, OKSafety
  - 디자인+XD 작업: 팬타온(OK스토어)
  * 홈앤서비스, OKSafety는 시안 확인 후 html 작업 진행할 수 있도록 일정 체크 부탁드립니다.
3. 11.4(월)~11.8(금)
  - 엔지니어링과 디자인 시안(html) 확정
4. 11.11(월)~11.15(금)
  - 확정 시안(html)의 수정 요청 사항 반영
​
5. 11.18(월)~11.20(수)
  - 확정 시안(html)으로 회장님 중간보고
​
6. 랜딩 페이지
  - 중간보고 후 작업 예정
======</t>
        </r>
      </text>
    </comment>
  </commentList>
</comments>
</file>

<file path=xl/sharedStrings.xml><?xml version="1.0" encoding="utf-8"?>
<sst xmlns="http://schemas.openxmlformats.org/spreadsheetml/2006/main" count="1244" uniqueCount="720">
  <si>
    <t>E-Commerce 통합 플랫폼</t>
  </si>
  <si>
    <t>전체 진행률</t>
  </si>
  <si>
    <t>현재 상태</t>
  </si>
  <si>
    <t>다소 안정적</t>
  </si>
  <si>
    <t>구분</t>
  </si>
  <si>
    <t>OK플라자 통합</t>
  </si>
  <si>
    <t>팬타온</t>
  </si>
  <si>
    <t>전자입찰</t>
  </si>
  <si>
    <t>소계</t>
  </si>
  <si>
    <t>파트</t>
  </si>
  <si>
    <t>기획</t>
  </si>
  <si>
    <t>디자인</t>
  </si>
  <si>
    <t>개발</t>
  </si>
  <si>
    <t>계획</t>
  </si>
  <si>
    <t>실행</t>
  </si>
  <si>
    <t>진행상태</t>
  </si>
  <si>
    <t>OK플라자</t>
  </si>
  <si>
    <t>매뉴얼 작성중입니다.</t>
  </si>
  <si>
    <t>디자인/퍼블리싱</t>
  </si>
  <si>
    <t>추가 요청사항 수시로 처리 중입니다.</t>
  </si>
  <si>
    <t>3차 단위테스트 완료되었습니다. 통합테스트 진행중입니다.</t>
  </si>
  <si>
    <t>요청사항 검토 및 반영 작업 중입니다. 매뉴얼 작성중입니다.</t>
  </si>
  <si>
    <t>* 음영처리된 부분은 함수가 입력되어 있습니다. (작성하지 말아주세요.)</t>
  </si>
  <si>
    <t>Task No</t>
  </si>
  <si>
    <t>Task</t>
  </si>
  <si>
    <t>Out Put</t>
  </si>
  <si>
    <t>Resource</t>
  </si>
  <si>
    <t>Completion</t>
  </si>
  <si>
    <t>Perform</t>
  </si>
  <si>
    <t>Duration</t>
  </si>
  <si>
    <t>Start</t>
  </si>
  <si>
    <t>Finish</t>
  </si>
  <si>
    <t>시안 확정 지연에 따라 WBS 3차 현행화 (시안과 연관된 task 및 추가 페이지 반영)</t>
  </si>
  <si>
    <t>1-1</t>
  </si>
  <si>
    <t>OK플라자 기획</t>
  </si>
  <si>
    <t>김민기,박동혁,강용준</t>
  </si>
  <si>
    <t>1-1-1</t>
  </si>
  <si>
    <t>As-Is OK플라자,홈앤서비스,OKSafety 기능분해도,업무Flow 작성</t>
  </si>
  <si>
    <t>As-Is 기능분해도,업무Flow</t>
  </si>
  <si>
    <t>김민기,박동혁</t>
  </si>
  <si>
    <t>1-1-2</t>
  </si>
  <si>
    <t>OK플라자를 분석하자</t>
  </si>
  <si>
    <t>1-1-3</t>
  </si>
  <si>
    <t>OK플라자 요건정리</t>
  </si>
  <si>
    <t>요건정의서</t>
  </si>
  <si>
    <t>강용준</t>
  </si>
  <si>
    <t>1-1-4</t>
  </si>
  <si>
    <t>OK플라자 IA작성</t>
  </si>
  <si>
    <t>IA설계서</t>
  </si>
  <si>
    <t>1-1-5</t>
  </si>
  <si>
    <t>디자안 시안 화면설계</t>
  </si>
  <si>
    <t>디자인 시안 화면설계서</t>
  </si>
  <si>
    <t>1-1-5-1</t>
  </si>
  <si>
    <t>메인페이지</t>
  </si>
  <si>
    <t>1-1-5-1-1</t>
  </si>
  <si>
    <t>일반구매사</t>
  </si>
  <si>
    <t>1-1-5-1-2</t>
  </si>
  <si>
    <t>홈앤서비스</t>
  </si>
  <si>
    <t>1-1-5-1-3</t>
  </si>
  <si>
    <t>OKSafety</t>
  </si>
  <si>
    <t>1-1-5-1-4</t>
  </si>
  <si>
    <t>공급사</t>
  </si>
  <si>
    <t>1-1-5-1-5</t>
  </si>
  <si>
    <t xml:space="preserve">운영사 </t>
  </si>
  <si>
    <t>1-1-5-2</t>
  </si>
  <si>
    <t>상품검색 페이지</t>
  </si>
  <si>
    <t>1-1-5-3</t>
  </si>
  <si>
    <t>상품상세 페이지</t>
  </si>
  <si>
    <t>1-1-5-4</t>
  </si>
  <si>
    <t>장바구니</t>
  </si>
  <si>
    <t>1-1-5-4-1</t>
  </si>
  <si>
    <t>1-1-5-4-2</t>
  </si>
  <si>
    <t>1-1-5-4-3</t>
  </si>
  <si>
    <t>1-1-5-5</t>
  </si>
  <si>
    <t>랜딩페이지</t>
  </si>
  <si>
    <t>1-1-6</t>
  </si>
  <si>
    <t>OK플라자 To-Be 기능분해도 작성</t>
  </si>
  <si>
    <t>To-Be 기능분해도</t>
  </si>
  <si>
    <t>1-1-7</t>
  </si>
  <si>
    <t>스토리보드</t>
  </si>
  <si>
    <t>1-1-7-1</t>
  </si>
  <si>
    <t>구매사 스토리보드</t>
  </si>
  <si>
    <t>김민기</t>
  </si>
  <si>
    <t>1-1-7-1-1</t>
  </si>
  <si>
    <t>상품검색</t>
  </si>
  <si>
    <t>상품검색 화면설계서</t>
  </si>
  <si>
    <t>1-1-7-1-2</t>
  </si>
  <si>
    <t>주문관리</t>
  </si>
  <si>
    <t>주문관리 화면설계서</t>
  </si>
  <si>
    <t>1-1-7-1-3</t>
  </si>
  <si>
    <t>인수/반품</t>
  </si>
  <si>
    <t>인수/반품 화면설계서</t>
  </si>
  <si>
    <t>1-1-7-1-4</t>
  </si>
  <si>
    <t>상품관리</t>
  </si>
  <si>
    <t>상품관리 화면설계서</t>
  </si>
  <si>
    <t>1-1-7-1-5</t>
  </si>
  <si>
    <t>재고/예산</t>
  </si>
  <si>
    <t>재고/예산 화면설계서</t>
  </si>
  <si>
    <t>1-1-7-1-6</t>
  </si>
  <si>
    <t>운영관리</t>
  </si>
  <si>
    <t>운영관리 화면설계서</t>
  </si>
  <si>
    <t>1-1-7-1-6-1</t>
  </si>
  <si>
    <t xml:space="preserve">   운영관리 &gt; 산업안전보건관리 (수정 및 보완 작업)</t>
  </si>
  <si>
    <t>박동혁</t>
  </si>
  <si>
    <t>운영관리 (수정 및 보완)</t>
  </si>
  <si>
    <t>1-1-7-1-6-2</t>
  </si>
  <si>
    <t xml:space="preserve">   운영관리 &gt; 재고관리 (수정 및 보완 작업)</t>
  </si>
  <si>
    <t>1-1-7-1-6-3</t>
  </si>
  <si>
    <t xml:space="preserve">   운영관리 &gt; 조직관리 (수정 및 보완 작업)</t>
  </si>
  <si>
    <t>1-1-7-1-6-4</t>
  </si>
  <si>
    <t xml:space="preserve">   운영관리 &gt; 예산운영 (수정 및 보완 작업)</t>
  </si>
  <si>
    <t>1-1-7-1-6-5</t>
  </si>
  <si>
    <t xml:space="preserve">   운영관리 &gt; 실적관리 (수정 및 보완 작업)</t>
  </si>
  <si>
    <t>1-1-7-1-6-6</t>
  </si>
  <si>
    <t xml:space="preserve">   운영관리 &gt; 상품관리 (수정 및 보완 작업)</t>
  </si>
  <si>
    <t>1-1-7-1-7</t>
  </si>
  <si>
    <t>고객센터</t>
  </si>
  <si>
    <t>고객센터 화면설계서</t>
  </si>
  <si>
    <t>1-1-7-1-8</t>
  </si>
  <si>
    <t>메인</t>
  </si>
  <si>
    <t>메인 화면설계서</t>
  </si>
  <si>
    <t>WBS 3차 일정 변경 (시안과 연관된 task)</t>
  </si>
  <si>
    <t>1-1-7-1-9</t>
  </si>
  <si>
    <t>SK통신자재 오픈소싱</t>
  </si>
  <si>
    <t>SK통신자재 화면설계서</t>
  </si>
  <si>
    <t xml:space="preserve">WBS 3차 일정 변경 (랜딩페이지와 연관된 task로, 시안 확정후에 완료 예정입니다.) </t>
  </si>
  <si>
    <t>1-1-7-1-10-1</t>
  </si>
  <si>
    <t>공통 페이지 layout
 - 상품목록, 상품검색, 상품상세, 장바구니
 - 업무메뉴 &gt; 조회, 재고관리 chart, 게시판</t>
  </si>
  <si>
    <t>1-1-7-1-10-2</t>
  </si>
  <si>
    <t>공통 요소 기능정의
 - (utility 메뉴, 헤더, 푸터, LNB, SNB)</t>
  </si>
  <si>
    <t>1-1-7-1-10-3</t>
  </si>
  <si>
    <t>popup, alert layout 및 버튼명 정의</t>
  </si>
  <si>
    <t>1-1-7-1-11</t>
  </si>
  <si>
    <t>추가 페이지</t>
  </si>
  <si>
    <t>김민기, 박동혁</t>
  </si>
  <si>
    <t>1-1-7-1-11-1</t>
  </si>
  <si>
    <t>로그인/회원가입 페이지 (홈앤서비스, OKSafety)</t>
  </si>
  <si>
    <t>1-1-7-1-11-2</t>
  </si>
  <si>
    <t>회원탈퇴 페이지</t>
  </si>
  <si>
    <t>1-1-7-1-11-3</t>
  </si>
  <si>
    <t>관심상품/인기상품/추천상품 페이지</t>
  </si>
  <si>
    <t>1-1-7-2</t>
  </si>
  <si>
    <t>공급사 스토리보드</t>
  </si>
  <si>
    <t>1-1-7-2-1</t>
  </si>
  <si>
    <t>주문/배송</t>
  </si>
  <si>
    <t>주문/배송 화면설계서</t>
  </si>
  <si>
    <t>1-1-7-2-2</t>
  </si>
  <si>
    <t>1-1-7-2-3</t>
  </si>
  <si>
    <t>정산관리</t>
  </si>
  <si>
    <t>정산관리 화면설계서</t>
  </si>
  <si>
    <t>1-1-7-2-4</t>
  </si>
  <si>
    <t>1-1-7-2-5</t>
  </si>
  <si>
    <t>1-1-7-2-6</t>
  </si>
  <si>
    <t>1-1-7-3</t>
  </si>
  <si>
    <t>Admin 스토리보드(추가화면)</t>
  </si>
  <si>
    <t>1-1-7-3-1</t>
  </si>
  <si>
    <t>상품관리 &gt; 구매사 카테고리</t>
  </si>
  <si>
    <t>구매사 카테고리 화면설계서</t>
  </si>
  <si>
    <t>신규 task (스토리보드 팬타온 사이트 관리) 가 추가되었습니다.</t>
  </si>
  <si>
    <t>1-1-7-3-2</t>
  </si>
  <si>
    <t>상품관리 &gt; 지정자재 품종관리</t>
  </si>
  <si>
    <t>지정자재 화면설계서</t>
  </si>
  <si>
    <t>1-1-7-3-3</t>
  </si>
  <si>
    <t>상품관리 &gt; 지정자재 입찰</t>
  </si>
  <si>
    <t>1-1-7-3-4</t>
  </si>
  <si>
    <t>상품관리 &gt; 지정자재 품종실적</t>
  </si>
  <si>
    <t>1-1-7-3-5</t>
  </si>
  <si>
    <t>고객관리 &gt; 구매사 사이트관리</t>
  </si>
  <si>
    <t>구매사 사이트관리 화면설계서</t>
  </si>
  <si>
    <t>1-1-7-3-6</t>
  </si>
  <si>
    <t>상품관리 &gt; 상품조회 &gt; 상품상세</t>
  </si>
  <si>
    <t>상품상세 화면설계서</t>
  </si>
  <si>
    <t>1-1-7-3-7</t>
  </si>
  <si>
    <t>고객관리 &gt; 펜타ON 사용자관리</t>
  </si>
  <si>
    <t>펜타온 사용자관리 화면설계서</t>
  </si>
  <si>
    <t>1-1-7-3-8</t>
  </si>
  <si>
    <t>주문관리 &gt; 펜타ON 주문관리</t>
  </si>
  <si>
    <t>펜타온 주문관리 화면설계서</t>
  </si>
  <si>
    <t>1-1-8</t>
  </si>
  <si>
    <t>매뉴얼</t>
  </si>
  <si>
    <t>03/10 개발서버 일정이 지연되어 매뉴얼 작업 일정 변경 예정
03/12 개발서버 이슈로 매뉴얼 작업은 4월1주차 - 5월 2주차 예정</t>
  </si>
  <si>
    <t>1-1-8-1</t>
  </si>
  <si>
    <t>일반구매사 매뉴얼</t>
  </si>
  <si>
    <t>1-1-8-2</t>
  </si>
  <si>
    <t>홈앤서비스 매뉴얼</t>
  </si>
  <si>
    <t>1-1-8-3</t>
  </si>
  <si>
    <t>OKSafety 매뉴얼</t>
  </si>
  <si>
    <t>1-1-8-4</t>
  </si>
  <si>
    <t>공급사 매뉴얼</t>
  </si>
  <si>
    <t>1-2</t>
  </si>
  <si>
    <t>OK플라자 디자인</t>
  </si>
  <si>
    <t>윤상훈,김예림,김환진</t>
  </si>
  <si>
    <t>1-2-1</t>
  </si>
  <si>
    <t>디자인 벤치마킹</t>
  </si>
  <si>
    <t>디자인 벤치마킹 보고서</t>
  </si>
  <si>
    <t>윤상훈</t>
  </si>
  <si>
    <t>1-2-2</t>
  </si>
  <si>
    <t>UI 디자인 전략</t>
  </si>
  <si>
    <t>디자인 기획서</t>
  </si>
  <si>
    <t>1-2-3</t>
  </si>
  <si>
    <t>디자인 시안</t>
  </si>
  <si>
    <t>1-2-3-1</t>
  </si>
  <si>
    <t>1)랜딩페이지</t>
  </si>
  <si>
    <t>1-2-3-2</t>
  </si>
  <si>
    <t>2)메인페이지</t>
  </si>
  <si>
    <t>1-2-3-2-1</t>
  </si>
  <si>
    <t>- 일반구매사</t>
  </si>
  <si>
    <t>1-2-3-2-2</t>
  </si>
  <si>
    <t>- 홈앤서비스</t>
  </si>
  <si>
    <t>1-2-3-2-3</t>
  </si>
  <si>
    <t>- OKSafety</t>
  </si>
  <si>
    <t>1-2-3-2-4</t>
  </si>
  <si>
    <t>- 공급사</t>
  </si>
  <si>
    <t>1-2-3-2-5</t>
  </si>
  <si>
    <t xml:space="preserve">- 운영사 </t>
  </si>
  <si>
    <t>1-2-3-3</t>
  </si>
  <si>
    <t>3)상품검색 페이지</t>
  </si>
  <si>
    <t>1-2-3-4</t>
  </si>
  <si>
    <t>4)상품상세 페이지</t>
  </si>
  <si>
    <t>1-2-3-5</t>
  </si>
  <si>
    <t>5)장바구니</t>
  </si>
  <si>
    <t>1-2-3-5-1</t>
  </si>
  <si>
    <t>1-2-3-5-2</t>
  </si>
  <si>
    <t>1-2-3-5-3</t>
  </si>
  <si>
    <t>1-2-4</t>
  </si>
  <si>
    <t>디자인 시안 확정 및 업그레이드</t>
  </si>
  <si>
    <t>중간 보고 일정 메모</t>
  </si>
  <si>
    <t>1-2-5</t>
  </si>
  <si>
    <t>웹페이지 디자인 제작</t>
  </si>
  <si>
    <t>디자인 원본</t>
  </si>
  <si>
    <t>김예림</t>
  </si>
  <si>
    <t>시안 확정 지연으로 11/18 부터 2안으로 디자인 task를 진행합니다. (1안으로 확정시, 다른 task와 병행 진행 예정) , 11/29 완료 예정</t>
  </si>
  <si>
    <t>기획 또는 개발팀에서 요청사항을 반영 중입니다.</t>
  </si>
  <si>
    <t>1-2-6-1</t>
  </si>
  <si>
    <t>HTML/CSS 가이드 초안 제작</t>
  </si>
  <si>
    <t>HTML 가이드 초안</t>
  </si>
  <si>
    <t>김환진</t>
  </si>
  <si>
    <t>시안 확정 지연으로 11/18 부터 2안으로 HTML/CSS 진행합니다. (1안으로 확정시, 다른 task와 병행 진행 예정) , 11/29 완료 예정</t>
  </si>
  <si>
    <t>1-2-6-2</t>
  </si>
  <si>
    <t>HTML/CSS 가이드 내부검토 및 반영</t>
  </si>
  <si>
    <t>HTML 가이드</t>
  </si>
  <si>
    <t>CSS 가이드 및 공통 정의 문서는 수시로 항목 추가 중입니다.</t>
  </si>
  <si>
    <t>1-2-7</t>
  </si>
  <si>
    <t>HTML 개발</t>
  </si>
  <si>
    <t>운영사/공급사/구매사 HTML</t>
  </si>
  <si>
    <t>1-2-7-1</t>
  </si>
  <si>
    <t>구매사 (Task단위 기획이 완료되면 퍼블진행 후 개발 전달)</t>
  </si>
  <si>
    <t>12/6 완료 예정 , 시안 확정 지연으로 HTML/CSS 가이드 일정 변경에 따른 일정 변경</t>
  </si>
  <si>
    <t>1-2-7-3</t>
  </si>
  <si>
    <t>Admin (개발에서 필요한 퍼블화면 요청)</t>
  </si>
  <si>
    <t>구매사/공급사 task를 뒤로 미루고, Admin 관련 퍼블리싱을 우선 진행중입니다.</t>
  </si>
  <si>
    <t>1-2-7-4</t>
  </si>
  <si>
    <t>구매사 추가 task 퍼블리싱 (추천/인기/관심상품 페이지)</t>
  </si>
  <si>
    <t>1-2-7-5</t>
  </si>
  <si>
    <t>구매사 (메인,기타 페이지)</t>
  </si>
  <si>
    <t>1-2-7-6</t>
  </si>
  <si>
    <t>구매사 추가 task 퍼블리싱 (랜딩,로그인/회원가입,sk통신자재오픈소싱,기타)</t>
  </si>
  <si>
    <t>1-2-7-2</t>
  </si>
  <si>
    <t>공급사 상품관리 (상품관리, 상품상세, 재고관리, 상품변경요청조회, 입찰, 자제혁신제안현황, 자재혁신제안 공고 페이지)</t>
  </si>
  <si>
    <t>1-2-7-7</t>
  </si>
  <si>
    <t>공급사 주문/배송 (주문접수, 공급사 주문상세, 주문이력조회, 주문진척도, 주문내역서 출력, 역주문, 통합물류센터(주문현황/반환현황) 페이지)</t>
  </si>
  <si>
    <t>1-2-7-8</t>
  </si>
  <si>
    <t>공급사 정산관리 (세금계산서 확인, 채권관리 페이지)</t>
  </si>
  <si>
    <t>1-2-7-9</t>
  </si>
  <si>
    <t>공급사 인수/반품 (주문인수대기, 반품신청/현황, 인수이력 페이지)</t>
  </si>
  <si>
    <t>1-2-7-10</t>
  </si>
  <si>
    <t>공급사 고객센터 (공지사항, 고객의소리, 자유게시판, 시스템장애/개선요청 페이지)</t>
  </si>
  <si>
    <t>1-2-7-11</t>
  </si>
  <si>
    <t>공급사 메인 (메인페이지)</t>
  </si>
  <si>
    <t>1-3</t>
  </si>
  <si>
    <t>OK플라자 개발</t>
  </si>
  <si>
    <t>김기범,이의진,김은별,서동욱,와이즈넛</t>
  </si>
  <si>
    <t>1-3-1</t>
  </si>
  <si>
    <t>공통 프레임웍 개발</t>
  </si>
  <si>
    <t>개발가이드</t>
  </si>
  <si>
    <t>김기범</t>
  </si>
  <si>
    <t>1-3-1-1</t>
  </si>
  <si>
    <t>프레임워크 샘플소스 개발</t>
  </si>
  <si>
    <t>1-3-1-2</t>
  </si>
  <si>
    <t>Exception 처리</t>
  </si>
  <si>
    <t>1-3-1-3</t>
  </si>
  <si>
    <t>Validation 모듈 처리 (Frontend/Backend)</t>
  </si>
  <si>
    <t>1-3-1-4</t>
  </si>
  <si>
    <t>보안정책 적용(XSS 등)</t>
  </si>
  <si>
    <t>1-3-1-5</t>
  </si>
  <si>
    <t>로그인/로그아웃</t>
  </si>
  <si>
    <t>1-3-1-6</t>
  </si>
  <si>
    <t>조직 및 권한처리</t>
  </si>
  <si>
    <t>1-3-1-7</t>
  </si>
  <si>
    <t>메뉴 및 카테고리 처리</t>
  </si>
  <si>
    <t>1-3-1-8</t>
  </si>
  <si>
    <t>첨부파일 공통 모듈 개발</t>
  </si>
  <si>
    <t>1-3-1-9</t>
  </si>
  <si>
    <t>WebEditor 처리</t>
  </si>
  <si>
    <t>1-3-1-10</t>
  </si>
  <si>
    <t>UI/UX 웹 공통 컴퍼넌트 개발(달력, Input, Number 등)</t>
  </si>
  <si>
    <t>1-3-1-11</t>
  </si>
  <si>
    <t>레이어/Alert/Confirm/팝업 공통모듈 개발</t>
  </si>
  <si>
    <t>1-3-1-12</t>
  </si>
  <si>
    <t>인터페이스 연계 개발</t>
  </si>
  <si>
    <t>ERP 인터페이스 연계 정보를 공유받기 전까지 해당 Task 1-3-1-12 hold</t>
  </si>
  <si>
    <t>1-3-2</t>
  </si>
  <si>
    <t>ER 설계</t>
  </si>
  <si>
    <t>ERD</t>
  </si>
  <si>
    <t>이의진</t>
  </si>
  <si>
    <t>팬타온, 전자입찰 task 진행시 완료 예정</t>
  </si>
  <si>
    <t>1-3-3</t>
  </si>
  <si>
    <t>OK플라자 구매사</t>
  </si>
  <si>
    <t>1-3-4</t>
  </si>
  <si>
    <t>OK플라자 공급사</t>
  </si>
  <si>
    <t>1-3-5</t>
  </si>
  <si>
    <t>OK플라자 운영사(OK스토어/전자입찰 포함)</t>
  </si>
  <si>
    <t>팬타온 front 완료 후 진행 예정인 task가 있음</t>
  </si>
  <si>
    <t>1-3-6</t>
  </si>
  <si>
    <t>Data Cleansing &amp; Migration</t>
  </si>
  <si>
    <t>김기범, 이의진</t>
  </si>
  <si>
    <t>1-3-7</t>
  </si>
  <si>
    <t>검색엔진</t>
  </si>
  <si>
    <t>와이즈넛</t>
  </si>
  <si>
    <t>1월 개발 서버 필요</t>
  </si>
  <si>
    <t>1-3-7-1</t>
  </si>
  <si>
    <t>요건분석</t>
  </si>
  <si>
    <t>1-3-7-2</t>
  </si>
  <si>
    <t>설계</t>
  </si>
  <si>
    <t>1-3-7-3</t>
  </si>
  <si>
    <t>관리자도구 구축</t>
  </si>
  <si>
    <t>1-3-7-4</t>
  </si>
  <si>
    <t>검색결과 Open API 구현</t>
  </si>
  <si>
    <t>1-4</t>
  </si>
  <si>
    <t>OK플라자 테스트/오픈/안정화</t>
  </si>
  <si>
    <t>ALL</t>
  </si>
  <si>
    <t>1-4-1</t>
  </si>
  <si>
    <t>단위테스트</t>
  </si>
  <si>
    <t>단위테스트 시험서</t>
  </si>
  <si>
    <t>1-4-2</t>
  </si>
  <si>
    <t>통합테스트</t>
  </si>
  <si>
    <t>시험항목절차 및 결과서</t>
  </si>
  <si>
    <t>1-4-3</t>
  </si>
  <si>
    <t>모의해킹시험</t>
  </si>
  <si>
    <t>모의해킹 결과서</t>
  </si>
  <si>
    <t>1-4-4</t>
  </si>
  <si>
    <t>오픈준비</t>
  </si>
  <si>
    <t>1-4-5</t>
  </si>
  <si>
    <t>안정화</t>
  </si>
  <si>
    <t>개발순서</t>
  </si>
  <si>
    <t>비고</t>
  </si>
  <si>
    <t>현행화
날짜</t>
  </si>
  <si>
    <t>이의진,서동욱,송주은,김은별</t>
  </si>
  <si>
    <t>1-3-3-1</t>
  </si>
  <si>
    <r>
      <rPr>
        <sz val="10"/>
        <color theme="1"/>
        <rFont val="Malgun Gothic"/>
        <family val="2"/>
        <charset val="129"/>
      </rPr>
      <t xml:space="preserve">상품검색
 - 카테고리 상품검색, 일반검색, 상품상세, </t>
    </r>
    <r>
      <rPr>
        <sz val="10"/>
        <color rgb="FF1155CC"/>
        <rFont val="Malgun Gothic"/>
        <family val="2"/>
        <charset val="129"/>
      </rPr>
      <t>장바구니담기</t>
    </r>
  </si>
  <si>
    <t>송주은</t>
  </si>
  <si>
    <t>검색엔진 구축 후 완료처리 예정</t>
  </si>
  <si>
    <t>1-3-3-2</t>
  </si>
  <si>
    <t>주문관리 &gt; 장바구니
 - OK플라자, 홈앤서비스, OKSafety, 주문처리</t>
  </si>
  <si>
    <t>김은별</t>
  </si>
  <si>
    <r>
      <rPr>
        <sz val="8"/>
        <color rgb="FFFF0000"/>
        <rFont val="Malgun Gothic"/>
        <family val="2"/>
        <charset val="129"/>
      </rPr>
      <t xml:space="preserve">장바구니 추가 개발사항 및 난이도가 높아 일주일 정도 지연 예상
</t>
    </r>
    <r>
      <rPr>
        <sz val="8"/>
        <color rgb="FFFF00FF"/>
        <rFont val="Malgun Gothic"/>
        <family val="2"/>
        <charset val="129"/>
      </rPr>
      <t xml:space="preserve">1/7 완료예정
</t>
    </r>
    <r>
      <rPr>
        <sz val="8"/>
        <color rgb="FFFF0000"/>
        <rFont val="Malgun Gothic"/>
        <family val="2"/>
        <charset val="129"/>
      </rPr>
      <t>250107 95% 에서 hold (사유 : 다른 기능과 연동 필요)</t>
    </r>
  </si>
  <si>
    <t>1-3-3-3</t>
  </si>
  <si>
    <r>
      <rPr>
        <sz val="10"/>
        <color theme="1"/>
        <rFont val="Malgun Gothic"/>
        <family val="2"/>
        <charset val="129"/>
      </rPr>
      <t xml:space="preserve">주문관리
 - 주문이력조회, </t>
    </r>
    <r>
      <rPr>
        <sz val="10"/>
        <color rgb="FF0000FF"/>
        <rFont val="Malgun Gothic"/>
        <family val="2"/>
        <charset val="129"/>
      </rPr>
      <t>구매사 주문상세</t>
    </r>
    <r>
      <rPr>
        <sz val="10"/>
        <color theme="1"/>
        <rFont val="Malgun Gothic"/>
        <family val="2"/>
        <charset val="129"/>
      </rPr>
      <t>, 주문진척도, 주문승인, 선입금주문내역</t>
    </r>
  </si>
  <si>
    <t>김은별(강민지)</t>
  </si>
  <si>
    <r>
      <rPr>
        <sz val="8"/>
        <color theme="1"/>
        <rFont val="Malgun Gothic"/>
        <family val="2"/>
        <charset val="129"/>
      </rPr>
      <t>본사 내부에서 작업 예정
1/21일 강민지 예정 -</t>
    </r>
    <r>
      <rPr>
        <sz val="8"/>
        <color rgb="FFFF0000"/>
        <rFont val="Malgun Gothic"/>
        <family val="2"/>
        <charset val="129"/>
      </rPr>
      <t xml:space="preserve"> 95% hold (사유 : hns, safety 예산 관련 개발 완료 후 테스트 확인해야함)</t>
    </r>
  </si>
  <si>
    <t>1-3-3-4</t>
  </si>
  <si>
    <t>인수/반품
 - 상품인수, 반품신청/현황, 인수이력조회, 안전(지급)실적조회</t>
  </si>
  <si>
    <t>1/17 완료 (알림 발송, 인수증일괄출력 제외 작업완료)
250117 95%에서 hold (사유 : 알림 발송, 인수증일괄출력 제외 작업완료=&gt;완료)</t>
  </si>
  <si>
    <t>1-3-3-5</t>
  </si>
  <si>
    <r>
      <rPr>
        <sz val="10"/>
        <color theme="1"/>
        <rFont val="Malgun Gothic"/>
        <family val="2"/>
        <charset val="129"/>
      </rPr>
      <t xml:space="preserve">상품관리
 - 상품소싱요청, </t>
    </r>
    <r>
      <rPr>
        <sz val="10"/>
        <color rgb="FF0000FF"/>
        <rFont val="Malgun Gothic"/>
        <family val="2"/>
        <charset val="129"/>
      </rPr>
      <t>자재혁신제안 현황</t>
    </r>
    <r>
      <rPr>
        <sz val="10"/>
        <color theme="1"/>
        <rFont val="Malgun Gothic"/>
        <family val="2"/>
        <charset val="129"/>
      </rPr>
      <t>, 품질관리</t>
    </r>
  </si>
  <si>
    <t>서동욱</t>
  </si>
  <si>
    <t>90%에서 hold
사유
비즈톡 처리 유무 관련 로직 처리 안되있음 (메소드만 호출될수 있도록 처리 되어 있는 상태)
- 개발서버 구축 이후 진행 예정
- 인포뱅크 계약 필요</t>
  </si>
  <si>
    <t>1-3-3-6</t>
  </si>
  <si>
    <t>재고/예산
 - 재고관리[재고관리, 재고조회(일반, OKSafety), 재고조회{Homs), 재고이동(Homs)]
 - 재고이력, 재고조사(Homs)
 - 예산관리[예산관리, 예산증액관리]</t>
  </si>
  <si>
    <r>
      <rPr>
        <sz val="8"/>
        <color theme="1"/>
        <rFont val="Malgun Gothic"/>
        <family val="2"/>
        <charset val="129"/>
      </rPr>
      <t xml:space="preserve">
</t>
    </r>
    <r>
      <rPr>
        <sz val="8"/>
        <color rgb="FFFF0000"/>
        <rFont val="Malgun Gothic"/>
        <family val="2"/>
        <charset val="129"/>
      </rPr>
      <t xml:space="preserve">일주일지연
</t>
    </r>
    <r>
      <rPr>
        <sz val="8"/>
        <color rgb="FFFF00FF"/>
        <rFont val="Malgun Gothic"/>
        <family val="2"/>
        <charset val="129"/>
      </rPr>
      <t xml:space="preserve">1/10 완료 (비즈톡 템플릿 코드 확인 후 완료 예정)
</t>
    </r>
    <r>
      <rPr>
        <sz val="8"/>
        <color theme="1"/>
        <rFont val="Malgun Gothic"/>
        <family val="2"/>
        <charset val="129"/>
      </rPr>
      <t>250110 95% 에서 hold (사유 : 비즈톡, 메일 발송 제외 작업 완료)</t>
    </r>
  </si>
  <si>
    <t>1-3-3-7</t>
  </si>
  <si>
    <t>고객센터
 - 공지사항, 고객의소리, 자유게시판, 시스템장애/개선요청</t>
  </si>
  <si>
    <t>서동욱(송주은)</t>
  </si>
  <si>
    <r>
      <rPr>
        <sz val="8"/>
        <color theme="1"/>
        <rFont val="Malgun Gothic"/>
        <family val="2"/>
        <charset val="129"/>
      </rPr>
      <t xml:space="preserve">고객의소리, 시스템장애/개선요청 등록시 비즈톡 호출 주석 처리
공지사항 상단 고정, </t>
    </r>
    <r>
      <rPr>
        <sz val="8"/>
        <color rgb="FFFF0000"/>
        <rFont val="Malgun Gothic"/>
        <family val="2"/>
        <charset val="129"/>
      </rPr>
      <t xml:space="preserve">FAQ 신규 메뉴
</t>
    </r>
    <r>
      <rPr>
        <sz val="8"/>
        <color theme="1"/>
        <rFont val="Malgun Gothic"/>
        <family val="2"/>
        <charset val="129"/>
      </rPr>
      <t>250122 90%에서 hold (요청사항 추가로 인한 미완료)
- 공지사항 상단 고정 및 FAQ 는 운영사에 기능 추가 필요 (병렬처리 예정)
- (2/14) 완료 예정</t>
    </r>
  </si>
  <si>
    <t>1-3-3-7-1</t>
  </si>
  <si>
    <t>공지사항 상단고정 추가
FAQ 신규 추가</t>
  </si>
  <si>
    <t>1-3-3-8</t>
  </si>
  <si>
    <t>운영관리 &gt; 조직관리
 - 조직관리(일반, OKSafety)[사업장관리, 사용자관리]
 - 조직관리(Homs)[사업장관리, 사용자관리]</t>
  </si>
  <si>
    <r>
      <rPr>
        <sz val="8"/>
        <color theme="1"/>
        <rFont val="Malgun Gothic"/>
        <family val="2"/>
        <charset val="129"/>
      </rPr>
      <t xml:space="preserve">250116 1/21 완료 (병렬처리로 일정을 확보한 task)
250124 2/3 완료 예정 (공인인증서 작업)
</t>
    </r>
    <r>
      <rPr>
        <sz val="8"/>
        <color rgb="FFFF0000"/>
        <rFont val="Malgun Gothic"/>
        <family val="2"/>
        <charset val="129"/>
      </rPr>
      <t>공동인증서 확인해야 함</t>
    </r>
  </si>
  <si>
    <t>1-3-3-9</t>
  </si>
  <si>
    <t>운영관리 &gt; 실적관리
 - 실적조회(일반, Homs), 실적조회(OKSafety), 세금계산서, 채무관리</t>
  </si>
  <si>
    <t>이의진(장동진)</t>
  </si>
  <si>
    <r>
      <rPr>
        <sz val="8"/>
        <color rgb="FFFF00FF"/>
        <rFont val="Malgun Gothic"/>
        <family val="2"/>
        <charset val="129"/>
      </rPr>
      <t>병렬처리를 위해 비트큐브 내부 인력 투입
250116 3/4 완료예정 (일정 확보를 위해 병렬 처리 task)</t>
    </r>
    <r>
      <rPr>
        <sz val="8"/>
        <color rgb="FFFF0000"/>
        <rFont val="Malgun Gothic"/>
        <family val="2"/>
        <charset val="129"/>
      </rPr>
      <t xml:space="preserve"> 
유비폼 인증서 만료로 인증서 갱신 후 확인 예정 - 안전용품 구매증명서 확인 필요</t>
    </r>
  </si>
  <si>
    <t>1-3-3-10</t>
  </si>
  <si>
    <t>운영관리 &gt; 재고조회
 - 사업장별 재고, 재고조회</t>
  </si>
  <si>
    <t>1/15 완료</t>
  </si>
  <si>
    <t>1-3-3-11</t>
  </si>
  <si>
    <t>운영관리 &gt; 예산운영</t>
  </si>
  <si>
    <t>1/22 완료예정 (병렬처리로 일정을 확보한 task)</t>
  </si>
  <si>
    <t>1-3-3-12</t>
  </si>
  <si>
    <t>운영관리 &gt; 상품관리
 - 상품승인, 상품진열</t>
  </si>
  <si>
    <t>이의진(강민지)</t>
  </si>
  <si>
    <t>250124 2/5 완료예정</t>
  </si>
  <si>
    <t>1-3-3-13</t>
  </si>
  <si>
    <t>운영관리 &gt; 산업안전보건관리비
 - 산업안전보건관리비, 산업안전관리비 월별 사용내역, SKB 산업안전보건관리비 월별 사용내역</t>
  </si>
  <si>
    <t>1-3-3-14</t>
  </si>
  <si>
    <r>
      <rPr>
        <sz val="10"/>
        <color theme="1"/>
        <rFont val="Malgun Gothic"/>
        <family val="2"/>
        <charset val="129"/>
      </rPr>
      <t xml:space="preserve">메인
 - 상품통합검색, 추천상품, 인기상품, 베스트상품, 구매사 업무메뉴, 쿽메뉴 등
</t>
    </r>
    <r>
      <rPr>
        <sz val="10"/>
        <color rgb="FF0000FF"/>
        <rFont val="Malgun Gothic"/>
        <family val="2"/>
        <charset val="129"/>
      </rPr>
      <t xml:space="preserve"> - 구매사 공급사 전환, 조직이동, 사용자정보 수정, 공지팝업, </t>
    </r>
    <r>
      <rPr>
        <sz val="10"/>
        <color theme="1"/>
        <rFont val="Malgun Gothic"/>
        <family val="2"/>
        <charset val="129"/>
      </rPr>
      <t>사업장 상세, 약관</t>
    </r>
  </si>
  <si>
    <t>송주은(이의진)</t>
  </si>
  <si>
    <t>1. 공지팝업 퍼블 및 작업필요</t>
  </si>
  <si>
    <t>1-3-3-15</t>
  </si>
  <si>
    <t>추천/인기/관심상품</t>
  </si>
  <si>
    <t>퍼블요청해야 함(이의진)
추천상품 기준 협의 중(고객사) =&gt; 운영사 추천상품전시로 일단 진행함
추천상품 사용여부가 아닌 공사유형의 구매사인 경우 추천상품을 31~100위 중 랜덤하게 30개를 조회</t>
  </si>
  <si>
    <t>1-3-3-16</t>
  </si>
  <si>
    <t>OK플라자 랜딩
 - 랜딩페이지, 구매사/공급사 회원가입, 로그인
 - Homs랜팅, OKSafety 랜딩</t>
  </si>
  <si>
    <t>70% 에서 hold
사유
1, 공동인증서 모듈이 실서버 IP로만 가능하여 모듈만 붙여둠
2. HOMS, safety 랜딩 페이지 필요.
3. 푸터 관련 기획 필요(현재 푸터는 로그인한 사람 기준임)
4. 개인정보수집 동의 안한 사용자 동의 팝업</t>
  </si>
  <si>
    <t>1-3-3-17</t>
  </si>
  <si>
    <r>
      <rPr>
        <sz val="10"/>
        <color theme="1"/>
        <rFont val="Malgun Gothic"/>
        <family val="2"/>
        <charset val="129"/>
      </rPr>
      <t xml:space="preserve">SK통신자재 오픈소싱
 - 오픈소싱 회원가입, </t>
    </r>
    <r>
      <rPr>
        <sz val="10"/>
        <color rgb="FF0000FF"/>
        <rFont val="Malgun Gothic"/>
        <family val="2"/>
        <charset val="129"/>
      </rPr>
      <t>자재혁신제안현황</t>
    </r>
    <r>
      <rPr>
        <sz val="10"/>
        <color theme="1"/>
        <rFont val="Malgun Gothic"/>
        <family val="2"/>
        <charset val="129"/>
      </rPr>
      <t>, 공급협력사 모집</t>
    </r>
  </si>
  <si>
    <t>2/13 완료예정</t>
  </si>
  <si>
    <t>_x0008_</t>
  </si>
  <si>
    <t>서동욱,송주은,김은별</t>
  </si>
  <si>
    <t>1-3-4-1</t>
  </si>
  <si>
    <r>
      <rPr>
        <sz val="10"/>
        <color theme="1"/>
        <rFont val="Malgun Gothic"/>
        <family val="2"/>
        <charset val="129"/>
      </rPr>
      <t xml:space="preserve">주문/배송
 - 주문접수, </t>
    </r>
    <r>
      <rPr>
        <sz val="10"/>
        <color rgb="FF0000FF"/>
        <rFont val="Malgun Gothic"/>
        <family val="2"/>
        <charset val="129"/>
      </rPr>
      <t>공급사 주문상세</t>
    </r>
    <r>
      <rPr>
        <sz val="10"/>
        <color theme="1"/>
        <rFont val="Malgun Gothic"/>
        <family val="2"/>
        <charset val="129"/>
      </rPr>
      <t>, 배송처리, 주문이력조회, 주문진척도, 주문내역서 출력
 - 역주문, 통합물류센터(주문현황/반환현황)</t>
    </r>
  </si>
  <si>
    <r>
      <rPr>
        <sz val="8"/>
        <color theme="1"/>
        <rFont val="Malgun Gothic"/>
        <family val="2"/>
        <charset val="129"/>
      </rPr>
      <t xml:space="preserve">250124 2/6 완료 예정 (병렬처리로 일정을 확보한 task)
</t>
    </r>
    <r>
      <rPr>
        <sz val="8"/>
        <color rgb="FFFF0000"/>
        <rFont val="Malgun Gothic"/>
        <family val="2"/>
        <charset val="129"/>
      </rPr>
      <t xml:space="preserve">2/14 완료예정
</t>
    </r>
    <r>
      <rPr>
        <sz val="8"/>
        <color theme="1"/>
        <rFont val="Malgun Gothic"/>
        <family val="2"/>
        <charset val="129"/>
      </rPr>
      <t xml:space="preserve">95% 에서 hold (사유 : 주문 알림톡 발송 제외 완료)
팬타온 주문 관련하여 분할배송 제한 기능 필요
팬타온 반품/교환 요청 승인시 (-)수량 출하테이블, 인수테이블 insert 제외처리 및 교환/반품테이블 내 상태 update 기능 필요(운영사에서 환불처리시 진행)
팬타온 반품/교환 완료 로직 어떻게 할 것 인지 </t>
    </r>
  </si>
  <si>
    <t>2/14 완료</t>
  </si>
  <si>
    <t>1-3-4-1-1</t>
  </si>
  <si>
    <t>주문/배송
 - 역주문</t>
  </si>
  <si>
    <t>- OKSAFETY, HNS 역주문 안되도록 수정</t>
  </si>
  <si>
    <t>1-3-4-2</t>
  </si>
  <si>
    <t>인수/반품
 - 주문인수대기, 반품신청/현황, 인수이력</t>
  </si>
  <si>
    <t>김은별(서동욱)</t>
  </si>
  <si>
    <t xml:space="preserve">반품 승인시 IF 처리하는 부분이 있는데 사용을 하는 IF인지 체크가 안됌 </t>
  </si>
  <si>
    <t>1-3-4-3</t>
  </si>
  <si>
    <t>정산관리
 - 세금계산서확인, 채권관리</t>
  </si>
  <si>
    <t>1-3-4-4</t>
  </si>
  <si>
    <r>
      <rPr>
        <sz val="10"/>
        <color theme="1"/>
        <rFont val="Malgun Gothic"/>
        <family val="2"/>
        <charset val="129"/>
      </rPr>
      <t xml:space="preserve">상품관리
 - 상품관리, </t>
    </r>
    <r>
      <rPr>
        <sz val="10"/>
        <color rgb="FF0000FF"/>
        <rFont val="Malgun Gothic"/>
        <family val="2"/>
        <charset val="129"/>
      </rPr>
      <t xml:space="preserve">상품상세, </t>
    </r>
    <r>
      <rPr>
        <sz val="10"/>
        <color theme="1"/>
        <rFont val="Malgun Gothic"/>
        <family val="2"/>
        <charset val="129"/>
      </rPr>
      <t xml:space="preserve">재고관리, 상품변경요청조회, 입찰, 자제혁신제안현황, </t>
    </r>
    <r>
      <rPr>
        <sz val="10"/>
        <color rgb="FF0000FF"/>
        <rFont val="Malgun Gothic"/>
        <family val="2"/>
        <charset val="129"/>
      </rPr>
      <t>자재혁신제안 공고</t>
    </r>
  </si>
  <si>
    <t>송주은(서동욱)</t>
  </si>
  <si>
    <t>25.03.31
1. 상품문의 기능 추가 필요 - 김은별
2. 견적관리(구 입찰관리) 화면 추가 필요</t>
  </si>
  <si>
    <t>2/7 완료</t>
  </si>
  <si>
    <t>1-3-4-5</t>
  </si>
  <si>
    <t>서동욱(조동현)</t>
  </si>
  <si>
    <t>병렬처리를 위해 비트큐브 내부 인력 투입
2/7 완료예정</t>
  </si>
  <si>
    <t>1-3-4-6</t>
  </si>
  <si>
    <r>
      <rPr>
        <sz val="10"/>
        <color theme="1"/>
        <rFont val="Malgun Gothic"/>
        <family val="2"/>
        <charset val="129"/>
      </rPr>
      <t xml:space="preserve">메인
 - 상품현황, 공급현황, 세금계산서, 자재재고현황, 주문현황, 매출TOP5 등
 - </t>
    </r>
    <r>
      <rPr>
        <sz val="10"/>
        <color rgb="FF0000FF"/>
        <rFont val="Malgun Gothic"/>
        <family val="2"/>
        <charset val="129"/>
      </rPr>
      <t>구매사 공급사 전환, 조직이동, 사용자정보 수정, 공지팝업</t>
    </r>
    <r>
      <rPr>
        <sz val="10"/>
        <color theme="1"/>
        <rFont val="Malgun Gothic"/>
        <family val="2"/>
        <charset val="129"/>
      </rPr>
      <t>, 공급사상세, 약관</t>
    </r>
  </si>
  <si>
    <t>1. 공지팝업 퍼블 및 작업필요
2. 미계약 계약요청 팝업 퍼블 및 작업필요</t>
  </si>
  <si>
    <t>250203 [기획] 공급사 메인 페이지 수정 중 (배너영역 -&gt; 업무현황 영역으로 변경 (퍼블리싱 필요)</t>
  </si>
  <si>
    <t>OK플라자 운영사(펜타ON/전자입찰 포함)</t>
  </si>
  <si>
    <t>이의진,김은별,송주은</t>
  </si>
  <si>
    <t>1-3-5-1</t>
  </si>
  <si>
    <t>운영사 메뉴, Frameset 및 화면 표준정리</t>
  </si>
  <si>
    <t>1-3-5-2</t>
  </si>
  <si>
    <t>운영사 Dashboad</t>
  </si>
  <si>
    <t>1-3-5-3</t>
  </si>
  <si>
    <t>운영사 프레임셋 변환</t>
  </si>
  <si>
    <t>1-3-5-3-1</t>
  </si>
  <si>
    <t>1-3-5-3-2</t>
  </si>
  <si>
    <t>고객관리</t>
  </si>
  <si>
    <t>1-3-5-3-3</t>
  </si>
  <si>
    <t>승인관리</t>
  </si>
  <si>
    <t>1-3-5-3-4</t>
  </si>
  <si>
    <t>1-3-5-3-5</t>
  </si>
  <si>
    <t>품질관리</t>
  </si>
  <si>
    <t>1-3-5-3-6</t>
  </si>
  <si>
    <t>1-3-5-3-7</t>
  </si>
  <si>
    <t>채권채무</t>
  </si>
  <si>
    <t>1-3-5-3-8</t>
  </si>
  <si>
    <t>경영관리</t>
  </si>
  <si>
    <t>1-3-5-3-9</t>
  </si>
  <si>
    <t>1-3-5-3-10</t>
  </si>
  <si>
    <t>시스템관리</t>
  </si>
  <si>
    <t>1-3-5-4</t>
  </si>
  <si>
    <t>운영사 추가기능</t>
  </si>
  <si>
    <t>1-3-5-4-1</t>
  </si>
  <si>
    <r>
      <rPr>
        <sz val="10"/>
        <color theme="1"/>
        <rFont val="Malgun Gothic"/>
        <family val="2"/>
        <charset val="129"/>
      </rPr>
      <t xml:space="preserve">고객관리
 - 구매사조회 &gt; 사업장조회, 사용자조회
 - 구매사 사이트관리
 - 공급사조회 &gt; </t>
    </r>
    <r>
      <rPr>
        <sz val="10"/>
        <color rgb="FF0000FF"/>
        <rFont val="Malgun Gothic"/>
        <family val="2"/>
        <charset val="129"/>
      </rPr>
      <t>공급사조회</t>
    </r>
    <r>
      <rPr>
        <sz val="10"/>
        <color theme="1"/>
        <rFont val="Malgun Gothic"/>
        <family val="2"/>
        <charset val="129"/>
      </rPr>
      <t>, 사용자조회
 - 공급협력사 모집 &gt; 비회원 업체관리</t>
    </r>
  </si>
  <si>
    <t>1-3-5-4-2</t>
  </si>
  <si>
    <r>
      <rPr>
        <sz val="10"/>
        <color theme="1"/>
        <rFont val="Malgun Gothic"/>
        <family val="2"/>
        <charset val="129"/>
      </rPr>
      <t xml:space="preserve">팬타온 
 - 사이트관리, 구매자, </t>
    </r>
    <r>
      <rPr>
        <sz val="10"/>
        <color rgb="FF0000FF"/>
        <rFont val="Malgun Gothic"/>
        <family val="2"/>
        <charset val="129"/>
      </rPr>
      <t>상품관리</t>
    </r>
    <r>
      <rPr>
        <sz val="10"/>
        <color theme="1"/>
        <rFont val="Malgun Gothic"/>
        <family val="2"/>
        <charset val="129"/>
      </rPr>
      <t>, 기획전, 주문관리</t>
    </r>
  </si>
  <si>
    <t>1. 상품관리 개발 필요
2. 사용자관리 수정 필요 - 이메일 컬럼 추가, 권한 수정부분 추가
3. 기획전 배너 이미지 사이즈 협의된걸로 수정 필요
4. 주문관리 &gt; 새로 기획된대로 수정 필요</t>
  </si>
  <si>
    <t>1-3-5-4-3</t>
  </si>
  <si>
    <r>
      <rPr>
        <sz val="10"/>
        <color theme="1"/>
        <rFont val="Malgun Gothic"/>
        <family val="2"/>
        <charset val="129"/>
      </rPr>
      <t xml:space="preserve">상품관리
 - </t>
    </r>
    <r>
      <rPr>
        <sz val="10"/>
        <color rgb="FF0000FF"/>
        <rFont val="Malgun Gothic"/>
        <family val="2"/>
        <charset val="129"/>
      </rPr>
      <t>상품상세(단품, 옵션, 팬타온상품)</t>
    </r>
    <r>
      <rPr>
        <sz val="10"/>
        <color theme="1"/>
        <rFont val="Malgun Gothic"/>
        <family val="2"/>
        <charset val="129"/>
      </rPr>
      <t xml:space="preserve">
 - 구매사 카테고리
 - 상품메모</t>
    </r>
  </si>
  <si>
    <t>1. 상품메모 추가로 95%</t>
  </si>
  <si>
    <t>1-3-5-4-4</t>
  </si>
  <si>
    <t>상품관리 &gt; 지정자재 품종관리
 - 지정자재 품종과리, 지정자재 입찰, 지정자재 품종실적, 전자입찰</t>
  </si>
  <si>
    <t>1-3-5-4-5</t>
  </si>
  <si>
    <t>배치</t>
  </si>
  <si>
    <t>1-3-5-4-6</t>
  </si>
  <si>
    <t>마이그레이션 및 OK플라자 수정
WMS AWS 전환, 메일/SMS/카톡 변환</t>
  </si>
  <si>
    <t>1-3-5-4-7</t>
  </si>
  <si>
    <t>상품관리 &gt; 상품일괄등록</t>
  </si>
  <si>
    <t>이의진
(장동진,강민지)</t>
  </si>
  <si>
    <t>1-3-5-4-8</t>
  </si>
  <si>
    <t>상품일괄등록 배치</t>
  </si>
  <si>
    <t>1-3-5-4-9</t>
  </si>
  <si>
    <t>고객센타
 - 공지사항 =&gt; 상단고정
 - FAQ =&gt; 신규작업</t>
  </si>
  <si>
    <t>1-3-5-4-10</t>
  </si>
  <si>
    <t>시스템관리 
  - 조직관리 - 운영자관리 
  - 조직관리 - 공사유형관리</t>
  </si>
  <si>
    <t>1-3-5-4-11</t>
  </si>
  <si>
    <t xml:space="preserve">정산관리 
 - 매입확정, 매입전송, 매입전송내역 배송비 추가
</t>
  </si>
  <si>
    <t>1-3-5-4-12</t>
  </si>
  <si>
    <t xml:space="preserve">주문관리 
 - 역주문
</t>
  </si>
  <si>
    <t>1-3-5-4-13</t>
  </si>
  <si>
    <t>통계품목코드 사용 중인 화면 쿼리 수정
   1)주문관리 &gt; 실적조회 
   2)주문관리 &gt; 물류매입실적조회
   3)승인관리 &gt; 상품승인
   4) 그 외 혹시 모를 페이지</t>
  </si>
  <si>
    <t>강민지</t>
  </si>
  <si>
    <t>1-3-5-4-14</t>
  </si>
  <si>
    <t>WMS
 - 첨부파일(S3) 수정 
 - 메시지</t>
  </si>
  <si>
    <t>2-1</t>
  </si>
  <si>
    <t>펜타ON 기획</t>
  </si>
  <si>
    <t>2-1-1</t>
  </si>
  <si>
    <t>펜타ON 요건정리</t>
  </si>
  <si>
    <t>요건 정의서</t>
  </si>
  <si>
    <t>2-1-2</t>
  </si>
  <si>
    <t>펜타ON IA작성</t>
  </si>
  <si>
    <t>IA 설계서</t>
  </si>
  <si>
    <t>2-1-3</t>
  </si>
  <si>
    <t>디자인 시안용 화면설계서</t>
  </si>
  <si>
    <t>2-1-3-1</t>
  </si>
  <si>
    <t>2-1-3-2</t>
  </si>
  <si>
    <t>2-1-3-3</t>
  </si>
  <si>
    <t>2-1-3-4</t>
  </si>
  <si>
    <t>2-1-3-5</t>
  </si>
  <si>
    <t>마이페이지(주문조회)</t>
  </si>
  <si>
    <t>2-1-4</t>
  </si>
  <si>
    <t>기능정의서 작성</t>
  </si>
  <si>
    <t>기능정의서</t>
  </si>
  <si>
    <t>2024. 11. 8 디자인 시안 반영 확인으로 인한 지연</t>
  </si>
  <si>
    <t>2-1-5</t>
  </si>
  <si>
    <t>화면 설계서</t>
  </si>
  <si>
    <t>2-1-5-1</t>
  </si>
  <si>
    <t>구매사 스토리보드 1차 (화면설계)</t>
  </si>
  <si>
    <t>2-1-5-2</t>
  </si>
  <si>
    <t>2-1-5-3</t>
  </si>
  <si>
    <t>구매사 스토리보드 2차 (flow 및 description 작업)</t>
  </si>
  <si>
    <t>12/19 스토리보드 보강 작업 중 반품/교환 정책 생성으로 인해 작업이 지연되었습니다.</t>
  </si>
  <si>
    <t>2-1-6</t>
  </si>
  <si>
    <t>2-2</t>
  </si>
  <si>
    <t>펜타ON 디자인</t>
  </si>
  <si>
    <t>2-2-1</t>
  </si>
  <si>
    <t>B.I 제작</t>
  </si>
  <si>
    <t>윤상훈,김예림</t>
  </si>
  <si>
    <t>2-2-3</t>
  </si>
  <si>
    <t>2-2-4</t>
  </si>
  <si>
    <t>2-2-5</t>
  </si>
  <si>
    <t>기타 웹페이지 디자인 제작</t>
  </si>
  <si>
    <t>2-2-6</t>
  </si>
  <si>
    <t>HTML 소스</t>
  </si>
  <si>
    <t>2-3</t>
  </si>
  <si>
    <t>펜타ON 개발</t>
  </si>
  <si>
    <t>김기범,이의진,송주은</t>
  </si>
  <si>
    <t>2-3-1</t>
  </si>
  <si>
    <t>2-3-1-1</t>
  </si>
  <si>
    <t>2-3-1-2</t>
  </si>
  <si>
    <t>2-3-1-3</t>
  </si>
  <si>
    <t>2-3-1-4</t>
  </si>
  <si>
    <t>2-3-2</t>
  </si>
  <si>
    <t>ER설계</t>
  </si>
  <si>
    <t>2-3-3</t>
  </si>
  <si>
    <t>펜타ON Front 개발</t>
  </si>
  <si>
    <t>2-4</t>
  </si>
  <si>
    <t>펜타ON 테스트/오픈/안정화</t>
  </si>
  <si>
    <t>2-4-1</t>
  </si>
  <si>
    <t>2-4-2</t>
  </si>
  <si>
    <t>2-4-3</t>
  </si>
  <si>
    <t>2-4-4</t>
  </si>
  <si>
    <t>2-4-5</t>
  </si>
  <si>
    <t>송주은,김은별</t>
  </si>
  <si>
    <t>2-3-3-1</t>
  </si>
  <si>
    <t>회원가입</t>
  </si>
  <si>
    <t>김은별(조동현)</t>
  </si>
  <si>
    <t>2/24 완료예정</t>
  </si>
  <si>
    <t>2-3-3-2</t>
  </si>
  <si>
    <t>2/21 완료</t>
  </si>
  <si>
    <t>2-3-3-3</t>
  </si>
  <si>
    <r>
      <rPr>
        <sz val="10"/>
        <color theme="1"/>
        <rFont val="Malgun Gothic"/>
        <family val="2"/>
        <charset val="129"/>
      </rPr>
      <t xml:space="preserve">고객센터
 - 공지사항, FAQ, </t>
    </r>
    <r>
      <rPr>
        <strike/>
        <sz val="10"/>
        <color theme="1"/>
        <rFont val="Malgun Gothic"/>
        <family val="2"/>
        <charset val="129"/>
      </rPr>
      <t>QNA</t>
    </r>
    <r>
      <rPr>
        <sz val="10"/>
        <color theme="1"/>
        <rFont val="Malgun Gothic"/>
        <family val="2"/>
        <charset val="129"/>
      </rPr>
      <t>, 1:1문의하기</t>
    </r>
  </si>
  <si>
    <t>2-3-3-4</t>
  </si>
  <si>
    <t>메인
 - Header, 메인, Footer, Quick 메뉴</t>
  </si>
  <si>
    <t>약관 내용 수정 필요</t>
  </si>
  <si>
    <t>2-3-3-5</t>
  </si>
  <si>
    <t>상품검색
 - 상품검색결과목록, 상품카테고리 목록 
 - 상품상세, 장바구니 담기</t>
  </si>
  <si>
    <t>250217 95%에서 hold 
사유
1. 검색엔진 필요</t>
  </si>
  <si>
    <t>2-3-3-6</t>
  </si>
  <si>
    <t>장바구니
 - 장바구니 상품목록 
 - 주문확인(배송지, 주문결제)
 - 주문완료</t>
  </si>
  <si>
    <t>최초 주문시 본인인증</t>
  </si>
  <si>
    <t>2-3-3-7</t>
  </si>
  <si>
    <t>마이쇼핑 &gt; 내쇼핑현황
 - 주문배송 현황(주문이력)
 - 주문상세 
 - 주문취소현황
 - 반품/교환 현황</t>
  </si>
  <si>
    <t>송주은
김은별</t>
  </si>
  <si>
    <t>2-3-3-9</t>
  </si>
  <si>
    <t>마이쇼핑 &gt; 내정보관리
 - 회원정보 변경
 - 배송주소 관리
 - 회원탈퇴</t>
  </si>
  <si>
    <t>2-3-3-10</t>
  </si>
  <si>
    <t>상품전시
 - 특가상품, 인기상품, 기획전, 관심상품</t>
  </si>
  <si>
    <t>2-3-3-11</t>
  </si>
  <si>
    <t>임직원 당근마켓</t>
  </si>
  <si>
    <t>3-1</t>
  </si>
  <si>
    <t>전자입찰 기획</t>
  </si>
  <si>
    <t>3-1-1</t>
  </si>
  <si>
    <t>전자입찰 요건정리</t>
  </si>
  <si>
    <t>3-1-2</t>
  </si>
  <si>
    <t>전자입찰 IA작성</t>
  </si>
  <si>
    <t>3-1-3</t>
  </si>
  <si>
    <t>3-1-3-1</t>
  </si>
  <si>
    <t>3-1-3-2</t>
  </si>
  <si>
    <t>입찰공고</t>
  </si>
  <si>
    <t>3-1-3-3</t>
  </si>
  <si>
    <t>입찰상세</t>
  </si>
  <si>
    <t>3-1-4</t>
  </si>
  <si>
    <t>3-1-5</t>
  </si>
  <si>
    <t>화면설계서</t>
  </si>
  <si>
    <t>3-1-5-1</t>
  </si>
  <si>
    <t>관리자 스토리보드</t>
  </si>
  <si>
    <t>WBS 3차 일정 변경</t>
  </si>
  <si>
    <t>250120 95% hold (관리사와 협력사 N:N or 1:1 관계에 대한 정책 요청 중)</t>
  </si>
  <si>
    <t>250124 n:n 으로 기획 완료</t>
  </si>
  <si>
    <t>3-1-5-2</t>
  </si>
  <si>
    <t>협력사 스토리보드</t>
  </si>
  <si>
    <t>250116 1/20 완료예정</t>
  </si>
  <si>
    <t>3-1-6</t>
  </si>
  <si>
    <t>3-2</t>
  </si>
  <si>
    <t>전자입찰 디자인</t>
  </si>
  <si>
    <t>3-2-1</t>
  </si>
  <si>
    <t>3-2-2</t>
  </si>
  <si>
    <t>3-2-3</t>
  </si>
  <si>
    <t>3-2-4</t>
  </si>
  <si>
    <t>3-3</t>
  </si>
  <si>
    <t>전자입찰 개발</t>
  </si>
  <si>
    <t>3-3-1</t>
  </si>
  <si>
    <t>3-3-1-1</t>
  </si>
  <si>
    <t>3-3-1-2</t>
  </si>
  <si>
    <t>3-3-1-3</t>
  </si>
  <si>
    <t>3-3-1-4</t>
  </si>
  <si>
    <t>3-3-2</t>
  </si>
  <si>
    <t>전자입찰 화면설계 완료 후 완료예정</t>
  </si>
  <si>
    <t>3-3-3</t>
  </si>
  <si>
    <t>이의진,서동욱,김기범</t>
  </si>
  <si>
    <t>3-3-3-1</t>
  </si>
  <si>
    <t>관리자 개발</t>
  </si>
  <si>
    <t>3-3-3-2</t>
  </si>
  <si>
    <t>협력사 개발</t>
  </si>
  <si>
    <t>3-4</t>
  </si>
  <si>
    <t>전자입찰 테스트/오픈/안정화</t>
  </si>
  <si>
    <t>3-4-1</t>
  </si>
  <si>
    <t>3-4-2</t>
  </si>
  <si>
    <t>3-4-3</t>
  </si>
  <si>
    <t>3-4-4</t>
  </si>
  <si>
    <t>3-4-5</t>
  </si>
  <si>
    <t>3-3-3-1-1</t>
  </si>
  <si>
    <r>
      <rPr>
        <sz val="10"/>
        <color theme="1"/>
        <rFont val="Malgun Gothic"/>
        <family val="2"/>
        <charset val="129"/>
      </rPr>
      <t xml:space="preserve">공통 &gt; 로그인
 - 로그인/로그아웃
</t>
    </r>
    <r>
      <rPr>
        <sz val="10"/>
        <color rgb="FF0000FF"/>
        <rFont val="Malgun Gothic"/>
        <family val="2"/>
        <charset val="129"/>
      </rPr>
      <t xml:space="preserve"> - 공동인증서/업체동록절차/압찰업무안내 팝업</t>
    </r>
    <r>
      <rPr>
        <sz val="10"/>
        <color theme="1"/>
        <rFont val="Malgun Gothic"/>
        <family val="2"/>
        <charset val="129"/>
      </rPr>
      <t xml:space="preserve">
 - 아이디/비밀번호 찾기 팝업</t>
    </r>
  </si>
  <si>
    <t>3-3-3-1-2</t>
  </si>
  <si>
    <r>
      <rPr>
        <sz val="10"/>
        <color theme="1"/>
        <rFont val="Malgun Gothic"/>
        <family val="2"/>
        <charset val="129"/>
      </rPr>
      <t xml:space="preserve">공통 &gt; 회원가입
 - 약관, 회원가입, </t>
    </r>
    <r>
      <rPr>
        <sz val="10"/>
        <color rgb="FF0000FF"/>
        <rFont val="Malgun Gothic"/>
        <family val="2"/>
        <charset val="129"/>
      </rPr>
      <t>주소조회 팝업</t>
    </r>
  </si>
  <si>
    <t>3-3-3-1-3</t>
  </si>
  <si>
    <t>공통 &gt; 배치
 - 입찰계획 삭제, 입찰유찰, 메일발송</t>
  </si>
  <si>
    <t>3-3-3-1-4</t>
  </si>
  <si>
    <r>
      <rPr>
        <sz val="10"/>
        <color theme="1"/>
        <rFont val="Malgun Gothic"/>
        <family val="2"/>
        <charset val="129"/>
      </rPr>
      <t xml:space="preserve">관리사 &gt; 메인
 </t>
    </r>
    <r>
      <rPr>
        <sz val="10"/>
        <color rgb="FF0000FF"/>
        <rFont val="Malgun Gothic"/>
        <family val="2"/>
        <charset val="129"/>
      </rPr>
      <t>- 공지사항 팝업</t>
    </r>
    <r>
      <rPr>
        <sz val="10"/>
        <color theme="1"/>
        <rFont val="Malgun Gothic"/>
        <family val="2"/>
        <charset val="129"/>
      </rPr>
      <t xml:space="preserve">
 - 개인정보 수정</t>
    </r>
    <r>
      <rPr>
        <sz val="10"/>
        <color rgb="FF0000FF"/>
        <rFont val="Malgun Gothic"/>
        <family val="2"/>
        <charset val="129"/>
      </rPr>
      <t>(비밀번호변경, 공동인증서/업체등록절차/입찰업무안내 팝업)</t>
    </r>
  </si>
  <si>
    <t>90%에서 hold (사유 : footer 공동인증서 안내, 담당자 안내, 이용약관등 세팅 안되어 있는 부분 처리 필요)</t>
  </si>
  <si>
    <t>3-3-3-1-5</t>
  </si>
  <si>
    <t>관리사 &gt; 전자입찰</t>
  </si>
  <si>
    <t>3-3-3-1-5-1</t>
  </si>
  <si>
    <t>관리사 &gt; 전자입찰 &gt; 입찰계획
 - 입찰계획목록, 입찰계획상세, 입찰계획 수정, 입찰계획 등록</t>
  </si>
  <si>
    <t>3-3-3-1-5-2</t>
  </si>
  <si>
    <t>관리사 &gt; 전자입찰 &gt; 입찰진행
 - 입찰진행목록, 입찰진행상세, 개찰상세, 재입찰</t>
  </si>
  <si>
    <t>공동인증서 (작업 남음)</t>
  </si>
  <si>
    <t>3-3-3-1-5-3</t>
  </si>
  <si>
    <t>관리사 &gt; 전자입찰 &gt; 입찰완료
 - 입찰완료목록, 입찰완료상세</t>
  </si>
  <si>
    <t>3-3-3-1-5-4</t>
  </si>
  <si>
    <t>관리사 &gt; 전자입찰 &gt; 입찰이력
 - 입찰이력목록</t>
  </si>
  <si>
    <t>3-3-3-1-6</t>
  </si>
  <si>
    <r>
      <rPr>
        <sz val="10"/>
        <color theme="1"/>
        <rFont val="Malgun Gothic"/>
        <family val="2"/>
        <charset val="129"/>
      </rPr>
      <t xml:space="preserve">관리사 &gt; 공지
 - </t>
    </r>
    <r>
      <rPr>
        <sz val="10"/>
        <color rgb="FF0000FF"/>
        <rFont val="Malgun Gothic"/>
        <family val="2"/>
        <charset val="129"/>
      </rPr>
      <t>공지사항목록, 공지사항상세</t>
    </r>
    <r>
      <rPr>
        <sz val="10"/>
        <color theme="1"/>
        <rFont val="Malgun Gothic"/>
        <family val="2"/>
        <charset val="129"/>
      </rPr>
      <t xml:space="preserve">, 공지사항 등록/수정
 - FAQ 목록, FAQ 등록/수정, </t>
    </r>
    <r>
      <rPr>
        <sz val="10"/>
        <color rgb="FF0000FF"/>
        <rFont val="Malgun Gothic"/>
        <family val="2"/>
        <charset val="129"/>
      </rPr>
      <t xml:space="preserve">FAQ 질문/답변
</t>
    </r>
    <r>
      <rPr>
        <sz val="10"/>
        <color theme="1"/>
        <rFont val="Malgun Gothic"/>
        <family val="2"/>
        <charset val="129"/>
      </rPr>
      <t xml:space="preserve"> - 매뉴얼</t>
    </r>
  </si>
  <si>
    <t>메뉴얼 다운로드 처리 (메뉴얼 나오고 작업)</t>
  </si>
  <si>
    <t>3-3-3-1-7</t>
  </si>
  <si>
    <t>관리사 &gt; 업체정보
 - 업체승인대상 목록, 업체승인상세 
 - 승인업체 목록, 업체상세, 업체수정, 업체등록</t>
  </si>
  <si>
    <t>3-3-3-1-8</t>
  </si>
  <si>
    <t>관리사 &gt; 통계
 - 회사별 입찰실적, 입찰실적 상세내역, 입찰현황, 입찰상세내역</t>
  </si>
  <si>
    <t>3-3-3-1-9</t>
  </si>
  <si>
    <t>관리사 &gt; 정보관리
 - 사용자관리목록, 사용자수정, 사용자등록</t>
  </si>
  <si>
    <t>3-3-3-2-1</t>
  </si>
  <si>
    <r>
      <rPr>
        <sz val="10"/>
        <color theme="1"/>
        <rFont val="Malgun Gothic"/>
        <family val="2"/>
        <charset val="129"/>
      </rPr>
      <t xml:space="preserve">협력사 &gt; 메인
 - </t>
    </r>
    <r>
      <rPr>
        <sz val="10"/>
        <color rgb="FF0000FF"/>
        <rFont val="Malgun Gothic"/>
        <family val="2"/>
        <charset val="129"/>
      </rPr>
      <t>공지사항 팝업</t>
    </r>
    <r>
      <rPr>
        <sz val="10"/>
        <color theme="1"/>
        <rFont val="Malgun Gothic"/>
        <family val="2"/>
        <charset val="129"/>
      </rPr>
      <t xml:space="preserve">
 - 개인정보 수정(</t>
    </r>
    <r>
      <rPr>
        <sz val="10"/>
        <color rgb="FF0000FF"/>
        <rFont val="Malgun Gothic"/>
        <family val="2"/>
        <charset val="129"/>
      </rPr>
      <t>비밀번호변경, 공동인증서/업체등록절차/입찰업무안내 팝업</t>
    </r>
    <r>
      <rPr>
        <sz val="10"/>
        <color theme="1"/>
        <rFont val="Malgun Gothic"/>
        <family val="2"/>
        <charset val="129"/>
      </rPr>
      <t>)</t>
    </r>
  </si>
  <si>
    <t>3-3-3-2-2</t>
  </si>
  <si>
    <t>협력사 &gt; 전자입찰</t>
  </si>
  <si>
    <t>3-3-3-2-2-1</t>
  </si>
  <si>
    <t xml:space="preserve">협력사 &gt; 전자입찰 &gt; 입찰진행
 - 입찰진행목록, 입찰진행상세 </t>
  </si>
  <si>
    <t>3-3-3-2-2-2</t>
  </si>
  <si>
    <t>협력사 &gt; 전자입찰 &gt; 입찰완료
 - 입찰완료목록, 입찰완료상세</t>
  </si>
  <si>
    <t>3-3-3-2-3</t>
  </si>
  <si>
    <r>
      <rPr>
        <sz val="10"/>
        <color theme="1"/>
        <rFont val="Malgun Gothic"/>
        <family val="2"/>
        <charset val="129"/>
      </rPr>
      <t xml:space="preserve">협력사 &gt; 공지
 - </t>
    </r>
    <r>
      <rPr>
        <sz val="10"/>
        <color rgb="FF0000FF"/>
        <rFont val="Malgun Gothic"/>
        <family val="2"/>
        <charset val="129"/>
      </rPr>
      <t>공지사항목록, 공지사항상세</t>
    </r>
    <r>
      <rPr>
        <sz val="10"/>
        <color theme="1"/>
        <rFont val="Malgun Gothic"/>
        <family val="2"/>
        <charset val="129"/>
      </rPr>
      <t xml:space="preserve">
 - </t>
    </r>
    <r>
      <rPr>
        <sz val="10"/>
        <color rgb="FF0000FF"/>
        <rFont val="Malgun Gothic"/>
        <family val="2"/>
        <charset val="129"/>
      </rPr>
      <t>FAQ 질문/답변</t>
    </r>
    <r>
      <rPr>
        <sz val="10"/>
        <color theme="1"/>
        <rFont val="Malgun Gothic"/>
        <family val="2"/>
        <charset val="129"/>
      </rPr>
      <t xml:space="preserve">
 - 매뉴얼</t>
    </r>
  </si>
  <si>
    <t>3-3-3-2-4</t>
  </si>
  <si>
    <t>협력사 &gt; 업체정보
 - 자사정보 상세, 자사정보수정 
 - 사용자관리목록, 사용자수정, 사용자등록</t>
  </si>
  <si>
    <t>SSO</t>
  </si>
  <si>
    <t>운영사 DB 커넥션 작업 프로버티 세팅 작업 진행 필요</t>
  </si>
  <si>
    <t>Service</t>
  </si>
  <si>
    <t>Section</t>
  </si>
  <si>
    <t>7월</t>
  </si>
  <si>
    <t>8월</t>
  </si>
  <si>
    <t>9월</t>
  </si>
  <si>
    <t>10월</t>
  </si>
  <si>
    <t>11월</t>
  </si>
  <si>
    <t>12월</t>
  </si>
  <si>
    <t>25년 1월</t>
  </si>
  <si>
    <t>2월</t>
  </si>
  <si>
    <t>3월</t>
  </si>
  <si>
    <t>4월</t>
  </si>
  <si>
    <t>5월</t>
  </si>
  <si>
    <t>1W</t>
  </si>
  <si>
    <t>2W</t>
  </si>
  <si>
    <t>3W</t>
  </si>
  <si>
    <t>4W</t>
  </si>
  <si>
    <t>5W</t>
  </si>
  <si>
    <t xml:space="preserve">As-Is 분석 </t>
  </si>
  <si>
    <t>요건정리</t>
  </si>
  <si>
    <t>IA 작성</t>
  </si>
  <si>
    <t>시안 화면설계</t>
  </si>
  <si>
    <t>To-Be 기능정의서</t>
  </si>
  <si>
    <t>벤치마킹</t>
  </si>
  <si>
    <t>디자인전략</t>
  </si>
  <si>
    <t>디자인시안</t>
  </si>
  <si>
    <t>시안확정 및 업그레이드</t>
  </si>
  <si>
    <t>디자인제작</t>
  </si>
  <si>
    <t>HTML/CSS 가이드 제작</t>
  </si>
  <si>
    <t>HTML 퍼블</t>
  </si>
  <si>
    <t>프레임웍 개발</t>
  </si>
  <si>
    <t>DB 설계</t>
  </si>
  <si>
    <t>OK플라자 운영사</t>
  </si>
  <si>
    <t>Data Cleansing/Mig</t>
  </si>
  <si>
    <t>테스트/
오픈/
안정화</t>
  </si>
  <si>
    <t>펜타ON</t>
  </si>
  <si>
    <t>웹페이지 디자인제작</t>
  </si>
  <si>
    <t>OK스토어 Front개발</t>
  </si>
  <si>
    <t>컨펌</t>
  </si>
  <si>
    <t>디자인상세</t>
  </si>
  <si>
    <t>퍼블</t>
  </si>
  <si>
    <t>전체</t>
  </si>
  <si>
    <t>추석</t>
  </si>
  <si>
    <t>중간보고</t>
  </si>
  <si>
    <t>설날</t>
  </si>
  <si>
    <t>오픈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</si>
</sst>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0%"/>
    <numFmt numFmtId="177" formatCode="m&quot;월&quot;\ d&quot;일&quot;"/>
    <numFmt numFmtId="178" formatCode="0.0_ "/>
    <numFmt numFmtId="179" formatCode="m&quot;월 &quot;d&quot;일&quot;"/>
    <numFmt numFmtId="180" formatCode="mm/dd"/>
    <numFmt numFmtId="181" formatCode="0.0_);[Red]\(0.0\)"/>
    <numFmt numFmtId="182" formatCode="yy\-m\-d"/>
  </numFmts>
  <fonts count="41" x14ac:knownFonts="1">
    <font>
      <sz val="11"/>
      <color theme="1"/>
      <name val="Calibri"/>
      <scheme val="minor"/>
    </font>
    <font>
      <sz val="11"/>
      <color theme="1"/>
      <name val="Arial"/>
      <family val="2"/>
    </font>
    <font>
      <sz val="9"/>
      <color theme="1"/>
      <name val="Malgun Gothic"/>
      <family val="2"/>
      <charset val="129"/>
    </font>
    <font>
      <sz val="11"/>
      <name val="Calibri"/>
      <family val="2"/>
    </font>
    <font>
      <b/>
      <sz val="9"/>
      <color rgb="FFFFFFFF"/>
      <name val="Malgun Gothic"/>
      <family val="2"/>
      <charset val="129"/>
    </font>
    <font>
      <sz val="9"/>
      <color rgb="FFFF00FF"/>
      <name val="Malgun Gothic"/>
      <family val="2"/>
      <charset val="129"/>
    </font>
    <font>
      <sz val="9"/>
      <color rgb="FF0000FF"/>
      <name val="Malgun Gothic"/>
      <family val="2"/>
      <charset val="129"/>
    </font>
    <font>
      <sz val="7"/>
      <color theme="1"/>
      <name val="Malgun Gothic"/>
      <family val="2"/>
      <charset val="129"/>
    </font>
    <font>
      <b/>
      <u/>
      <sz val="10"/>
      <color theme="1"/>
      <name val="Malgun Gothic"/>
      <family val="2"/>
      <charset val="129"/>
    </font>
    <font>
      <b/>
      <u/>
      <sz val="10"/>
      <color theme="1"/>
      <name val="Malgun Gothic"/>
      <family val="2"/>
      <charset val="129"/>
    </font>
    <font>
      <b/>
      <u/>
      <sz val="10"/>
      <color theme="1"/>
      <name val="Malgun Gothic"/>
      <family val="2"/>
      <charset val="129"/>
    </font>
    <font>
      <b/>
      <u/>
      <sz val="10"/>
      <color theme="1"/>
      <name val="Malgun Gothic"/>
      <family val="2"/>
      <charset val="129"/>
    </font>
    <font>
      <b/>
      <u/>
      <sz val="10"/>
      <color theme="1"/>
      <name val="Malgun Gothic"/>
      <family val="2"/>
      <charset val="129"/>
    </font>
    <font>
      <sz val="10"/>
      <color theme="1"/>
      <name val="Malgun Gothic"/>
      <family val="2"/>
      <charset val="129"/>
    </font>
    <font>
      <b/>
      <u/>
      <sz val="10"/>
      <color theme="1"/>
      <name val="Malgun Gothic"/>
      <family val="2"/>
      <charset val="129"/>
    </font>
    <font>
      <b/>
      <u/>
      <sz val="10"/>
      <color theme="1"/>
      <name val="Malgun Gothic"/>
      <family val="2"/>
      <charset val="129"/>
    </font>
    <font>
      <b/>
      <sz val="10"/>
      <color theme="1"/>
      <name val="Malgun Gothic"/>
      <family val="2"/>
      <charset val="129"/>
    </font>
    <font>
      <b/>
      <u/>
      <sz val="10"/>
      <color theme="1"/>
      <name val="Malgun Gothic"/>
      <family val="2"/>
      <charset val="129"/>
    </font>
    <font>
      <b/>
      <u/>
      <sz val="10"/>
      <color theme="1"/>
      <name val="Malgun Gothic"/>
      <family val="2"/>
      <charset val="129"/>
    </font>
    <font>
      <b/>
      <u/>
      <sz val="10"/>
      <color theme="1"/>
      <name val="Malgun Gothic"/>
      <family val="2"/>
      <charset val="129"/>
    </font>
    <font>
      <b/>
      <u/>
      <sz val="10"/>
      <color theme="1"/>
      <name val="Malgun Gothic"/>
      <family val="2"/>
      <charset val="129"/>
    </font>
    <font>
      <b/>
      <u/>
      <sz val="10"/>
      <color theme="1"/>
      <name val="Malgun Gothic"/>
      <family val="2"/>
      <charset val="129"/>
    </font>
    <font>
      <sz val="8"/>
      <color theme="1"/>
      <name val="Malgun Gothic"/>
      <family val="2"/>
      <charset val="129"/>
    </font>
    <font>
      <sz val="11"/>
      <color theme="1"/>
      <name val="Malgun Gothic"/>
      <family val="2"/>
      <charset val="129"/>
    </font>
    <font>
      <sz val="11"/>
      <color theme="1"/>
      <name val="Calibri"/>
      <family val="2"/>
    </font>
    <font>
      <sz val="8"/>
      <color rgb="FFFF0000"/>
      <name val="Malgun Gothic"/>
      <family val="2"/>
      <charset val="129"/>
    </font>
    <font>
      <sz val="8"/>
      <color rgb="FF3F7F5F"/>
      <name val="Arial"/>
      <family val="2"/>
    </font>
    <font>
      <sz val="10"/>
      <color rgb="FF0000FF"/>
      <name val="Malgun Gothic"/>
      <family val="2"/>
      <charset val="129"/>
    </font>
    <font>
      <sz val="8"/>
      <color rgb="FFFF00FF"/>
      <name val="Malgun Gothic"/>
      <family val="2"/>
      <charset val="129"/>
    </font>
    <font>
      <sz val="10"/>
      <color rgb="FF000000"/>
      <name val="Malgun Gothic"/>
      <family val="2"/>
      <charset val="129"/>
    </font>
    <font>
      <sz val="11"/>
      <color theme="1"/>
      <name val="Calibri"/>
      <family val="2"/>
      <scheme val="minor"/>
    </font>
    <font>
      <sz val="8"/>
      <color rgb="FFDEEAF6"/>
      <name val="Malgun Gothic"/>
      <family val="2"/>
      <charset val="129"/>
    </font>
    <font>
      <sz val="6"/>
      <color rgb="FFDEEAF6"/>
      <name val="Malgun Gothic"/>
      <family val="2"/>
      <charset val="129"/>
    </font>
    <font>
      <sz val="7"/>
      <color rgb="FFDEEAF6"/>
      <name val="Malgun Gothic"/>
      <family val="2"/>
      <charset val="129"/>
    </font>
    <font>
      <b/>
      <sz val="12"/>
      <color theme="1"/>
      <name val="Malgun Gothic"/>
      <family val="2"/>
      <charset val="129"/>
    </font>
    <font>
      <b/>
      <u/>
      <sz val="10"/>
      <color rgb="FFFF0000"/>
      <name val="Malgun Gothic"/>
      <family val="2"/>
      <charset val="129"/>
    </font>
    <font>
      <b/>
      <u/>
      <sz val="10"/>
      <color rgb="FFFF0000"/>
      <name val="Malgun Gothic"/>
      <family val="2"/>
      <charset val="129"/>
    </font>
    <font>
      <b/>
      <u/>
      <sz val="10"/>
      <color rgb="FFFF0000"/>
      <name val="Malgun Gothic"/>
      <family val="2"/>
      <charset val="129"/>
    </font>
    <font>
      <sz val="10"/>
      <color rgb="FF1155CC"/>
      <name val="Malgun Gothic"/>
      <family val="2"/>
      <charset val="129"/>
    </font>
    <font>
      <strike/>
      <sz val="10"/>
      <color theme="1"/>
      <name val="Malgun Gothic"/>
      <family val="2"/>
      <charset val="129"/>
    </font>
    <font>
      <sz val="8"/>
      <name val="Calibri"/>
      <family val="3"/>
      <charset val="129"/>
      <scheme val="minor"/>
    </font>
  </fonts>
  <fills count="26">
    <fill>
      <patternFill patternType="none"/>
    </fill>
    <fill>
      <patternFill patternType="gray125"/>
    </fill>
    <fill>
      <patternFill patternType="solid">
        <fgColor rgb="FFF3F3F3"/>
        <bgColor rgb="FFF3F3F3"/>
      </patternFill>
    </fill>
    <fill>
      <patternFill patternType="solid">
        <fgColor rgb="FF666666"/>
        <bgColor rgb="FF666666"/>
      </patternFill>
    </fill>
    <fill>
      <patternFill patternType="solid">
        <fgColor rgb="FFFFFFFF"/>
        <bgColor rgb="FFFFFFFF"/>
      </patternFill>
    </fill>
    <fill>
      <patternFill patternType="solid">
        <fgColor rgb="FFDEEAF6"/>
        <bgColor rgb="FFDEEAF6"/>
      </patternFill>
    </fill>
    <fill>
      <patternFill patternType="solid">
        <fgColor rgb="FFBFBFBF"/>
        <bgColor rgb="FFBFBFBF"/>
      </patternFill>
    </fill>
    <fill>
      <patternFill patternType="solid">
        <fgColor rgb="FFD8D8D8"/>
        <bgColor rgb="FFD8D8D8"/>
      </patternFill>
    </fill>
    <fill>
      <patternFill patternType="solid">
        <fgColor rgb="FFFEF2CB"/>
        <bgColor rgb="FFFEF2CB"/>
      </patternFill>
    </fill>
    <fill>
      <patternFill patternType="solid">
        <fgColor rgb="FFF2F2F2"/>
        <bgColor rgb="FFF2F2F2"/>
      </patternFill>
    </fill>
    <fill>
      <patternFill patternType="solid">
        <fgColor theme="0"/>
        <bgColor theme="0"/>
      </patternFill>
    </fill>
    <fill>
      <patternFill patternType="solid">
        <fgColor rgb="FFEFEFEF"/>
        <bgColor rgb="FFEFEFEF"/>
      </patternFill>
    </fill>
    <fill>
      <patternFill patternType="solid">
        <fgColor rgb="FFFF9900"/>
        <bgColor rgb="FFFF9900"/>
      </patternFill>
    </fill>
    <fill>
      <patternFill patternType="solid">
        <fgColor rgb="FFB7B7B7"/>
        <bgColor rgb="FFB7B7B7"/>
      </patternFill>
    </fill>
    <fill>
      <patternFill patternType="solid">
        <fgColor rgb="FFE7E6E6"/>
        <bgColor rgb="FFE7E6E6"/>
      </patternFill>
    </fill>
    <fill>
      <patternFill patternType="solid">
        <fgColor rgb="FFFFC9C9"/>
        <bgColor rgb="FFFFC9C9"/>
      </patternFill>
    </fill>
    <fill>
      <patternFill patternType="solid">
        <fgColor rgb="FFFFE599"/>
        <bgColor rgb="FFFFE599"/>
      </patternFill>
    </fill>
    <fill>
      <patternFill patternType="solid">
        <fgColor rgb="FFCFE2F3"/>
        <bgColor rgb="FFCFE2F3"/>
      </patternFill>
    </fill>
    <fill>
      <patternFill patternType="solid">
        <fgColor rgb="FFFCE5CD"/>
        <bgColor rgb="FFFCE5CD"/>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BE4D5"/>
        <bgColor rgb="FFFBE4D5"/>
      </patternFill>
    </fill>
    <fill>
      <patternFill patternType="solid">
        <fgColor rgb="FF7F7F7F"/>
        <bgColor rgb="FF7F7F7F"/>
      </patternFill>
    </fill>
    <fill>
      <patternFill patternType="solid">
        <fgColor theme="1"/>
        <bgColor theme="1"/>
      </patternFill>
    </fill>
    <fill>
      <patternFill patternType="solid">
        <fgColor rgb="FF0C0C0C"/>
        <bgColor rgb="FF0C0C0C"/>
      </patternFill>
    </fill>
  </fills>
  <borders count="142">
    <border>
      <left/>
      <right/>
      <top/>
      <bottom/>
      <diagonal/>
    </border>
    <border>
      <left/>
      <right/>
      <top/>
      <bottom/>
      <diagonal/>
    </border>
    <border>
      <left/>
      <right/>
      <top/>
      <bottom/>
      <diagonal/>
    </border>
    <border>
      <left/>
      <right/>
      <top/>
      <bottom/>
      <diagonal/>
    </border>
    <border>
      <left/>
      <right/>
      <top/>
      <bottom/>
      <diagonal/>
    </border>
    <border>
      <left style="thin">
        <color rgb="FF666666"/>
      </left>
      <right/>
      <top style="thin">
        <color rgb="FF666666"/>
      </top>
      <bottom style="thin">
        <color rgb="FF666666"/>
      </bottom>
      <diagonal/>
    </border>
    <border>
      <left/>
      <right style="thin">
        <color rgb="FFFFFFFF"/>
      </right>
      <top style="thin">
        <color rgb="FF666666"/>
      </top>
      <bottom style="thin">
        <color rgb="FF666666"/>
      </bottom>
      <diagonal/>
    </border>
    <border>
      <left style="thin">
        <color rgb="FFFFFFFF"/>
      </left>
      <right/>
      <top style="thin">
        <color rgb="FF666666"/>
      </top>
      <bottom style="thin">
        <color rgb="FF666666"/>
      </bottom>
      <diagonal/>
    </border>
    <border>
      <left/>
      <right/>
      <top style="thin">
        <color rgb="FF666666"/>
      </top>
      <bottom style="thin">
        <color rgb="FF666666"/>
      </bottom>
      <diagonal/>
    </border>
    <border>
      <left/>
      <right style="thin">
        <color rgb="FF666666"/>
      </right>
      <top style="thin">
        <color rgb="FF666666"/>
      </top>
      <bottom style="thin">
        <color rgb="FF666666"/>
      </bottom>
      <diagonal/>
    </border>
    <border>
      <left style="thin">
        <color rgb="FF666666"/>
      </left>
      <right style="thin">
        <color rgb="FF666666"/>
      </right>
      <top style="thin">
        <color rgb="FF666666"/>
      </top>
      <bottom style="thin">
        <color rgb="FF666666"/>
      </bottom>
      <diagonal/>
    </border>
    <border>
      <left style="thin">
        <color rgb="FF666666"/>
      </left>
      <right style="thin">
        <color rgb="FF666666"/>
      </right>
      <top style="thin">
        <color rgb="FF666666"/>
      </top>
      <bottom/>
      <diagonal/>
    </border>
    <border>
      <left style="thin">
        <color rgb="FF666666"/>
      </left>
      <right/>
      <top style="thin">
        <color rgb="FF666666"/>
      </top>
      <bottom/>
      <diagonal/>
    </border>
    <border>
      <left/>
      <right style="thin">
        <color rgb="FF666666"/>
      </right>
      <top style="thin">
        <color rgb="FF666666"/>
      </top>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666666"/>
      </left>
      <right/>
      <top/>
      <bottom/>
      <diagonal/>
    </border>
    <border>
      <left/>
      <right style="thin">
        <color rgb="FF666666"/>
      </right>
      <top/>
      <bottom/>
      <diagonal/>
    </border>
    <border>
      <left style="thin">
        <color rgb="FF000000"/>
      </left>
      <right/>
      <top/>
      <bottom/>
      <diagonal/>
    </border>
    <border>
      <left/>
      <right style="thin">
        <color rgb="FF000000"/>
      </right>
      <top/>
      <bottom/>
      <diagonal/>
    </border>
    <border>
      <left style="thin">
        <color rgb="FF666666"/>
      </left>
      <right/>
      <top/>
      <bottom style="thin">
        <color rgb="FF666666"/>
      </bottom>
      <diagonal/>
    </border>
    <border>
      <left/>
      <right style="thin">
        <color rgb="FF666666"/>
      </right>
      <top/>
      <bottom style="thin">
        <color rgb="FF666666"/>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dotted">
        <color rgb="FF000000"/>
      </right>
      <top style="thin">
        <color rgb="FF000000"/>
      </top>
      <bottom/>
      <diagonal/>
    </border>
    <border>
      <left style="dotted">
        <color rgb="FF000000"/>
      </left>
      <right style="thin">
        <color rgb="FF000000"/>
      </right>
      <top style="thin">
        <color rgb="FF000000"/>
      </top>
      <bottom/>
      <diagonal/>
    </border>
    <border>
      <left style="thin">
        <color rgb="FF000000"/>
      </left>
      <right style="dotted">
        <color rgb="FF000000"/>
      </right>
      <top style="thin">
        <color rgb="FF000000"/>
      </top>
      <bottom style="thin">
        <color rgb="FF000000"/>
      </bottom>
      <diagonal/>
    </border>
    <border>
      <left style="dotted">
        <color rgb="FF000000"/>
      </left>
      <right style="thin">
        <color rgb="FF000000"/>
      </right>
      <top style="thin">
        <color rgb="FF000000"/>
      </top>
      <bottom style="thin">
        <color rgb="FF000000"/>
      </bottom>
      <diagonal/>
    </border>
    <border>
      <left style="thin">
        <color rgb="FF000000"/>
      </left>
      <right/>
      <top style="thin">
        <color rgb="FF000000"/>
      </top>
      <bottom style="thin">
        <color rgb="FFD8D8D8"/>
      </bottom>
      <diagonal/>
    </border>
    <border>
      <left/>
      <right/>
      <top style="thin">
        <color rgb="FF000000"/>
      </top>
      <bottom style="thin">
        <color rgb="FFD8D8D8"/>
      </bottom>
      <diagonal/>
    </border>
    <border>
      <left/>
      <right style="thin">
        <color rgb="FFD8D8D8"/>
      </right>
      <top style="thin">
        <color rgb="FF000000"/>
      </top>
      <bottom style="thin">
        <color rgb="FFD8D8D8"/>
      </bottom>
      <diagonal/>
    </border>
    <border>
      <left style="thin">
        <color rgb="FFD8D8D8"/>
      </left>
      <right/>
      <top/>
      <bottom style="thin">
        <color rgb="FFD8D8D8"/>
      </bottom>
      <diagonal/>
    </border>
    <border>
      <left style="thin">
        <color rgb="FF7F7F7F"/>
      </left>
      <right style="thin">
        <color rgb="FFD8D8D8"/>
      </right>
      <top style="thin">
        <color rgb="FF7F7F7F"/>
      </top>
      <bottom style="thin">
        <color rgb="FFD8D8D8"/>
      </bottom>
      <diagonal/>
    </border>
    <border>
      <left style="thin">
        <color rgb="FFD8D8D8"/>
      </left>
      <right style="thin">
        <color rgb="FFD8D8D8"/>
      </right>
      <top style="thin">
        <color rgb="FF7F7F7F"/>
      </top>
      <bottom style="thin">
        <color rgb="FFD8D8D8"/>
      </bottom>
      <diagonal/>
    </border>
    <border>
      <left style="thin">
        <color rgb="FFD8D8D8"/>
      </left>
      <right style="thin">
        <color rgb="FF7F7F7F"/>
      </right>
      <top style="thin">
        <color rgb="FF7F7F7F"/>
      </top>
      <bottom style="thin">
        <color rgb="FFD8D8D8"/>
      </bottom>
      <diagonal/>
    </border>
    <border>
      <left/>
      <right style="thin">
        <color rgb="FFD8D8D8"/>
      </right>
      <top/>
      <bottom style="thin">
        <color rgb="FFD8D8D8"/>
      </bottom>
      <diagonal/>
    </border>
    <border>
      <left style="thin">
        <color rgb="FFD8D8D8"/>
      </left>
      <right style="thin">
        <color rgb="FFD8D8D8"/>
      </right>
      <top/>
      <bottom style="thin">
        <color rgb="FFD8D8D8"/>
      </bottom>
      <diagonal/>
    </border>
    <border>
      <left style="thin">
        <color rgb="FFD8D8D8"/>
      </left>
      <right style="thin">
        <color rgb="FF000000"/>
      </right>
      <top/>
      <bottom style="thin">
        <color rgb="FFD8D8D8"/>
      </bottom>
      <diagonal/>
    </border>
    <border>
      <left style="thin">
        <color rgb="FF000000"/>
      </left>
      <right style="dotted">
        <color rgb="FF000000"/>
      </right>
      <top/>
      <bottom/>
      <diagonal/>
    </border>
    <border>
      <left style="dotted">
        <color rgb="FF000000"/>
      </left>
      <right style="thin">
        <color rgb="FF000000"/>
      </right>
      <top/>
      <bottom/>
      <diagonal/>
    </border>
    <border>
      <left/>
      <right style="thin">
        <color rgb="FFD8D8D8"/>
      </right>
      <top style="thin">
        <color rgb="FFD8D8D8"/>
      </top>
      <bottom style="thin">
        <color rgb="FFD8D8D8"/>
      </bottom>
      <diagonal/>
    </border>
    <border>
      <left style="thin">
        <color rgb="FFD8D8D8"/>
      </left>
      <right style="thin">
        <color rgb="FFD8D8D8"/>
      </right>
      <top style="thin">
        <color rgb="FFD8D8D8"/>
      </top>
      <bottom style="thin">
        <color rgb="FFD8D8D8"/>
      </bottom>
      <diagonal/>
    </border>
    <border>
      <left style="thin">
        <color rgb="FFD8D8D8"/>
      </left>
      <right/>
      <top style="thin">
        <color rgb="FFD8D8D8"/>
      </top>
      <bottom style="thin">
        <color rgb="FFD8D8D8"/>
      </bottom>
      <diagonal/>
    </border>
    <border>
      <left/>
      <right style="thin">
        <color rgb="FFD8D8D8"/>
      </right>
      <top style="thin">
        <color rgb="FFD8D8D8"/>
      </top>
      <bottom style="thin">
        <color rgb="FFD8D8D8"/>
      </bottom>
      <diagonal/>
    </border>
    <border>
      <left style="thin">
        <color rgb="FFD8D8D8"/>
      </left>
      <right/>
      <top style="thin">
        <color rgb="FFD8D8D8"/>
      </top>
      <bottom style="thin">
        <color rgb="FFD8D8D8"/>
      </bottom>
      <diagonal/>
    </border>
    <border>
      <left style="thin">
        <color rgb="FF7F7F7F"/>
      </left>
      <right style="thin">
        <color rgb="FFD8D8D8"/>
      </right>
      <top style="thin">
        <color rgb="FFD8D8D8"/>
      </top>
      <bottom style="thin">
        <color rgb="FFD8D8D8"/>
      </bottom>
      <diagonal/>
    </border>
    <border>
      <left style="thin">
        <color rgb="FFD8D8D8"/>
      </left>
      <right style="thin">
        <color rgb="FF7F7F7F"/>
      </right>
      <top style="thin">
        <color rgb="FFD8D8D8"/>
      </top>
      <bottom style="thin">
        <color rgb="FFD8D8D8"/>
      </bottom>
      <diagonal/>
    </border>
    <border>
      <left style="thin">
        <color rgb="FFD8D8D8"/>
      </left>
      <right style="thin">
        <color rgb="FF000000"/>
      </right>
      <top style="thin">
        <color rgb="FFD8D8D8"/>
      </top>
      <bottom style="thin">
        <color rgb="FFD8D8D8"/>
      </bottom>
      <diagonal/>
    </border>
    <border>
      <left/>
      <right/>
      <top style="thin">
        <color rgb="FFD8D8D8"/>
      </top>
      <bottom style="thin">
        <color rgb="FFD8D8D8"/>
      </bottom>
      <diagonal/>
    </border>
    <border>
      <left style="thin">
        <color rgb="FF000000"/>
      </left>
      <right style="dotted">
        <color rgb="FF000000"/>
      </right>
      <top/>
      <bottom style="thin">
        <color rgb="FF000000"/>
      </bottom>
      <diagonal/>
    </border>
    <border>
      <left style="dotted">
        <color rgb="FF000000"/>
      </left>
      <right style="thin">
        <color rgb="FF000000"/>
      </right>
      <top/>
      <bottom style="thin">
        <color rgb="FF000000"/>
      </bottom>
      <diagonal/>
    </border>
    <border>
      <left style="thin">
        <color rgb="FF000000"/>
      </left>
      <right style="dotted">
        <color rgb="FF000000"/>
      </right>
      <top style="thin">
        <color rgb="FF000000"/>
      </top>
      <bottom/>
      <diagonal/>
    </border>
    <border>
      <left style="dotted">
        <color rgb="FF000000"/>
      </left>
      <right style="thin">
        <color rgb="FF000000"/>
      </right>
      <top style="thin">
        <color rgb="FF000000"/>
      </top>
      <bottom/>
      <diagonal/>
    </border>
    <border>
      <left/>
      <right style="thin">
        <color rgb="FFD8D8D8"/>
      </right>
      <top style="thin">
        <color rgb="FFD8D8D8"/>
      </top>
      <bottom/>
      <diagonal/>
    </border>
    <border>
      <left style="thin">
        <color rgb="FFD8D8D8"/>
      </left>
      <right style="thin">
        <color rgb="FFD8D8D8"/>
      </right>
      <top style="thin">
        <color rgb="FFD8D8D8"/>
      </top>
      <bottom/>
      <diagonal/>
    </border>
    <border>
      <left style="thin">
        <color rgb="FFD8D8D8"/>
      </left>
      <right/>
      <top style="thin">
        <color rgb="FFD8D8D8"/>
      </top>
      <bottom/>
      <diagonal/>
    </border>
    <border>
      <left style="thin">
        <color rgb="FF7F7F7F"/>
      </left>
      <right style="thin">
        <color rgb="FFD8D8D8"/>
      </right>
      <top style="thin">
        <color rgb="FFD8D8D8"/>
      </top>
      <bottom/>
      <diagonal/>
    </border>
    <border>
      <left style="thin">
        <color rgb="FFD8D8D8"/>
      </left>
      <right style="thin">
        <color rgb="FF7F7F7F"/>
      </right>
      <top style="thin">
        <color rgb="FFD8D8D8"/>
      </top>
      <bottom/>
      <diagonal/>
    </border>
    <border>
      <left style="thin">
        <color rgb="FF7F7F7F"/>
      </left>
      <right/>
      <top style="thin">
        <color rgb="FFD8D8D8"/>
      </top>
      <bottom/>
      <diagonal/>
    </border>
    <border>
      <left/>
      <right/>
      <top style="thin">
        <color rgb="FFD8D8D8"/>
      </top>
      <bottom/>
      <diagonal/>
    </border>
    <border>
      <left/>
      <right style="thin">
        <color rgb="FF7F7F7F"/>
      </right>
      <top style="thin">
        <color rgb="FFD8D8D8"/>
      </top>
      <bottom/>
      <diagonal/>
    </border>
    <border>
      <left style="thin">
        <color rgb="FFD8D8D8"/>
      </left>
      <right style="thin">
        <color rgb="FF000000"/>
      </right>
      <top style="thin">
        <color rgb="FFD8D8D8"/>
      </top>
      <bottom/>
      <diagonal/>
    </border>
    <border>
      <left style="dotted">
        <color rgb="FF000000"/>
      </left>
      <right/>
      <top style="thin">
        <color rgb="FF000000"/>
      </top>
      <bottom style="thin">
        <color rgb="FF000000"/>
      </bottom>
      <diagonal/>
    </border>
    <border>
      <left/>
      <right style="dotted">
        <color rgb="FF000000"/>
      </right>
      <top style="thin">
        <color rgb="FF000000"/>
      </top>
      <bottom style="thin">
        <color rgb="FF000000"/>
      </bottom>
      <diagonal/>
    </border>
    <border>
      <left/>
      <right style="thin">
        <color rgb="FFD8D8D8"/>
      </right>
      <top style="thin">
        <color rgb="FF000000"/>
      </top>
      <bottom style="thin">
        <color rgb="FF000000"/>
      </bottom>
      <diagonal/>
    </border>
    <border>
      <left style="thin">
        <color rgb="FFD8D8D8"/>
      </left>
      <right style="thin">
        <color rgb="FFD8D8D8"/>
      </right>
      <top style="thin">
        <color rgb="FF000000"/>
      </top>
      <bottom style="thin">
        <color rgb="FF000000"/>
      </bottom>
      <diagonal/>
    </border>
    <border>
      <left style="thin">
        <color rgb="FFD8D8D8"/>
      </left>
      <right/>
      <top style="thin">
        <color rgb="FF000000"/>
      </top>
      <bottom style="thin">
        <color rgb="FF000000"/>
      </bottom>
      <diagonal/>
    </border>
    <border>
      <left style="thin">
        <color rgb="FF7F7F7F"/>
      </left>
      <right style="thin">
        <color rgb="FFD8D8D8"/>
      </right>
      <top style="thin">
        <color rgb="FF000000"/>
      </top>
      <bottom style="thin">
        <color rgb="FF000000"/>
      </bottom>
      <diagonal/>
    </border>
    <border>
      <left style="thin">
        <color rgb="FFD8D8D8"/>
      </left>
      <right style="thin">
        <color rgb="FF7F7F7F"/>
      </right>
      <top style="thin">
        <color rgb="FF000000"/>
      </top>
      <bottom style="thin">
        <color rgb="FF000000"/>
      </bottom>
      <diagonal/>
    </border>
    <border>
      <left style="thin">
        <color rgb="FFD8D8D8"/>
      </left>
      <right style="thin">
        <color rgb="FF000000"/>
      </right>
      <top style="thin">
        <color rgb="FF000000"/>
      </top>
      <bottom style="thin">
        <color rgb="FF000000"/>
      </bottom>
      <diagonal/>
    </border>
    <border>
      <left style="thin">
        <color rgb="FF000000"/>
      </left>
      <right style="dotted">
        <color rgb="FF000000"/>
      </right>
      <top/>
      <bottom style="thin">
        <color rgb="FF000000"/>
      </bottom>
      <diagonal/>
    </border>
    <border>
      <left style="dotted">
        <color rgb="FF000000"/>
      </left>
      <right style="thin">
        <color rgb="FF000000"/>
      </right>
      <top/>
      <bottom style="thin">
        <color rgb="FF000000"/>
      </bottom>
      <diagonal/>
    </border>
    <border>
      <left style="thin">
        <color rgb="FF000000"/>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7F7F7F"/>
      </left>
      <right style="thin">
        <color rgb="FFD8D8D8"/>
      </right>
      <top/>
      <bottom style="thin">
        <color rgb="FFD8D8D8"/>
      </bottom>
      <diagonal/>
    </border>
    <border>
      <left style="thin">
        <color rgb="FFD8D8D8"/>
      </left>
      <right style="thin">
        <color rgb="FF7F7F7F"/>
      </right>
      <top/>
      <bottom style="thin">
        <color rgb="FFD8D8D8"/>
      </bottom>
      <diagonal/>
    </border>
    <border>
      <left style="thin">
        <color rgb="FF7F7F7F"/>
      </left>
      <right/>
      <top style="thin">
        <color rgb="FFD8D8D8"/>
      </top>
      <bottom style="thin">
        <color rgb="FFD8D8D8"/>
      </bottom>
      <diagonal/>
    </border>
    <border>
      <left/>
      <right style="thin">
        <color rgb="FF7F7F7F"/>
      </right>
      <top style="thin">
        <color rgb="FFD8D8D8"/>
      </top>
      <bottom style="thin">
        <color rgb="FFD8D8D8"/>
      </bottom>
      <diagonal/>
    </border>
    <border>
      <left style="thin">
        <color rgb="FF000000"/>
      </left>
      <right style="dotted">
        <color rgb="FF000000"/>
      </right>
      <top/>
      <bottom/>
      <diagonal/>
    </border>
    <border>
      <left style="dotted">
        <color rgb="FF000000"/>
      </left>
      <right style="thin">
        <color rgb="FF000000"/>
      </right>
      <top/>
      <bottom/>
      <diagonal/>
    </border>
    <border>
      <left style="thin">
        <color rgb="FFD8D8D8"/>
      </left>
      <right/>
      <top style="thin">
        <color rgb="FF000000"/>
      </top>
      <bottom style="thin">
        <color rgb="FFD8D8D8"/>
      </bottom>
      <diagonal/>
    </border>
    <border>
      <left style="thin">
        <color rgb="FFD8D8D8"/>
      </left>
      <right/>
      <top style="thin">
        <color rgb="FFD8D8D8"/>
      </top>
      <bottom/>
      <diagonal/>
    </border>
    <border>
      <left style="thin">
        <color rgb="FF7F7F7F"/>
      </left>
      <right/>
      <top/>
      <bottom/>
      <diagonal/>
    </border>
    <border>
      <left style="thin">
        <color rgb="FFD8D8D8"/>
      </left>
      <right style="thin">
        <color rgb="FFD8D8D8"/>
      </right>
      <top/>
      <bottom/>
      <diagonal/>
    </border>
    <border>
      <left style="thin">
        <color rgb="FFD8D8D8"/>
      </left>
      <right style="thin">
        <color rgb="FF7F7F7F"/>
      </right>
      <top/>
      <bottom/>
      <diagonal/>
    </border>
    <border>
      <left/>
      <right style="thin">
        <color rgb="FF7F7F7F"/>
      </right>
      <top/>
      <bottom/>
      <diagonal/>
    </border>
    <border>
      <left/>
      <right/>
      <top style="thin">
        <color rgb="FFD8D8D8"/>
      </top>
      <bottom/>
      <diagonal/>
    </border>
    <border>
      <left/>
      <right style="thin">
        <color rgb="FFD8D8D8"/>
      </right>
      <top/>
      <bottom/>
      <diagonal/>
    </border>
    <border>
      <left style="thin">
        <color rgb="FF7F7F7F"/>
      </left>
      <right style="thin">
        <color rgb="FFD8D8D8"/>
      </right>
      <top/>
      <bottom style="thin">
        <color rgb="FF000000"/>
      </bottom>
      <diagonal/>
    </border>
    <border>
      <left style="thin">
        <color rgb="FFD8D8D8"/>
      </left>
      <right style="thin">
        <color rgb="FFD8D8D8"/>
      </right>
      <top/>
      <bottom style="thin">
        <color rgb="FF000000"/>
      </bottom>
      <diagonal/>
    </border>
    <border>
      <left style="thin">
        <color rgb="FFD8D8D8"/>
      </left>
      <right style="thin">
        <color rgb="FF7F7F7F"/>
      </right>
      <top/>
      <bottom style="thin">
        <color rgb="FF000000"/>
      </bottom>
      <diagonal/>
    </border>
    <border>
      <left style="thin">
        <color rgb="FFD8D8D8"/>
      </left>
      <right style="thin">
        <color rgb="FFD8D8D8"/>
      </right>
      <top style="thin">
        <color rgb="FF000000"/>
      </top>
      <bottom/>
      <diagonal/>
    </border>
    <border>
      <left style="thin">
        <color rgb="FFD8D8D8"/>
      </left>
      <right style="thin">
        <color rgb="FF7F7F7F"/>
      </right>
      <top style="thin">
        <color rgb="FF000000"/>
      </top>
      <bottom/>
      <diagonal/>
    </border>
    <border>
      <left style="thin">
        <color rgb="FF7F7F7F"/>
      </left>
      <right/>
      <top/>
      <bottom style="thin">
        <color rgb="FFD8D8D8"/>
      </bottom>
      <diagonal/>
    </border>
    <border>
      <left/>
      <right/>
      <top style="thin">
        <color rgb="FFD8D8D8"/>
      </top>
      <bottom style="thin">
        <color rgb="FFD8D8D8"/>
      </bottom>
      <diagonal/>
    </border>
    <border>
      <left/>
      <right style="thin">
        <color rgb="FF000000"/>
      </right>
      <top style="thin">
        <color rgb="FFD8D8D8"/>
      </top>
      <bottom style="thin">
        <color rgb="FFD8D8D8"/>
      </bottom>
      <diagonal/>
    </border>
    <border>
      <left/>
      <right style="thin">
        <color rgb="FFD8D8D8"/>
      </right>
      <top style="thin">
        <color theme="1"/>
      </top>
      <bottom style="thin">
        <color rgb="FFD8D8D8"/>
      </bottom>
      <diagonal/>
    </border>
    <border>
      <left style="thin">
        <color rgb="FFD8D8D8"/>
      </left>
      <right style="thin">
        <color rgb="FFD8D8D8"/>
      </right>
      <top style="thin">
        <color theme="1"/>
      </top>
      <bottom style="thin">
        <color rgb="FFD8D8D8"/>
      </bottom>
      <diagonal/>
    </border>
    <border>
      <left style="thin">
        <color rgb="FFD8D8D8"/>
      </left>
      <right/>
      <top style="thin">
        <color theme="1"/>
      </top>
      <bottom style="thin">
        <color rgb="FFD8D8D8"/>
      </bottom>
      <diagonal/>
    </border>
    <border>
      <left style="thin">
        <color rgb="FF7F7F7F"/>
      </left>
      <right style="thin">
        <color rgb="FFD8D8D8"/>
      </right>
      <top style="thin">
        <color theme="1"/>
      </top>
      <bottom style="thin">
        <color rgb="FFD8D8D8"/>
      </bottom>
      <diagonal/>
    </border>
    <border>
      <left style="thin">
        <color rgb="FFD8D8D8"/>
      </left>
      <right style="thin">
        <color rgb="FF7F7F7F"/>
      </right>
      <top style="thin">
        <color theme="1"/>
      </top>
      <bottom style="thin">
        <color rgb="FFD8D8D8"/>
      </bottom>
      <diagonal/>
    </border>
    <border>
      <left style="thin">
        <color rgb="FFD8D8D8"/>
      </left>
      <right style="thin">
        <color rgb="FF7F7F7F"/>
      </right>
      <top style="thin">
        <color rgb="FF000000"/>
      </top>
      <bottom style="thin">
        <color rgb="FFD8D8D8"/>
      </bottom>
      <diagonal/>
    </border>
    <border>
      <left style="thin">
        <color rgb="FFD8D8D8"/>
      </left>
      <right/>
      <top/>
      <bottom style="thin">
        <color rgb="FFD8D8D8"/>
      </bottom>
      <diagonal/>
    </border>
    <border>
      <left/>
      <right style="thin">
        <color rgb="FF7F7F7F"/>
      </right>
      <top/>
      <bottom style="thin">
        <color rgb="FFD8D8D8"/>
      </bottom>
      <diagonal/>
    </border>
    <border>
      <left/>
      <right style="thin">
        <color rgb="FFD8D8D8"/>
      </right>
      <top style="thin">
        <color rgb="FFD8D8D8"/>
      </top>
      <bottom style="thin">
        <color rgb="FF000000"/>
      </bottom>
      <diagonal/>
    </border>
    <border>
      <left style="thin">
        <color rgb="FFD8D8D8"/>
      </left>
      <right style="thin">
        <color rgb="FFD8D8D8"/>
      </right>
      <top style="thin">
        <color rgb="FFD8D8D8"/>
      </top>
      <bottom style="thin">
        <color rgb="FF000000"/>
      </bottom>
      <diagonal/>
    </border>
    <border>
      <left style="thin">
        <color rgb="FFD8D8D8"/>
      </left>
      <right/>
      <top style="thin">
        <color rgb="FFD8D8D8"/>
      </top>
      <bottom style="thin">
        <color rgb="FF000000"/>
      </bottom>
      <diagonal/>
    </border>
    <border>
      <left style="thin">
        <color rgb="FF7F7F7F"/>
      </left>
      <right style="thin">
        <color rgb="FFD8D8D8"/>
      </right>
      <top style="thin">
        <color rgb="FFD8D8D8"/>
      </top>
      <bottom style="thin">
        <color rgb="FF000000"/>
      </bottom>
      <diagonal/>
    </border>
    <border>
      <left style="thin">
        <color rgb="FFD8D8D8"/>
      </left>
      <right style="thin">
        <color rgb="FF7F7F7F"/>
      </right>
      <top style="thin">
        <color rgb="FFD8D8D8"/>
      </top>
      <bottom style="thin">
        <color rgb="FF000000"/>
      </bottom>
      <diagonal/>
    </border>
    <border>
      <left/>
      <right style="thin">
        <color rgb="FF7F7F7F"/>
      </right>
      <top style="thin">
        <color rgb="FF000000"/>
      </top>
      <bottom style="thin">
        <color rgb="FFD8D8D8"/>
      </bottom>
      <diagonal/>
    </border>
    <border>
      <left style="thin">
        <color rgb="FF7F7F7F"/>
      </left>
      <right/>
      <top style="thin">
        <color rgb="FF000000"/>
      </top>
      <bottom style="thin">
        <color rgb="FFD8D8D8"/>
      </bottom>
      <diagonal/>
    </border>
    <border>
      <left/>
      <right/>
      <top style="thin">
        <color rgb="FFD8D8D8"/>
      </top>
      <bottom style="thin">
        <color rgb="FFD8D8D8"/>
      </bottom>
      <diagonal/>
    </border>
    <border>
      <left style="thin">
        <color rgb="FFD8D8D8"/>
      </left>
      <right style="thin">
        <color rgb="FF000000"/>
      </right>
      <top style="thin">
        <color rgb="FFD8D8D8"/>
      </top>
      <bottom style="thin">
        <color rgb="FF000000"/>
      </bottom>
      <diagonal/>
    </border>
    <border>
      <left/>
      <right style="thin">
        <color rgb="FFD8D8D8"/>
      </right>
      <top style="thin">
        <color rgb="FF000000"/>
      </top>
      <bottom style="thin">
        <color rgb="FFD8D8D8"/>
      </bottom>
      <diagonal/>
    </border>
    <border>
      <left style="thin">
        <color rgb="FFD8D8D8"/>
      </left>
      <right style="thin">
        <color rgb="FFD8D8D8"/>
      </right>
      <top style="thin">
        <color rgb="FF000000"/>
      </top>
      <bottom style="thin">
        <color rgb="FFD8D8D8"/>
      </bottom>
      <diagonal/>
    </border>
    <border>
      <left style="thin">
        <color rgb="FFD8D8D8"/>
      </left>
      <right/>
      <top style="thin">
        <color rgb="FF000000"/>
      </top>
      <bottom style="thin">
        <color rgb="FFD8D8D8"/>
      </bottom>
      <diagonal/>
    </border>
    <border>
      <left style="thin">
        <color rgb="FF7F7F7F"/>
      </left>
      <right style="thin">
        <color rgb="FFD8D8D8"/>
      </right>
      <top style="thin">
        <color rgb="FF000000"/>
      </top>
      <bottom style="thin">
        <color rgb="FFD8D8D8"/>
      </bottom>
      <diagonal/>
    </border>
    <border>
      <left style="thin">
        <color rgb="FFD8D8D8"/>
      </left>
      <right style="thin">
        <color rgb="FF000000"/>
      </right>
      <top style="thin">
        <color rgb="FF000000"/>
      </top>
      <bottom style="thin">
        <color rgb="FFD8D8D8"/>
      </bottom>
      <diagonal/>
    </border>
    <border>
      <left/>
      <right style="thin">
        <color rgb="FFD8D8D8"/>
      </right>
      <top style="thin">
        <color rgb="FFD8D8D8"/>
      </top>
      <bottom/>
      <diagonal/>
    </border>
    <border>
      <left style="thin">
        <color rgb="FF7F7F7F"/>
      </left>
      <right style="thin">
        <color rgb="FFD8D8D8"/>
      </right>
      <top style="thin">
        <color rgb="FFD8D8D8"/>
      </top>
      <bottom style="thin">
        <color rgb="FF7F7F7F"/>
      </bottom>
      <diagonal/>
    </border>
    <border>
      <left style="thin">
        <color rgb="FFD8D8D8"/>
      </left>
      <right style="thin">
        <color rgb="FFD8D8D8"/>
      </right>
      <top style="thin">
        <color rgb="FFD8D8D8"/>
      </top>
      <bottom style="thin">
        <color rgb="FF7F7F7F"/>
      </bottom>
      <diagonal/>
    </border>
    <border>
      <left style="thin">
        <color rgb="FFD8D8D8"/>
      </left>
      <right style="thin">
        <color rgb="FF7F7F7F"/>
      </right>
      <top style="thin">
        <color rgb="FFD8D8D8"/>
      </top>
      <bottom style="thin">
        <color rgb="FF7F7F7F"/>
      </bottom>
      <diagonal/>
    </border>
    <border>
      <left style="thin">
        <color rgb="FF000000"/>
      </left>
      <right style="thin">
        <color rgb="FFD8D8D8"/>
      </right>
      <top/>
      <bottom/>
      <diagonal/>
    </border>
    <border>
      <left/>
      <right style="thin">
        <color rgb="FFD8D8D8"/>
      </right>
      <top/>
      <bottom/>
      <diagonal/>
    </border>
    <border>
      <left style="thin">
        <color rgb="FFD8D8D8"/>
      </left>
      <right/>
      <top/>
      <bottom style="thin">
        <color rgb="FF000000"/>
      </bottom>
      <diagonal/>
    </border>
    <border>
      <left style="thin">
        <color rgb="FFD8D8D8"/>
      </left>
      <right style="thin">
        <color rgb="FFD8D8D8"/>
      </right>
      <top style="thin">
        <color rgb="FFD8D8D8"/>
      </top>
      <bottom style="thin">
        <color theme="1"/>
      </bottom>
      <diagonal/>
    </border>
  </borders>
  <cellStyleXfs count="1">
    <xf numFmtId="0" fontId="0" fillId="0" borderId="0"/>
  </cellStyleXfs>
  <cellXfs count="412">
    <xf numFmtId="0" fontId="0" fillId="0" borderId="0" xfId="0" applyAlignment="1">
      <alignment vertical="center"/>
    </xf>
    <xf numFmtId="0" fontId="1" fillId="0" borderId="0" xfId="0" applyFont="1" applyAlignment="1">
      <alignment vertical="center"/>
    </xf>
    <xf numFmtId="0" fontId="2" fillId="2" borderId="4" xfId="0" applyFont="1" applyFill="1" applyBorder="1" applyAlignment="1">
      <alignment vertical="center"/>
    </xf>
    <xf numFmtId="176" fontId="2" fillId="2" borderId="4" xfId="0" applyNumberFormat="1" applyFont="1" applyFill="1" applyBorder="1" applyAlignment="1">
      <alignment vertical="center"/>
    </xf>
    <xf numFmtId="0" fontId="2" fillId="0" borderId="0" xfId="0" applyFont="1" applyAlignment="1">
      <alignment vertical="center"/>
    </xf>
    <xf numFmtId="176" fontId="5" fillId="2" borderId="10" xfId="0" applyNumberFormat="1" applyFont="1" applyFill="1" applyBorder="1" applyAlignment="1">
      <alignment horizontal="center" vertical="center"/>
    </xf>
    <xf numFmtId="176" fontId="6" fillId="2" borderId="10" xfId="0" applyNumberFormat="1" applyFont="1" applyFill="1" applyBorder="1" applyAlignment="1">
      <alignment horizontal="center" vertical="center"/>
    </xf>
    <xf numFmtId="176" fontId="2" fillId="2" borderId="10" xfId="0" applyNumberFormat="1" applyFont="1" applyFill="1" applyBorder="1" applyAlignment="1">
      <alignment horizontal="center" vertical="center"/>
    </xf>
    <xf numFmtId="0" fontId="2" fillId="2" borderId="10" xfId="0" applyFont="1" applyFill="1" applyBorder="1" applyAlignment="1">
      <alignment horizontal="center" vertical="center"/>
    </xf>
    <xf numFmtId="0" fontId="5" fillId="2" borderId="10" xfId="0" applyFont="1" applyFill="1" applyBorder="1" applyAlignment="1">
      <alignment horizontal="center" vertical="center"/>
    </xf>
    <xf numFmtId="176" fontId="5" fillId="0" borderId="10" xfId="0" applyNumberFormat="1" applyFont="1" applyBorder="1" applyAlignment="1">
      <alignment horizontal="center" vertical="center"/>
    </xf>
    <xf numFmtId="0" fontId="6" fillId="2" borderId="10" xfId="0" applyFont="1" applyFill="1" applyBorder="1" applyAlignment="1">
      <alignment horizontal="center" vertical="center"/>
    </xf>
    <xf numFmtId="176" fontId="6" fillId="2" borderId="11" xfId="0" applyNumberFormat="1" applyFont="1" applyFill="1" applyBorder="1" applyAlignment="1">
      <alignment horizontal="center" vertical="center"/>
    </xf>
    <xf numFmtId="0" fontId="7" fillId="0" borderId="14" xfId="0" applyFont="1" applyBorder="1" applyAlignment="1">
      <alignment vertical="center"/>
    </xf>
    <xf numFmtId="0" fontId="7" fillId="0" borderId="15" xfId="0" applyFont="1" applyBorder="1" applyAlignment="1">
      <alignment vertical="center"/>
    </xf>
    <xf numFmtId="0" fontId="2" fillId="4" borderId="16" xfId="0" applyFont="1" applyFill="1" applyBorder="1" applyAlignment="1">
      <alignment horizontal="left" vertical="center"/>
    </xf>
    <xf numFmtId="0" fontId="2" fillId="4" borderId="17" xfId="0" applyFont="1" applyFill="1" applyBorder="1" applyAlignment="1">
      <alignment horizontal="left" vertical="center"/>
    </xf>
    <xf numFmtId="0" fontId="7" fillId="0" borderId="20" xfId="0" applyFont="1" applyBorder="1" applyAlignment="1">
      <alignment vertical="center"/>
    </xf>
    <xf numFmtId="0" fontId="7" fillId="0" borderId="0" xfId="0" applyFont="1" applyAlignment="1">
      <alignment vertical="center"/>
    </xf>
    <xf numFmtId="0" fontId="2" fillId="0" borderId="21" xfId="0" applyFont="1" applyBorder="1" applyAlignment="1">
      <alignment vertical="center"/>
    </xf>
    <xf numFmtId="0" fontId="7" fillId="0" borderId="24" xfId="0" applyFont="1" applyBorder="1" applyAlignment="1">
      <alignment vertical="center"/>
    </xf>
    <xf numFmtId="0" fontId="7" fillId="0" borderId="25" xfId="0" applyFont="1" applyBorder="1" applyAlignment="1">
      <alignment vertical="center"/>
    </xf>
    <xf numFmtId="0" fontId="2" fillId="0" borderId="25" xfId="0" applyFont="1" applyBorder="1" applyAlignment="1">
      <alignment vertical="center"/>
    </xf>
    <xf numFmtId="0" fontId="2" fillId="0" borderId="26" xfId="0" applyFont="1" applyBorder="1" applyAlignment="1">
      <alignment vertical="center"/>
    </xf>
    <xf numFmtId="49" fontId="8" fillId="5" borderId="27" xfId="0" applyNumberFormat="1" applyFont="1" applyFill="1" applyBorder="1" applyAlignment="1">
      <alignment horizontal="center" vertical="center"/>
    </xf>
    <xf numFmtId="0" fontId="9" fillId="5" borderId="27" xfId="0" applyFont="1" applyFill="1" applyBorder="1" applyAlignment="1">
      <alignment horizontal="center" vertical="center"/>
    </xf>
    <xf numFmtId="176" fontId="10" fillId="5" borderId="27" xfId="0" applyNumberFormat="1" applyFont="1" applyFill="1" applyBorder="1" applyAlignment="1">
      <alignment horizontal="center" vertical="center"/>
    </xf>
    <xf numFmtId="9" fontId="11" fillId="5" borderId="27" xfId="0" applyNumberFormat="1" applyFont="1" applyFill="1" applyBorder="1" applyAlignment="1">
      <alignment horizontal="center" vertical="center"/>
    </xf>
    <xf numFmtId="177" fontId="12" fillId="5" borderId="27" xfId="0" applyNumberFormat="1" applyFont="1" applyFill="1" applyBorder="1" applyAlignment="1">
      <alignment horizontal="center" vertical="center"/>
    </xf>
    <xf numFmtId="0" fontId="13" fillId="0" borderId="0" xfId="0" applyFont="1" applyAlignment="1">
      <alignment vertical="center"/>
    </xf>
    <xf numFmtId="49" fontId="14" fillId="5" borderId="28" xfId="0" applyNumberFormat="1" applyFont="1" applyFill="1" applyBorder="1" applyAlignment="1">
      <alignment horizontal="center" vertical="center"/>
    </xf>
    <xf numFmtId="0" fontId="15" fillId="5" borderId="28" xfId="0" applyFont="1" applyFill="1" applyBorder="1" applyAlignment="1">
      <alignment horizontal="center" vertical="center"/>
    </xf>
    <xf numFmtId="176" fontId="16" fillId="5" borderId="28" xfId="0" applyNumberFormat="1" applyFont="1" applyFill="1" applyBorder="1" applyAlignment="1">
      <alignment horizontal="center" vertical="center"/>
    </xf>
    <xf numFmtId="178" fontId="16" fillId="5" borderId="28" xfId="0" applyNumberFormat="1" applyFont="1" applyFill="1" applyBorder="1" applyAlignment="1">
      <alignment horizontal="center" vertical="center"/>
    </xf>
    <xf numFmtId="0" fontId="16" fillId="5" borderId="28" xfId="0" applyFont="1" applyFill="1" applyBorder="1" applyAlignment="1">
      <alignment horizontal="center" vertical="center"/>
    </xf>
    <xf numFmtId="177" fontId="17" fillId="5" borderId="28" xfId="0" applyNumberFormat="1" applyFont="1" applyFill="1" applyBorder="1" applyAlignment="1">
      <alignment horizontal="center" vertical="center"/>
    </xf>
    <xf numFmtId="49" fontId="16" fillId="6" borderId="29" xfId="0" applyNumberFormat="1" applyFont="1" applyFill="1" applyBorder="1" applyAlignment="1">
      <alignment vertical="center"/>
    </xf>
    <xf numFmtId="0" fontId="16" fillId="6" borderId="29" xfId="0" applyFont="1" applyFill="1" applyBorder="1" applyAlignment="1">
      <alignment horizontal="left" vertical="center"/>
    </xf>
    <xf numFmtId="0" fontId="16" fillId="6" borderId="29" xfId="0" applyFont="1" applyFill="1" applyBorder="1" applyAlignment="1">
      <alignment vertical="center"/>
    </xf>
    <xf numFmtId="176" fontId="16" fillId="6" borderId="29" xfId="0" applyNumberFormat="1" applyFont="1" applyFill="1" applyBorder="1" applyAlignment="1">
      <alignment vertical="center"/>
    </xf>
    <xf numFmtId="178" fontId="16" fillId="6" borderId="29" xfId="0" applyNumberFormat="1" applyFont="1" applyFill="1" applyBorder="1" applyAlignment="1">
      <alignment vertical="center"/>
    </xf>
    <xf numFmtId="177" fontId="16" fillId="6" borderId="29" xfId="0" applyNumberFormat="1" applyFont="1" applyFill="1" applyBorder="1" applyAlignment="1">
      <alignment vertical="center"/>
    </xf>
    <xf numFmtId="49" fontId="13" fillId="7" borderId="29" xfId="0" applyNumberFormat="1" applyFont="1" applyFill="1" applyBorder="1" applyAlignment="1">
      <alignment vertical="center"/>
    </xf>
    <xf numFmtId="0" fontId="13" fillId="7" borderId="29" xfId="0" applyFont="1" applyFill="1" applyBorder="1" applyAlignment="1">
      <alignment horizontal="left" vertical="center"/>
    </xf>
    <xf numFmtId="0" fontId="13" fillId="7" borderId="29" xfId="0" applyFont="1" applyFill="1" applyBorder="1" applyAlignment="1">
      <alignment vertical="center"/>
    </xf>
    <xf numFmtId="176" fontId="13" fillId="8" borderId="29" xfId="0" applyNumberFormat="1" applyFont="1" applyFill="1" applyBorder="1" applyAlignment="1">
      <alignment vertical="center"/>
    </xf>
    <xf numFmtId="178" fontId="13" fillId="7" borderId="29" xfId="0" applyNumberFormat="1" applyFont="1" applyFill="1" applyBorder="1" applyAlignment="1">
      <alignment vertical="center"/>
    </xf>
    <xf numFmtId="177" fontId="13" fillId="7" borderId="29" xfId="0" applyNumberFormat="1" applyFont="1" applyFill="1" applyBorder="1" applyAlignment="1">
      <alignment vertical="center"/>
    </xf>
    <xf numFmtId="0" fontId="13" fillId="7" borderId="30" xfId="0" applyFont="1" applyFill="1" applyBorder="1" applyAlignment="1">
      <alignment vertical="center"/>
    </xf>
    <xf numFmtId="0" fontId="16" fillId="7" borderId="29" xfId="0" applyFont="1" applyFill="1" applyBorder="1" applyAlignment="1">
      <alignment horizontal="left" vertical="center"/>
    </xf>
    <xf numFmtId="0" fontId="16" fillId="7" borderId="29" xfId="0" applyFont="1" applyFill="1" applyBorder="1" applyAlignment="1">
      <alignment vertical="center"/>
    </xf>
    <xf numFmtId="0" fontId="16" fillId="7" borderId="30" xfId="0" applyFont="1" applyFill="1" applyBorder="1" applyAlignment="1">
      <alignment vertical="center"/>
    </xf>
    <xf numFmtId="176" fontId="16" fillId="7" borderId="29" xfId="0" applyNumberFormat="1" applyFont="1" applyFill="1" applyBorder="1" applyAlignment="1">
      <alignment vertical="center"/>
    </xf>
    <xf numFmtId="178" fontId="16" fillId="7" borderId="29" xfId="0" applyNumberFormat="1" applyFont="1" applyFill="1" applyBorder="1" applyAlignment="1">
      <alignment vertical="center"/>
    </xf>
    <xf numFmtId="177" fontId="16" fillId="7" borderId="29" xfId="0" applyNumberFormat="1" applyFont="1" applyFill="1" applyBorder="1" applyAlignment="1">
      <alignment vertical="center"/>
    </xf>
    <xf numFmtId="49" fontId="16" fillId="9" borderId="29" xfId="0" applyNumberFormat="1" applyFont="1" applyFill="1" applyBorder="1" applyAlignment="1">
      <alignment vertical="center"/>
    </xf>
    <xf numFmtId="0" fontId="16" fillId="9" borderId="29" xfId="0" applyFont="1" applyFill="1" applyBorder="1" applyAlignment="1">
      <alignment horizontal="left" vertical="center"/>
    </xf>
    <xf numFmtId="0" fontId="16" fillId="9" borderId="29" xfId="0" applyFont="1" applyFill="1" applyBorder="1" applyAlignment="1">
      <alignment vertical="center"/>
    </xf>
    <xf numFmtId="0" fontId="16" fillId="9" borderId="30" xfId="0" applyFont="1" applyFill="1" applyBorder="1" applyAlignment="1">
      <alignment vertical="center"/>
    </xf>
    <xf numFmtId="176" fontId="16" fillId="9" borderId="29" xfId="0" applyNumberFormat="1" applyFont="1" applyFill="1" applyBorder="1" applyAlignment="1">
      <alignment vertical="center"/>
    </xf>
    <xf numFmtId="178" fontId="16" fillId="9" borderId="29" xfId="0" applyNumberFormat="1" applyFont="1" applyFill="1" applyBorder="1" applyAlignment="1">
      <alignment vertical="center"/>
    </xf>
    <xf numFmtId="177" fontId="16" fillId="9" borderId="29" xfId="0" applyNumberFormat="1" applyFont="1" applyFill="1" applyBorder="1" applyAlignment="1">
      <alignment vertical="center"/>
    </xf>
    <xf numFmtId="49" fontId="13" fillId="0" borderId="29" xfId="0" applyNumberFormat="1" applyFont="1" applyBorder="1" applyAlignment="1">
      <alignment vertical="center"/>
    </xf>
    <xf numFmtId="0" fontId="13" fillId="10" borderId="29" xfId="0" applyFont="1" applyFill="1" applyBorder="1" applyAlignment="1">
      <alignment horizontal="left" vertical="center"/>
    </xf>
    <xf numFmtId="0" fontId="16" fillId="10" borderId="29" xfId="0" applyFont="1" applyFill="1" applyBorder="1" applyAlignment="1">
      <alignment vertical="center"/>
    </xf>
    <xf numFmtId="0" fontId="13" fillId="10" borderId="30" xfId="0" applyFont="1" applyFill="1" applyBorder="1" applyAlignment="1">
      <alignment vertical="center"/>
    </xf>
    <xf numFmtId="178" fontId="13" fillId="10" borderId="29" xfId="0" applyNumberFormat="1" applyFont="1" applyFill="1" applyBorder="1" applyAlignment="1">
      <alignment vertical="center"/>
    </xf>
    <xf numFmtId="0" fontId="13" fillId="10" borderId="29" xfId="0" applyFont="1" applyFill="1" applyBorder="1" applyAlignment="1">
      <alignment vertical="center"/>
    </xf>
    <xf numFmtId="177" fontId="13" fillId="10" borderId="29" xfId="0" applyNumberFormat="1" applyFont="1" applyFill="1" applyBorder="1" applyAlignment="1">
      <alignment vertical="center"/>
    </xf>
    <xf numFmtId="49" fontId="13" fillId="9" borderId="29" xfId="0" applyNumberFormat="1" applyFont="1" applyFill="1" applyBorder="1" applyAlignment="1">
      <alignment vertical="center"/>
    </xf>
    <xf numFmtId="0" fontId="13" fillId="9" borderId="29" xfId="0" applyFont="1" applyFill="1" applyBorder="1" applyAlignment="1">
      <alignment horizontal="left" vertical="center"/>
    </xf>
    <xf numFmtId="0" fontId="13" fillId="9" borderId="30" xfId="0" applyFont="1" applyFill="1" applyBorder="1" applyAlignment="1">
      <alignment vertical="center"/>
    </xf>
    <xf numFmtId="178" fontId="13" fillId="9" borderId="29" xfId="0" applyNumberFormat="1" applyFont="1" applyFill="1" applyBorder="1" applyAlignment="1">
      <alignment vertical="center"/>
    </xf>
    <xf numFmtId="0" fontId="13" fillId="9" borderId="29" xfId="0" applyFont="1" applyFill="1" applyBorder="1" applyAlignment="1">
      <alignment vertical="center"/>
    </xf>
    <xf numFmtId="177" fontId="13" fillId="9" borderId="29" xfId="0" applyNumberFormat="1" applyFont="1" applyFill="1" applyBorder="1" applyAlignment="1">
      <alignment vertical="center"/>
    </xf>
    <xf numFmtId="0" fontId="13" fillId="10" borderId="27" xfId="0" applyFont="1" applyFill="1" applyBorder="1" applyAlignment="1">
      <alignment vertical="center"/>
    </xf>
    <xf numFmtId="177" fontId="13" fillId="10" borderId="27" xfId="0" applyNumberFormat="1" applyFont="1" applyFill="1" applyBorder="1" applyAlignment="1">
      <alignment vertical="center"/>
    </xf>
    <xf numFmtId="49" fontId="16" fillId="7" borderId="29" xfId="0" applyNumberFormat="1" applyFont="1" applyFill="1" applyBorder="1" applyAlignment="1">
      <alignment vertical="center"/>
    </xf>
    <xf numFmtId="0" fontId="16" fillId="0" borderId="0" xfId="0" applyFont="1" applyAlignment="1">
      <alignment vertical="center"/>
    </xf>
    <xf numFmtId="49" fontId="13" fillId="10" borderId="29" xfId="0" applyNumberFormat="1" applyFont="1" applyFill="1" applyBorder="1" applyAlignment="1">
      <alignment vertical="center"/>
    </xf>
    <xf numFmtId="0" fontId="13" fillId="4" borderId="29" xfId="0" applyFont="1" applyFill="1" applyBorder="1" applyAlignment="1">
      <alignment horizontal="left" vertical="center"/>
    </xf>
    <xf numFmtId="0" fontId="13" fillId="4" borderId="29" xfId="0" applyFont="1" applyFill="1" applyBorder="1" applyAlignment="1">
      <alignment vertical="center"/>
    </xf>
    <xf numFmtId="0" fontId="13" fillId="4" borderId="17" xfId="0" applyFont="1" applyFill="1" applyBorder="1" applyAlignment="1">
      <alignment vertical="center"/>
    </xf>
    <xf numFmtId="178" fontId="13" fillId="4" borderId="29" xfId="0" applyNumberFormat="1" applyFont="1" applyFill="1" applyBorder="1" applyAlignment="1">
      <alignment vertical="center"/>
    </xf>
    <xf numFmtId="177" fontId="13" fillId="4" borderId="29" xfId="0" applyNumberFormat="1" applyFont="1" applyFill="1" applyBorder="1" applyAlignment="1">
      <alignment vertical="center"/>
    </xf>
    <xf numFmtId="49" fontId="13" fillId="11" borderId="29" xfId="0" applyNumberFormat="1" applyFont="1" applyFill="1" applyBorder="1" applyAlignment="1">
      <alignment vertical="center"/>
    </xf>
    <xf numFmtId="0" fontId="13" fillId="11" borderId="29" xfId="0" applyFont="1" applyFill="1" applyBorder="1" applyAlignment="1">
      <alignment horizontal="left" vertical="center"/>
    </xf>
    <xf numFmtId="0" fontId="13" fillId="11" borderId="29" xfId="0" applyFont="1" applyFill="1" applyBorder="1" applyAlignment="1">
      <alignment vertical="center"/>
    </xf>
    <xf numFmtId="0" fontId="13" fillId="11" borderId="17" xfId="0" applyFont="1" applyFill="1" applyBorder="1" applyAlignment="1">
      <alignment vertical="center"/>
    </xf>
    <xf numFmtId="176" fontId="13" fillId="11" borderId="29" xfId="0" applyNumberFormat="1" applyFont="1" applyFill="1" applyBorder="1" applyAlignment="1">
      <alignment vertical="center"/>
    </xf>
    <xf numFmtId="178" fontId="13" fillId="11" borderId="29" xfId="0" applyNumberFormat="1" applyFont="1" applyFill="1" applyBorder="1" applyAlignment="1">
      <alignment vertical="center"/>
    </xf>
    <xf numFmtId="177" fontId="13" fillId="11" borderId="29" xfId="0" applyNumberFormat="1" applyFont="1" applyFill="1" applyBorder="1" applyAlignment="1">
      <alignment vertical="center"/>
    </xf>
    <xf numFmtId="0" fontId="13" fillId="10" borderId="17" xfId="0" applyFont="1" applyFill="1" applyBorder="1" applyAlignment="1">
      <alignment vertical="center"/>
    </xf>
    <xf numFmtId="176" fontId="13" fillId="8" borderId="27" xfId="0" applyNumberFormat="1" applyFont="1" applyFill="1" applyBorder="1" applyAlignment="1">
      <alignment vertical="center"/>
    </xf>
    <xf numFmtId="0" fontId="16" fillId="7" borderId="17" xfId="0" applyFont="1" applyFill="1" applyBorder="1" applyAlignment="1">
      <alignment vertical="center"/>
    </xf>
    <xf numFmtId="176" fontId="16" fillId="7" borderId="27" xfId="0" applyNumberFormat="1" applyFont="1" applyFill="1" applyBorder="1" applyAlignment="1">
      <alignment vertical="center"/>
    </xf>
    <xf numFmtId="0" fontId="13" fillId="10" borderId="27" xfId="0" applyFont="1" applyFill="1" applyBorder="1" applyAlignment="1">
      <alignment horizontal="left" vertical="center"/>
    </xf>
    <xf numFmtId="0" fontId="13" fillId="10" borderId="31" xfId="0" applyFont="1" applyFill="1" applyBorder="1" applyAlignment="1">
      <alignment horizontal="left" vertical="center"/>
    </xf>
    <xf numFmtId="0" fontId="13" fillId="10" borderId="28" xfId="0" applyFont="1" applyFill="1" applyBorder="1" applyAlignment="1">
      <alignment horizontal="left" vertical="center"/>
    </xf>
    <xf numFmtId="0" fontId="13" fillId="9" borderId="17" xfId="0" applyFont="1" applyFill="1" applyBorder="1" applyAlignment="1">
      <alignment vertical="center"/>
    </xf>
    <xf numFmtId="0" fontId="16" fillId="6" borderId="30" xfId="0" applyFont="1" applyFill="1" applyBorder="1" applyAlignment="1">
      <alignment vertical="center"/>
    </xf>
    <xf numFmtId="0" fontId="13" fillId="0" borderId="29" xfId="0" quotePrefix="1" applyFont="1" applyBorder="1" applyAlignment="1">
      <alignment horizontal="left" vertical="center"/>
    </xf>
    <xf numFmtId="0" fontId="16" fillId="0" borderId="29" xfId="0" applyFont="1" applyBorder="1" applyAlignment="1">
      <alignment vertical="center"/>
    </xf>
    <xf numFmtId="0" fontId="13" fillId="0" borderId="32" xfId="0" applyFont="1" applyBorder="1" applyAlignment="1">
      <alignment vertical="center"/>
    </xf>
    <xf numFmtId="0" fontId="13" fillId="0" borderId="29" xfId="0" applyFont="1" applyBorder="1" applyAlignment="1">
      <alignment vertical="center"/>
    </xf>
    <xf numFmtId="177" fontId="13" fillId="0" borderId="29" xfId="0" applyNumberFormat="1" applyFont="1" applyBorder="1" applyAlignment="1">
      <alignment vertical="center"/>
    </xf>
    <xf numFmtId="0" fontId="13" fillId="12" borderId="4" xfId="0" applyFont="1" applyFill="1" applyBorder="1" applyAlignment="1">
      <alignment vertical="center"/>
    </xf>
    <xf numFmtId="49" fontId="16" fillId="13" borderId="29" xfId="0" applyNumberFormat="1" applyFont="1" applyFill="1" applyBorder="1" applyAlignment="1">
      <alignment vertical="center"/>
    </xf>
    <xf numFmtId="0" fontId="16" fillId="13" borderId="29" xfId="0" applyFont="1" applyFill="1" applyBorder="1" applyAlignment="1">
      <alignment horizontal="left" vertical="center"/>
    </xf>
    <xf numFmtId="0" fontId="16" fillId="13" borderId="29" xfId="0" applyFont="1" applyFill="1" applyBorder="1" applyAlignment="1">
      <alignment vertical="center"/>
    </xf>
    <xf numFmtId="0" fontId="16" fillId="13" borderId="30" xfId="0" applyFont="1" applyFill="1" applyBorder="1" applyAlignment="1">
      <alignment vertical="center"/>
    </xf>
    <xf numFmtId="176" fontId="16" fillId="13" borderId="29" xfId="0" applyNumberFormat="1" applyFont="1" applyFill="1" applyBorder="1" applyAlignment="1">
      <alignment vertical="center"/>
    </xf>
    <xf numFmtId="178" fontId="16" fillId="13" borderId="29" xfId="0" applyNumberFormat="1" applyFont="1" applyFill="1" applyBorder="1" applyAlignment="1">
      <alignment vertical="center"/>
    </xf>
    <xf numFmtId="177" fontId="16" fillId="13" borderId="29" xfId="0" applyNumberFormat="1" applyFont="1" applyFill="1" applyBorder="1" applyAlignment="1">
      <alignment vertical="center"/>
    </xf>
    <xf numFmtId="49" fontId="13" fillId="14" borderId="29" xfId="0" applyNumberFormat="1" applyFont="1" applyFill="1" applyBorder="1" applyAlignment="1">
      <alignment vertical="center"/>
    </xf>
    <xf numFmtId="0" fontId="13" fillId="14" borderId="29" xfId="0" applyFont="1" applyFill="1" applyBorder="1" applyAlignment="1">
      <alignment horizontal="left" vertical="center"/>
    </xf>
    <xf numFmtId="0" fontId="13" fillId="14" borderId="29" xfId="0" applyFont="1" applyFill="1" applyBorder="1" applyAlignment="1">
      <alignment vertical="center"/>
    </xf>
    <xf numFmtId="0" fontId="13" fillId="14" borderId="30" xfId="0" applyFont="1" applyFill="1" applyBorder="1" applyAlignment="1">
      <alignment vertical="center"/>
    </xf>
    <xf numFmtId="178" fontId="13" fillId="14" borderId="29" xfId="0" applyNumberFormat="1" applyFont="1" applyFill="1" applyBorder="1" applyAlignment="1">
      <alignment vertical="center"/>
    </xf>
    <xf numFmtId="177" fontId="13" fillId="14" borderId="29" xfId="0" applyNumberFormat="1" applyFont="1" applyFill="1" applyBorder="1" applyAlignment="1">
      <alignment vertical="center"/>
    </xf>
    <xf numFmtId="0" fontId="13" fillId="14" borderId="29" xfId="0" quotePrefix="1" applyFont="1" applyFill="1" applyBorder="1" applyAlignment="1">
      <alignment horizontal="left" vertical="center"/>
    </xf>
    <xf numFmtId="9" fontId="13" fillId="8" borderId="29" xfId="0" applyNumberFormat="1" applyFont="1" applyFill="1" applyBorder="1" applyAlignment="1">
      <alignment vertical="center"/>
    </xf>
    <xf numFmtId="179" fontId="13" fillId="9" borderId="29" xfId="0" applyNumberFormat="1" applyFont="1" applyFill="1" applyBorder="1" applyAlignment="1">
      <alignment vertical="center"/>
    </xf>
    <xf numFmtId="0" fontId="13" fillId="9" borderId="17" xfId="0" applyFont="1" applyFill="1" applyBorder="1" applyAlignment="1">
      <alignment horizontal="left" vertical="center"/>
    </xf>
    <xf numFmtId="176" fontId="13" fillId="8" borderId="27" xfId="0" applyNumberFormat="1" applyFont="1" applyFill="1" applyBorder="1" applyAlignment="1">
      <alignment horizontal="right" vertical="center"/>
    </xf>
    <xf numFmtId="0" fontId="13" fillId="9" borderId="27" xfId="0" applyFont="1" applyFill="1" applyBorder="1" applyAlignment="1">
      <alignment horizontal="right" vertical="center"/>
    </xf>
    <xf numFmtId="179" fontId="13" fillId="9" borderId="27" xfId="0" applyNumberFormat="1" applyFont="1" applyFill="1" applyBorder="1" applyAlignment="1">
      <alignment horizontal="right" vertical="center"/>
    </xf>
    <xf numFmtId="176" fontId="13" fillId="8" borderId="29" xfId="0" applyNumberFormat="1" applyFont="1" applyFill="1" applyBorder="1" applyAlignment="1">
      <alignment horizontal="right" vertical="center"/>
    </xf>
    <xf numFmtId="49" fontId="13" fillId="15" borderId="29" xfId="0" applyNumberFormat="1" applyFont="1" applyFill="1" applyBorder="1" applyAlignment="1">
      <alignment vertical="center"/>
    </xf>
    <xf numFmtId="0" fontId="13" fillId="15" borderId="29" xfId="0" applyFont="1" applyFill="1" applyBorder="1" applyAlignment="1">
      <alignment horizontal="left" vertical="center"/>
    </xf>
    <xf numFmtId="0" fontId="13" fillId="15" borderId="29" xfId="0" applyFont="1" applyFill="1" applyBorder="1" applyAlignment="1">
      <alignment vertical="center"/>
    </xf>
    <xf numFmtId="0" fontId="13" fillId="15" borderId="30" xfId="0" applyFont="1" applyFill="1" applyBorder="1" applyAlignment="1">
      <alignment vertical="center"/>
    </xf>
    <xf numFmtId="176" fontId="13" fillId="15" borderId="29" xfId="0" applyNumberFormat="1" applyFont="1" applyFill="1" applyBorder="1" applyAlignment="1">
      <alignment vertical="center"/>
    </xf>
    <xf numFmtId="178" fontId="13" fillId="15" borderId="29" xfId="0" applyNumberFormat="1" applyFont="1" applyFill="1" applyBorder="1" applyAlignment="1">
      <alignment vertical="center"/>
    </xf>
    <xf numFmtId="177" fontId="13" fillId="15" borderId="29" xfId="0" applyNumberFormat="1" applyFont="1" applyFill="1" applyBorder="1" applyAlignment="1">
      <alignment vertical="center"/>
    </xf>
    <xf numFmtId="49" fontId="16" fillId="6" borderId="29" xfId="0" quotePrefix="1" applyNumberFormat="1" applyFont="1" applyFill="1" applyBorder="1" applyAlignment="1">
      <alignment vertical="center"/>
    </xf>
    <xf numFmtId="49" fontId="13" fillId="7" borderId="29" xfId="0" quotePrefix="1" applyNumberFormat="1" applyFont="1" applyFill="1" applyBorder="1" applyAlignment="1">
      <alignment vertical="center"/>
    </xf>
    <xf numFmtId="0" fontId="13" fillId="0" borderId="0" xfId="0" applyFont="1" applyAlignment="1">
      <alignment horizontal="center" vertical="center"/>
    </xf>
    <xf numFmtId="0" fontId="13" fillId="15" borderId="30" xfId="0" applyFont="1" applyFill="1" applyBorder="1" applyAlignment="1">
      <alignment vertical="center" wrapText="1"/>
    </xf>
    <xf numFmtId="0" fontId="22" fillId="0" borderId="29" xfId="0" applyFont="1" applyBorder="1" applyAlignment="1">
      <alignment vertical="center"/>
    </xf>
    <xf numFmtId="0" fontId="13" fillId="16" borderId="29" xfId="0" applyFont="1" applyFill="1" applyBorder="1" applyAlignment="1">
      <alignment vertical="center"/>
    </xf>
    <xf numFmtId="0" fontId="13" fillId="10" borderId="29" xfId="0" applyFont="1" applyFill="1" applyBorder="1" applyAlignment="1">
      <alignment horizontal="left" vertical="center" wrapText="1"/>
    </xf>
    <xf numFmtId="0" fontId="13" fillId="0" borderId="32" xfId="0" applyFont="1" applyBorder="1" applyAlignment="1">
      <alignment vertical="center" wrapText="1"/>
    </xf>
    <xf numFmtId="176" fontId="23" fillId="8" borderId="29" xfId="0" applyNumberFormat="1" applyFont="1" applyFill="1" applyBorder="1" applyAlignment="1">
      <alignment horizontal="right" vertical="center"/>
    </xf>
    <xf numFmtId="178" fontId="13" fillId="0" borderId="29" xfId="0" applyNumberFormat="1" applyFont="1" applyBorder="1" applyAlignment="1">
      <alignment vertical="center"/>
    </xf>
    <xf numFmtId="0" fontId="13" fillId="17" borderId="4" xfId="0" applyFont="1" applyFill="1" applyBorder="1" applyAlignment="1">
      <alignment vertical="center"/>
    </xf>
    <xf numFmtId="0" fontId="24" fillId="16" borderId="29" xfId="0" applyFont="1" applyFill="1" applyBorder="1" applyAlignment="1">
      <alignment vertical="center"/>
    </xf>
    <xf numFmtId="0" fontId="13" fillId="18" borderId="4" xfId="0" applyFont="1" applyFill="1" applyBorder="1" applyAlignment="1">
      <alignment vertical="center"/>
    </xf>
    <xf numFmtId="0" fontId="25" fillId="0" borderId="29" xfId="0" applyFont="1" applyBorder="1" applyAlignment="1">
      <alignment vertical="center"/>
    </xf>
    <xf numFmtId="0" fontId="13" fillId="19" borderId="4" xfId="0" applyFont="1" applyFill="1" applyBorder="1" applyAlignment="1">
      <alignment vertical="center"/>
    </xf>
    <xf numFmtId="0" fontId="26" fillId="0" borderId="0" xfId="0" applyFont="1" applyAlignment="1">
      <alignment vertical="center"/>
    </xf>
    <xf numFmtId="0" fontId="27" fillId="10" borderId="29" xfId="0" applyFont="1" applyFill="1" applyBorder="1" applyAlignment="1">
      <alignment horizontal="left" vertical="center" wrapText="1"/>
    </xf>
    <xf numFmtId="0" fontId="13" fillId="2" borderId="4" xfId="0" applyFont="1" applyFill="1" applyBorder="1" applyAlignment="1">
      <alignment vertical="center"/>
    </xf>
    <xf numFmtId="0" fontId="24" fillId="0" borderId="29" xfId="0" applyFont="1" applyBorder="1" applyAlignment="1">
      <alignment vertical="center"/>
    </xf>
    <xf numFmtId="0" fontId="28" fillId="0" borderId="29" xfId="0" applyFont="1" applyBorder="1" applyAlignment="1">
      <alignment vertical="center"/>
    </xf>
    <xf numFmtId="58" fontId="23" fillId="16" borderId="29" xfId="0" applyNumberFormat="1" applyFont="1" applyFill="1" applyBorder="1" applyAlignment="1">
      <alignment horizontal="right" vertical="center"/>
    </xf>
    <xf numFmtId="58" fontId="24" fillId="16" borderId="29" xfId="0" applyNumberFormat="1" applyFont="1" applyFill="1" applyBorder="1" applyAlignment="1">
      <alignment vertical="center"/>
    </xf>
    <xf numFmtId="0" fontId="13" fillId="20" borderId="4" xfId="0" applyFont="1" applyFill="1" applyBorder="1" applyAlignment="1">
      <alignment vertical="center"/>
    </xf>
    <xf numFmtId="180" fontId="24" fillId="16" borderId="29" xfId="0" applyNumberFormat="1" applyFont="1" applyFill="1" applyBorder="1" applyAlignment="1">
      <alignment vertical="center"/>
    </xf>
    <xf numFmtId="0" fontId="22" fillId="0" borderId="29" xfId="0" applyFont="1" applyBorder="1" applyAlignment="1">
      <alignment vertical="center" wrapText="1"/>
    </xf>
    <xf numFmtId="0" fontId="23" fillId="16" borderId="29" xfId="0" applyFont="1" applyFill="1" applyBorder="1" applyAlignment="1">
      <alignment vertical="center"/>
    </xf>
    <xf numFmtId="0" fontId="24" fillId="0" borderId="0" xfId="0" applyFont="1" applyAlignment="1">
      <alignment vertical="center"/>
    </xf>
    <xf numFmtId="0" fontId="27" fillId="10" borderId="29" xfId="0" applyFont="1" applyFill="1" applyBorder="1" applyAlignment="1">
      <alignment horizontal="left" vertical="center"/>
    </xf>
    <xf numFmtId="180" fontId="23" fillId="16" borderId="29" xfId="0" applyNumberFormat="1" applyFont="1" applyFill="1" applyBorder="1" applyAlignment="1">
      <alignment horizontal="right" vertical="center"/>
    </xf>
    <xf numFmtId="0" fontId="23" fillId="0" borderId="0" xfId="0" applyFont="1" applyAlignment="1">
      <alignment vertical="center"/>
    </xf>
    <xf numFmtId="0" fontId="13" fillId="15" borderId="29" xfId="0" applyFont="1" applyFill="1" applyBorder="1" applyAlignment="1">
      <alignment vertical="center" wrapText="1"/>
    </xf>
    <xf numFmtId="0" fontId="13" fillId="9" borderId="29" xfId="0" applyFont="1" applyFill="1" applyBorder="1" applyAlignment="1">
      <alignment vertical="center" wrapText="1"/>
    </xf>
    <xf numFmtId="0" fontId="16" fillId="9" borderId="29" xfId="0" applyFont="1" applyFill="1" applyBorder="1" applyAlignment="1">
      <alignment vertical="center" wrapText="1"/>
    </xf>
    <xf numFmtId="0" fontId="13" fillId="0" borderId="29" xfId="0" applyFont="1" applyBorder="1" applyAlignment="1">
      <alignment horizontal="left" vertical="center"/>
    </xf>
    <xf numFmtId="0" fontId="13" fillId="0" borderId="29" xfId="0" applyFont="1" applyBorder="1" applyAlignment="1">
      <alignment vertical="center" wrapText="1"/>
    </xf>
    <xf numFmtId="176" fontId="13" fillId="9" borderId="29" xfId="0" applyNumberFormat="1" applyFont="1" applyFill="1" applyBorder="1" applyAlignment="1">
      <alignment vertical="center"/>
    </xf>
    <xf numFmtId="176" fontId="24" fillId="8" borderId="29" xfId="0" applyNumberFormat="1" applyFont="1" applyFill="1" applyBorder="1" applyAlignment="1">
      <alignment vertical="center"/>
    </xf>
    <xf numFmtId="176" fontId="23" fillId="0" borderId="29" xfId="0" applyNumberFormat="1" applyFont="1" applyBorder="1" applyAlignment="1">
      <alignment horizontal="right" vertical="center"/>
    </xf>
    <xf numFmtId="0" fontId="23" fillId="0" borderId="29" xfId="0" applyFont="1" applyBorder="1" applyAlignment="1">
      <alignment vertical="center"/>
    </xf>
    <xf numFmtId="176" fontId="24" fillId="0" borderId="29" xfId="0" applyNumberFormat="1" applyFont="1" applyBorder="1" applyAlignment="1">
      <alignment vertical="center"/>
    </xf>
    <xf numFmtId="0" fontId="23" fillId="0" borderId="29" xfId="0" applyFont="1" applyBorder="1" applyAlignment="1">
      <alignment vertical="center" wrapText="1"/>
    </xf>
    <xf numFmtId="0" fontId="13" fillId="9" borderId="27" xfId="0" applyFont="1" applyFill="1" applyBorder="1" applyAlignment="1">
      <alignment vertical="center"/>
    </xf>
    <xf numFmtId="177" fontId="13" fillId="9" borderId="27" xfId="0" applyNumberFormat="1" applyFont="1" applyFill="1" applyBorder="1" applyAlignment="1">
      <alignment vertical="center"/>
    </xf>
    <xf numFmtId="0" fontId="13" fillId="7" borderId="27" xfId="0" applyFont="1" applyFill="1" applyBorder="1" applyAlignment="1">
      <alignment vertical="center"/>
    </xf>
    <xf numFmtId="179" fontId="29" fillId="2" borderId="29" xfId="0" applyNumberFormat="1" applyFont="1" applyFill="1" applyBorder="1" applyAlignment="1">
      <alignment vertical="center"/>
    </xf>
    <xf numFmtId="179" fontId="13" fillId="7" borderId="4" xfId="0" applyNumberFormat="1" applyFont="1" applyFill="1" applyBorder="1" applyAlignment="1">
      <alignment vertical="center"/>
    </xf>
    <xf numFmtId="179" fontId="13" fillId="7" borderId="29" xfId="0" applyNumberFormat="1" applyFont="1" applyFill="1" applyBorder="1" applyAlignment="1">
      <alignment vertical="center"/>
    </xf>
    <xf numFmtId="49" fontId="16" fillId="15" borderId="29" xfId="0" applyNumberFormat="1" applyFont="1" applyFill="1" applyBorder="1" applyAlignment="1">
      <alignment vertical="center"/>
    </xf>
    <xf numFmtId="0" fontId="16" fillId="15" borderId="29" xfId="0" applyFont="1" applyFill="1" applyBorder="1" applyAlignment="1">
      <alignment horizontal="left" vertical="center"/>
    </xf>
    <xf numFmtId="0" fontId="16" fillId="15" borderId="29" xfId="0" applyFont="1" applyFill="1" applyBorder="1" applyAlignment="1">
      <alignment vertical="center"/>
    </xf>
    <xf numFmtId="176" fontId="16" fillId="15" borderId="29" xfId="0" applyNumberFormat="1" applyFont="1" applyFill="1" applyBorder="1" applyAlignment="1">
      <alignment vertical="center"/>
    </xf>
    <xf numFmtId="178" fontId="16" fillId="15" borderId="29" xfId="0" applyNumberFormat="1" applyFont="1" applyFill="1" applyBorder="1" applyAlignment="1">
      <alignment vertical="center"/>
    </xf>
    <xf numFmtId="177" fontId="16" fillId="15" borderId="29" xfId="0" applyNumberFormat="1" applyFont="1" applyFill="1" applyBorder="1" applyAlignment="1">
      <alignment vertical="center"/>
    </xf>
    <xf numFmtId="9" fontId="23" fillId="21" borderId="29" xfId="0" applyNumberFormat="1" applyFont="1" applyFill="1" applyBorder="1" applyAlignment="1">
      <alignment horizontal="right" vertical="center"/>
    </xf>
    <xf numFmtId="58" fontId="23" fillId="0" borderId="0" xfId="0" applyNumberFormat="1" applyFont="1" applyAlignment="1">
      <alignment horizontal="right" vertical="center"/>
    </xf>
    <xf numFmtId="176" fontId="23" fillId="21" borderId="29" xfId="0" applyNumberFormat="1" applyFont="1" applyFill="1" applyBorder="1" applyAlignment="1">
      <alignment horizontal="right" vertical="center"/>
    </xf>
    <xf numFmtId="58" fontId="24" fillId="0" borderId="0" xfId="0" applyNumberFormat="1" applyFont="1" applyAlignment="1">
      <alignment vertical="center"/>
    </xf>
    <xf numFmtId="181" fontId="16" fillId="6" borderId="29" xfId="0" applyNumberFormat="1" applyFont="1" applyFill="1" applyBorder="1" applyAlignment="1">
      <alignment vertical="center"/>
    </xf>
    <xf numFmtId="0" fontId="13" fillId="9" borderId="27" xfId="0" applyFont="1" applyFill="1" applyBorder="1" applyAlignment="1">
      <alignment horizontal="left" vertical="center"/>
    </xf>
    <xf numFmtId="178" fontId="13" fillId="9" borderId="27" xfId="0" applyNumberFormat="1" applyFont="1" applyFill="1" applyBorder="1" applyAlignment="1">
      <alignment vertical="center"/>
    </xf>
    <xf numFmtId="176" fontId="13" fillId="7" borderId="29" xfId="0" applyNumberFormat="1" applyFont="1" applyFill="1" applyBorder="1" applyAlignment="1">
      <alignment vertical="center"/>
    </xf>
    <xf numFmtId="182" fontId="13" fillId="0" borderId="0" xfId="0" applyNumberFormat="1" applyFont="1" applyAlignment="1">
      <alignment vertical="center"/>
    </xf>
    <xf numFmtId="49" fontId="13" fillId="2" borderId="29" xfId="0" applyNumberFormat="1" applyFont="1" applyFill="1" applyBorder="1" applyAlignment="1">
      <alignment vertical="center"/>
    </xf>
    <xf numFmtId="0" fontId="13" fillId="2" borderId="29" xfId="0" applyFont="1" applyFill="1" applyBorder="1" applyAlignment="1">
      <alignment horizontal="left" vertical="center"/>
    </xf>
    <xf numFmtId="0" fontId="13" fillId="2" borderId="29" xfId="0" applyFont="1" applyFill="1" applyBorder="1" applyAlignment="1">
      <alignment vertical="center"/>
    </xf>
    <xf numFmtId="178" fontId="16" fillId="2" borderId="29" xfId="0" applyNumberFormat="1" applyFont="1" applyFill="1" applyBorder="1" applyAlignment="1">
      <alignment vertical="center"/>
    </xf>
    <xf numFmtId="177" fontId="13" fillId="2" borderId="29" xfId="0" applyNumberFormat="1" applyFont="1" applyFill="1" applyBorder="1" applyAlignment="1">
      <alignment vertical="center"/>
    </xf>
    <xf numFmtId="0" fontId="30" fillId="0" borderId="0" xfId="0" applyFont="1" applyAlignment="1">
      <alignment vertical="center"/>
    </xf>
    <xf numFmtId="0" fontId="13" fillId="8" borderId="30" xfId="0" quotePrefix="1" applyFont="1" applyFill="1" applyBorder="1" applyAlignment="1">
      <alignment horizontal="center" vertical="center"/>
    </xf>
    <xf numFmtId="0" fontId="13" fillId="8" borderId="29" xfId="0" quotePrefix="1" applyFont="1" applyFill="1" applyBorder="1" applyAlignment="1">
      <alignment horizontal="center" vertical="center"/>
    </xf>
    <xf numFmtId="0" fontId="13" fillId="8" borderId="27" xfId="0" quotePrefix="1" applyFont="1" applyFill="1" applyBorder="1" applyAlignment="1">
      <alignment horizontal="center" vertical="center"/>
    </xf>
    <xf numFmtId="0" fontId="16" fillId="10" borderId="41" xfId="0" applyFont="1" applyFill="1" applyBorder="1" applyAlignment="1">
      <alignment vertical="center"/>
    </xf>
    <xf numFmtId="176" fontId="16" fillId="10" borderId="42" xfId="0" applyNumberFormat="1" applyFont="1" applyFill="1" applyBorder="1" applyAlignment="1">
      <alignment horizontal="center" vertical="center"/>
    </xf>
    <xf numFmtId="0" fontId="31" fillId="10" borderId="46" xfId="0" applyFont="1" applyFill="1" applyBorder="1" applyAlignment="1">
      <alignment horizontal="center" vertical="center"/>
    </xf>
    <xf numFmtId="0" fontId="31" fillId="10" borderId="47" xfId="0" applyFont="1" applyFill="1" applyBorder="1" applyAlignment="1">
      <alignment horizontal="center" vertical="center"/>
    </xf>
    <xf numFmtId="0" fontId="31" fillId="10" borderId="48" xfId="0" applyFont="1" applyFill="1" applyBorder="1" applyAlignment="1">
      <alignment horizontal="center" vertical="center"/>
    </xf>
    <xf numFmtId="0" fontId="31" fillId="10" borderId="49" xfId="0" applyFont="1" applyFill="1" applyBorder="1" applyAlignment="1">
      <alignment horizontal="center" vertical="center"/>
    </xf>
    <xf numFmtId="0" fontId="31" fillId="22" borderId="48" xfId="0" applyFont="1" applyFill="1" applyBorder="1" applyAlignment="1">
      <alignment horizontal="center" vertical="center"/>
    </xf>
    <xf numFmtId="0" fontId="31" fillId="22" borderId="49" xfId="0" applyFont="1" applyFill="1" applyBorder="1" applyAlignment="1">
      <alignment horizontal="center" vertical="center"/>
    </xf>
    <xf numFmtId="0" fontId="31" fillId="10" borderId="50" xfId="0" applyFont="1" applyFill="1" applyBorder="1" applyAlignment="1">
      <alignment horizontal="center" vertical="center"/>
    </xf>
    <xf numFmtId="0" fontId="31" fillId="10" borderId="51" xfId="0" applyFont="1" applyFill="1" applyBorder="1" applyAlignment="1">
      <alignment horizontal="center" vertical="center"/>
    </xf>
    <xf numFmtId="0" fontId="31" fillId="10" borderId="52" xfId="0" applyFont="1" applyFill="1" applyBorder="1" applyAlignment="1">
      <alignment horizontal="center" vertical="center"/>
    </xf>
    <xf numFmtId="0" fontId="31" fillId="10" borderId="55" xfId="0" applyFont="1" applyFill="1" applyBorder="1" applyAlignment="1">
      <alignment horizontal="center" vertical="center"/>
    </xf>
    <xf numFmtId="0" fontId="31" fillId="10" borderId="56" xfId="0" applyFont="1" applyFill="1" applyBorder="1" applyAlignment="1">
      <alignment horizontal="center" vertical="center"/>
    </xf>
    <xf numFmtId="0" fontId="31" fillId="10" borderId="59" xfId="0" applyFont="1" applyFill="1" applyBorder="1" applyAlignment="1">
      <alignment horizontal="center" vertical="center"/>
    </xf>
    <xf numFmtId="0" fontId="31" fillId="10" borderId="60" xfId="0" applyFont="1" applyFill="1" applyBorder="1" applyAlignment="1">
      <alignment horizontal="center" vertical="center"/>
    </xf>
    <xf numFmtId="0" fontId="31" fillId="10" borderId="61" xfId="0" applyFont="1" applyFill="1" applyBorder="1" applyAlignment="1">
      <alignment horizontal="center" vertical="center"/>
    </xf>
    <xf numFmtId="0" fontId="31" fillId="22" borderId="56" xfId="0" applyFont="1" applyFill="1" applyBorder="1" applyAlignment="1">
      <alignment horizontal="center" vertical="center"/>
    </xf>
    <xf numFmtId="0" fontId="31" fillId="22" borderId="61" xfId="0" applyFont="1" applyFill="1" applyBorder="1" applyAlignment="1">
      <alignment horizontal="center" vertical="center"/>
    </xf>
    <xf numFmtId="0" fontId="31" fillId="10" borderId="62" xfId="0" applyFont="1" applyFill="1" applyBorder="1" applyAlignment="1">
      <alignment horizontal="center" vertical="center"/>
    </xf>
    <xf numFmtId="9" fontId="32" fillId="5" borderId="61" xfId="0" applyNumberFormat="1" applyFont="1" applyFill="1" applyBorder="1" applyAlignment="1">
      <alignment horizontal="center" vertical="center"/>
    </xf>
    <xf numFmtId="0" fontId="16" fillId="10" borderId="66" xfId="0" applyFont="1" applyFill="1" applyBorder="1" applyAlignment="1">
      <alignment vertical="center"/>
    </xf>
    <xf numFmtId="176" fontId="16" fillId="10" borderId="67" xfId="0" applyNumberFormat="1" applyFont="1" applyFill="1" applyBorder="1" applyAlignment="1">
      <alignment horizontal="center" vertical="center"/>
    </xf>
    <xf numFmtId="0" fontId="31" fillId="10" borderId="68" xfId="0" applyFont="1" applyFill="1" applyBorder="1" applyAlignment="1">
      <alignment horizontal="center" vertical="center"/>
    </xf>
    <xf numFmtId="0" fontId="31" fillId="10" borderId="69" xfId="0" applyFont="1" applyFill="1" applyBorder="1" applyAlignment="1">
      <alignment horizontal="center" vertical="center"/>
    </xf>
    <xf numFmtId="0" fontId="31" fillId="10" borderId="70" xfId="0" applyFont="1" applyFill="1" applyBorder="1" applyAlignment="1">
      <alignment horizontal="center" vertical="center"/>
    </xf>
    <xf numFmtId="0" fontId="31" fillId="10" borderId="71" xfId="0" applyFont="1" applyFill="1" applyBorder="1" applyAlignment="1">
      <alignment horizontal="center" vertical="center"/>
    </xf>
    <xf numFmtId="0" fontId="31" fillId="10" borderId="72" xfId="0" applyFont="1" applyFill="1" applyBorder="1" applyAlignment="1">
      <alignment horizontal="center" vertical="center"/>
    </xf>
    <xf numFmtId="0" fontId="31" fillId="22" borderId="69" xfId="0" applyFont="1" applyFill="1" applyBorder="1" applyAlignment="1">
      <alignment horizontal="center" vertical="center"/>
    </xf>
    <xf numFmtId="0" fontId="31" fillId="22" borderId="72" xfId="0" applyFont="1" applyFill="1" applyBorder="1" applyAlignment="1">
      <alignment horizontal="center" vertical="center"/>
    </xf>
    <xf numFmtId="0" fontId="31" fillId="10" borderId="76" xfId="0" applyFont="1" applyFill="1" applyBorder="1" applyAlignment="1">
      <alignment horizontal="center" vertical="center"/>
    </xf>
    <xf numFmtId="176" fontId="16" fillId="9" borderId="41" xfId="0" applyNumberFormat="1" applyFont="1" applyFill="1" applyBorder="1" applyAlignment="1">
      <alignment vertical="center"/>
    </xf>
    <xf numFmtId="176" fontId="16" fillId="9" borderId="77" xfId="0" applyNumberFormat="1" applyFont="1" applyFill="1" applyBorder="1" applyAlignment="1">
      <alignment horizontal="center" vertical="center"/>
    </xf>
    <xf numFmtId="176" fontId="16" fillId="9" borderId="78" xfId="0" applyNumberFormat="1" applyFont="1" applyFill="1" applyBorder="1" applyAlignment="1">
      <alignment vertical="center"/>
    </xf>
    <xf numFmtId="176" fontId="16" fillId="9" borderId="42" xfId="0" applyNumberFormat="1" applyFont="1" applyFill="1" applyBorder="1" applyAlignment="1">
      <alignment vertical="center"/>
    </xf>
    <xf numFmtId="0" fontId="31" fillId="9" borderId="79" xfId="0" applyFont="1" applyFill="1" applyBorder="1" applyAlignment="1">
      <alignment horizontal="center" vertical="center"/>
    </xf>
    <xf numFmtId="0" fontId="31" fillId="9" borderId="80" xfId="0" applyFont="1" applyFill="1" applyBorder="1" applyAlignment="1">
      <alignment horizontal="center" vertical="center"/>
    </xf>
    <xf numFmtId="0" fontId="31" fillId="9" borderId="81" xfId="0" applyFont="1" applyFill="1" applyBorder="1" applyAlignment="1">
      <alignment horizontal="center" vertical="center"/>
    </xf>
    <xf numFmtId="0" fontId="31" fillId="9" borderId="82" xfId="0" applyFont="1" applyFill="1" applyBorder="1" applyAlignment="1">
      <alignment horizontal="center" vertical="center"/>
    </xf>
    <xf numFmtId="0" fontId="31" fillId="9" borderId="83" xfId="0" applyFont="1" applyFill="1" applyBorder="1" applyAlignment="1">
      <alignment horizontal="center" vertical="center"/>
    </xf>
    <xf numFmtId="0" fontId="31" fillId="9" borderId="84" xfId="0" applyFont="1" applyFill="1" applyBorder="1" applyAlignment="1">
      <alignment horizontal="center" vertical="center"/>
    </xf>
    <xf numFmtId="0" fontId="16" fillId="10" borderId="85" xfId="0" applyFont="1" applyFill="1" applyBorder="1" applyAlignment="1">
      <alignment vertical="center"/>
    </xf>
    <xf numFmtId="176" fontId="16" fillId="10" borderId="86" xfId="0" applyNumberFormat="1" applyFont="1" applyFill="1" applyBorder="1" applyAlignment="1">
      <alignment horizontal="center" vertical="center"/>
    </xf>
    <xf numFmtId="0" fontId="31" fillId="10" borderId="90" xfId="0" applyFont="1" applyFill="1" applyBorder="1" applyAlignment="1">
      <alignment horizontal="center" vertical="center"/>
    </xf>
    <xf numFmtId="0" fontId="31" fillId="10" borderId="91" xfId="0" applyFont="1" applyFill="1" applyBorder="1" applyAlignment="1">
      <alignment horizontal="center" vertical="center"/>
    </xf>
    <xf numFmtId="0" fontId="31" fillId="22" borderId="51" xfId="0" applyFont="1" applyFill="1" applyBorder="1" applyAlignment="1">
      <alignment horizontal="center" vertical="center"/>
    </xf>
    <xf numFmtId="0" fontId="31" fillId="22" borderId="91" xfId="0" applyFont="1" applyFill="1" applyBorder="1" applyAlignment="1">
      <alignment horizontal="center" vertical="center"/>
    </xf>
    <xf numFmtId="9" fontId="33" fillId="5" borderId="59" xfId="0" applyNumberFormat="1" applyFont="1" applyFill="1" applyBorder="1" applyAlignment="1">
      <alignment horizontal="center" vertical="center"/>
    </xf>
    <xf numFmtId="0" fontId="16" fillId="15" borderId="41" xfId="0" applyFont="1" applyFill="1" applyBorder="1" applyAlignment="1">
      <alignment vertical="center"/>
    </xf>
    <xf numFmtId="0" fontId="31" fillId="10" borderId="99" xfId="0" applyFont="1" applyFill="1" applyBorder="1" applyAlignment="1">
      <alignment horizontal="center" vertical="center"/>
    </xf>
    <xf numFmtId="0" fontId="31" fillId="10" borderId="100" xfId="0" applyFont="1" applyFill="1" applyBorder="1" applyAlignment="1">
      <alignment horizontal="center" vertical="center"/>
    </xf>
    <xf numFmtId="0" fontId="31" fillId="9" borderId="104" xfId="0" applyFont="1" applyFill="1" applyBorder="1" applyAlignment="1">
      <alignment horizontal="center" vertical="center"/>
    </xf>
    <xf numFmtId="0" fontId="31" fillId="9" borderId="105" xfId="0" applyFont="1" applyFill="1" applyBorder="1" applyAlignment="1">
      <alignment horizontal="center" vertical="center"/>
    </xf>
    <xf numFmtId="0" fontId="31" fillId="9" borderId="106" xfId="0" applyFont="1" applyFill="1" applyBorder="1" applyAlignment="1">
      <alignment horizontal="center" vertical="center"/>
    </xf>
    <xf numFmtId="0" fontId="31" fillId="9" borderId="107" xfId="0" applyFont="1" applyFill="1" applyBorder="1" applyAlignment="1">
      <alignment horizontal="center" vertical="center"/>
    </xf>
    <xf numFmtId="0" fontId="31" fillId="9" borderId="108" xfId="0" applyFont="1" applyFill="1" applyBorder="1" applyAlignment="1">
      <alignment horizontal="center" vertical="center"/>
    </xf>
    <xf numFmtId="9" fontId="31" fillId="5" borderId="69" xfId="0" applyNumberFormat="1" applyFont="1" applyFill="1" applyBorder="1" applyAlignment="1">
      <alignment horizontal="center" vertical="center"/>
    </xf>
    <xf numFmtId="0" fontId="31" fillId="10" borderId="112" xfId="0" applyFont="1" applyFill="1" applyBorder="1" applyAlignment="1">
      <alignment horizontal="center" vertical="center"/>
    </xf>
    <xf numFmtId="0" fontId="31" fillId="10" borderId="113" xfId="0" applyFont="1" applyFill="1" applyBorder="1" applyAlignment="1">
      <alignment horizontal="center" vertical="center"/>
    </xf>
    <xf numFmtId="0" fontId="31" fillId="10" borderId="114" xfId="0" applyFont="1" applyFill="1" applyBorder="1" applyAlignment="1">
      <alignment horizontal="center" vertical="center"/>
    </xf>
    <xf numFmtId="0" fontId="31" fillId="10" borderId="115" xfId="0" applyFont="1" applyFill="1" applyBorder="1" applyAlignment="1">
      <alignment horizontal="center" vertical="center"/>
    </xf>
    <xf numFmtId="0" fontId="31" fillId="10" borderId="116" xfId="0" applyFont="1" applyFill="1" applyBorder="1" applyAlignment="1">
      <alignment horizontal="center" vertical="center"/>
    </xf>
    <xf numFmtId="0" fontId="31" fillId="22" borderId="117" xfId="0" applyFont="1" applyFill="1" applyBorder="1" applyAlignment="1">
      <alignment horizontal="center" vertical="center"/>
    </xf>
    <xf numFmtId="9" fontId="32" fillId="5" borderId="56" xfId="0" applyNumberFormat="1" applyFont="1" applyFill="1" applyBorder="1" applyAlignment="1">
      <alignment horizontal="center" vertical="center"/>
    </xf>
    <xf numFmtId="0" fontId="16" fillId="23" borderId="41" xfId="0" applyFont="1" applyFill="1" applyBorder="1" applyAlignment="1">
      <alignment horizontal="left" vertical="center"/>
    </xf>
    <xf numFmtId="176" fontId="16" fillId="9" borderId="42" xfId="0" applyNumberFormat="1" applyFont="1" applyFill="1" applyBorder="1" applyAlignment="1">
      <alignment horizontal="center" vertical="center"/>
    </xf>
    <xf numFmtId="0" fontId="16" fillId="23" borderId="41" xfId="0" applyFont="1" applyFill="1" applyBorder="1" applyAlignment="1">
      <alignment vertical="center"/>
    </xf>
    <xf numFmtId="0" fontId="31" fillId="23" borderId="120" xfId="0" applyFont="1" applyFill="1" applyBorder="1" applyAlignment="1">
      <alignment horizontal="center" vertical="center"/>
    </xf>
    <xf numFmtId="0" fontId="31" fillId="23" borderId="121" xfId="0" applyFont="1" applyFill="1" applyBorder="1" applyAlignment="1">
      <alignment horizontal="center" vertical="center"/>
    </xf>
    <xf numFmtId="0" fontId="31" fillId="23" borderId="122" xfId="0" applyFont="1" applyFill="1" applyBorder="1" applyAlignment="1">
      <alignment horizontal="center" vertical="center"/>
    </xf>
    <xf numFmtId="0" fontId="31" fillId="23" borderId="123" xfId="0" applyFont="1" applyFill="1" applyBorder="1" applyAlignment="1">
      <alignment horizontal="center" vertical="center"/>
    </xf>
    <xf numFmtId="0" fontId="31" fillId="23" borderId="124" xfId="0" applyFont="1" applyFill="1" applyBorder="1" applyAlignment="1">
      <alignment horizontal="center" vertical="center"/>
    </xf>
    <xf numFmtId="176" fontId="16" fillId="23" borderId="42" xfId="0" applyNumberFormat="1" applyFont="1" applyFill="1" applyBorder="1" applyAlignment="1">
      <alignment horizontal="center" vertical="center"/>
    </xf>
    <xf numFmtId="176" fontId="31" fillId="5" borderId="127" xfId="0" applyNumberFormat="1" applyFont="1" applyFill="1" applyBorder="1" applyAlignment="1">
      <alignment vertical="center"/>
    </xf>
    <xf numFmtId="176" fontId="31" fillId="5" borderId="55" xfId="0" applyNumberFormat="1" applyFont="1" applyFill="1" applyBorder="1" applyAlignment="1">
      <alignment vertical="center"/>
    </xf>
    <xf numFmtId="0" fontId="16" fillId="24" borderId="41" xfId="0" applyFont="1" applyFill="1" applyBorder="1" applyAlignment="1">
      <alignment vertical="center"/>
    </xf>
    <xf numFmtId="176" fontId="16" fillId="24" borderId="42" xfId="0" applyNumberFormat="1" applyFont="1" applyFill="1" applyBorder="1" applyAlignment="1">
      <alignment horizontal="center" vertical="center"/>
    </xf>
    <xf numFmtId="0" fontId="31" fillId="24" borderId="120" xfId="0" applyFont="1" applyFill="1" applyBorder="1" applyAlignment="1">
      <alignment horizontal="center" vertical="center"/>
    </xf>
    <xf numFmtId="0" fontId="31" fillId="24" borderId="121" xfId="0" applyFont="1" applyFill="1" applyBorder="1" applyAlignment="1">
      <alignment horizontal="center" vertical="center"/>
    </xf>
    <xf numFmtId="0" fontId="31" fillId="24" borderId="122" xfId="0" applyFont="1" applyFill="1" applyBorder="1" applyAlignment="1">
      <alignment horizontal="center" vertical="center"/>
    </xf>
    <xf numFmtId="0" fontId="31" fillId="24" borderId="123" xfId="0" applyFont="1" applyFill="1" applyBorder="1" applyAlignment="1">
      <alignment horizontal="center" vertical="center"/>
    </xf>
    <xf numFmtId="0" fontId="31" fillId="24" borderId="124" xfId="0" applyFont="1" applyFill="1" applyBorder="1" applyAlignment="1">
      <alignment horizontal="center" vertical="center"/>
    </xf>
    <xf numFmtId="0" fontId="31" fillId="24" borderId="128" xfId="0" applyFont="1" applyFill="1" applyBorder="1" applyAlignment="1">
      <alignment horizontal="center" vertical="center"/>
    </xf>
    <xf numFmtId="0" fontId="16" fillId="25" borderId="41" xfId="0" applyFont="1" applyFill="1" applyBorder="1" applyAlignment="1">
      <alignment horizontal="left" vertical="center"/>
    </xf>
    <xf numFmtId="0" fontId="16" fillId="25" borderId="41" xfId="0" applyFont="1" applyFill="1" applyBorder="1" applyAlignment="1">
      <alignment vertical="center"/>
    </xf>
    <xf numFmtId="176" fontId="16" fillId="25" borderId="42" xfId="0" applyNumberFormat="1" applyFont="1" applyFill="1" applyBorder="1" applyAlignment="1">
      <alignment horizontal="center" vertical="center"/>
    </xf>
    <xf numFmtId="0" fontId="31" fillId="25" borderId="120" xfId="0" applyFont="1" applyFill="1" applyBorder="1" applyAlignment="1">
      <alignment horizontal="center" vertical="center"/>
    </xf>
    <xf numFmtId="0" fontId="31" fillId="25" borderId="121" xfId="0" applyFont="1" applyFill="1" applyBorder="1" applyAlignment="1">
      <alignment horizontal="center" vertical="center"/>
    </xf>
    <xf numFmtId="0" fontId="31" fillId="25" borderId="122" xfId="0" applyFont="1" applyFill="1" applyBorder="1" applyAlignment="1">
      <alignment horizontal="center" vertical="center"/>
    </xf>
    <xf numFmtId="0" fontId="31" fillId="25" borderId="123" xfId="0" applyFont="1" applyFill="1" applyBorder="1" applyAlignment="1">
      <alignment horizontal="center" vertical="center"/>
    </xf>
    <xf numFmtId="0" fontId="31" fillId="25" borderId="124" xfId="0" applyFont="1" applyFill="1" applyBorder="1" applyAlignment="1">
      <alignment horizontal="center" vertical="center"/>
    </xf>
    <xf numFmtId="0" fontId="31" fillId="25" borderId="128" xfId="0" applyFont="1" applyFill="1" applyBorder="1" applyAlignment="1">
      <alignment horizontal="center" vertical="center"/>
    </xf>
    <xf numFmtId="0" fontId="31" fillId="23" borderId="128" xfId="0" applyFont="1" applyFill="1" applyBorder="1" applyAlignment="1">
      <alignment horizontal="center" vertical="center"/>
    </xf>
    <xf numFmtId="0" fontId="31" fillId="10" borderId="129" xfId="0" applyFont="1" applyFill="1" applyBorder="1" applyAlignment="1">
      <alignment horizontal="center" vertical="center"/>
    </xf>
    <xf numFmtId="0" fontId="31" fillId="10" borderId="130" xfId="0" applyFont="1" applyFill="1" applyBorder="1" applyAlignment="1">
      <alignment horizontal="center" vertical="center"/>
    </xf>
    <xf numFmtId="0" fontId="31" fillId="10" borderId="131" xfId="0" applyFont="1" applyFill="1" applyBorder="1" applyAlignment="1">
      <alignment horizontal="center" vertical="center"/>
    </xf>
    <xf numFmtId="0" fontId="31" fillId="10" borderId="132" xfId="0" applyFont="1" applyFill="1" applyBorder="1" applyAlignment="1">
      <alignment horizontal="center" vertical="center"/>
    </xf>
    <xf numFmtId="0" fontId="31" fillId="10" borderId="117" xfId="0" applyFont="1" applyFill="1" applyBorder="1" applyAlignment="1">
      <alignment horizontal="center" vertical="center"/>
    </xf>
    <xf numFmtId="9" fontId="31" fillId="5" borderId="130" xfId="0" applyNumberFormat="1" applyFont="1" applyFill="1" applyBorder="1" applyAlignment="1">
      <alignment horizontal="center" vertical="center"/>
    </xf>
    <xf numFmtId="0" fontId="31" fillId="10" borderId="133" xfId="0" applyFont="1" applyFill="1" applyBorder="1" applyAlignment="1">
      <alignment horizontal="center" vertical="center"/>
    </xf>
    <xf numFmtId="9" fontId="31" fillId="5" borderId="61" xfId="0" applyNumberFormat="1" applyFont="1" applyFill="1" applyBorder="1" applyAlignment="1">
      <alignment horizontal="center" vertical="center"/>
    </xf>
    <xf numFmtId="0" fontId="31" fillId="10" borderId="135" xfId="0" applyFont="1" applyFill="1" applyBorder="1" applyAlignment="1">
      <alignment horizontal="center" vertical="center"/>
    </xf>
    <xf numFmtId="0" fontId="31" fillId="10" borderId="136" xfId="0" applyFont="1" applyFill="1" applyBorder="1" applyAlignment="1">
      <alignment horizontal="center" vertical="center"/>
    </xf>
    <xf numFmtId="0" fontId="31" fillId="10" borderId="137" xfId="0" applyFont="1" applyFill="1" applyBorder="1" applyAlignment="1">
      <alignment horizontal="center" vertical="center"/>
    </xf>
    <xf numFmtId="0" fontId="16" fillId="25" borderId="138" xfId="0" applyFont="1" applyFill="1" applyBorder="1" applyAlignment="1">
      <alignment vertical="center"/>
    </xf>
    <xf numFmtId="176" fontId="16" fillId="9" borderId="139" xfId="0" applyNumberFormat="1" applyFont="1" applyFill="1" applyBorder="1" applyAlignment="1">
      <alignment vertical="center"/>
    </xf>
    <xf numFmtId="0" fontId="16" fillId="25" borderId="105" xfId="0" applyFont="1" applyFill="1" applyBorder="1" applyAlignment="1">
      <alignment vertical="center"/>
    </xf>
    <xf numFmtId="176" fontId="16" fillId="25" borderId="140" xfId="0" applyNumberFormat="1" applyFont="1" applyFill="1" applyBorder="1" applyAlignment="1">
      <alignment horizontal="center" vertical="center"/>
    </xf>
    <xf numFmtId="0" fontId="16" fillId="25" borderId="140" xfId="0" applyFont="1" applyFill="1" applyBorder="1" applyAlignment="1">
      <alignment vertical="center"/>
    </xf>
    <xf numFmtId="176" fontId="16" fillId="25" borderId="29" xfId="0" applyNumberFormat="1" applyFont="1" applyFill="1" applyBorder="1" applyAlignment="1">
      <alignment horizontal="center" vertical="center"/>
    </xf>
    <xf numFmtId="0" fontId="13" fillId="25" borderId="120" xfId="0" applyFont="1" applyFill="1" applyBorder="1" applyAlignment="1">
      <alignment horizontal="center" vertical="center"/>
    </xf>
    <xf numFmtId="0" fontId="13" fillId="25" borderId="121" xfId="0" applyFont="1" applyFill="1" applyBorder="1" applyAlignment="1">
      <alignment horizontal="center" vertical="center"/>
    </xf>
    <xf numFmtId="0" fontId="13" fillId="25" borderId="105" xfId="0" applyFont="1" applyFill="1" applyBorder="1" applyAlignment="1">
      <alignment horizontal="center" vertical="center"/>
    </xf>
    <xf numFmtId="0" fontId="13" fillId="23" borderId="121" xfId="0" applyFont="1" applyFill="1" applyBorder="1" applyAlignment="1">
      <alignment horizontal="center" vertical="center"/>
    </xf>
    <xf numFmtId="0" fontId="13" fillId="25" borderId="128" xfId="0" applyFont="1" applyFill="1" applyBorder="1" applyAlignment="1">
      <alignment horizontal="center" vertical="center"/>
    </xf>
    <xf numFmtId="0" fontId="16" fillId="10" borderId="50" xfId="0" applyFont="1" applyFill="1" applyBorder="1" applyAlignment="1">
      <alignment vertical="center"/>
    </xf>
    <xf numFmtId="176" fontId="16" fillId="10" borderId="51" xfId="0" applyNumberFormat="1" applyFont="1" applyFill="1" applyBorder="1" applyAlignment="1">
      <alignment horizontal="center" vertical="center"/>
    </xf>
    <xf numFmtId="0" fontId="16" fillId="10" borderId="51" xfId="0" applyFont="1" applyFill="1" applyBorder="1" applyAlignment="1">
      <alignment vertical="center"/>
    </xf>
    <xf numFmtId="0" fontId="13" fillId="10" borderId="51" xfId="0" applyFont="1" applyFill="1" applyBorder="1" applyAlignment="1">
      <alignment horizontal="center" vertical="center"/>
    </xf>
    <xf numFmtId="0" fontId="13" fillId="22" borderId="56" xfId="0" applyFont="1" applyFill="1" applyBorder="1" applyAlignment="1">
      <alignment horizontal="center" vertical="center"/>
    </xf>
    <xf numFmtId="0" fontId="13" fillId="22" borderId="130" xfId="0" applyFont="1" applyFill="1" applyBorder="1" applyAlignment="1">
      <alignment horizontal="center" vertical="center"/>
    </xf>
    <xf numFmtId="0" fontId="13" fillId="10" borderId="52" xfId="0" applyFont="1" applyFill="1" applyBorder="1" applyAlignment="1">
      <alignment horizontal="center" vertical="center"/>
    </xf>
    <xf numFmtId="0" fontId="16" fillId="10" borderId="55" xfId="0" applyFont="1" applyFill="1" applyBorder="1" applyAlignment="1">
      <alignment vertical="center"/>
    </xf>
    <xf numFmtId="176" fontId="16" fillId="10" borderId="56" xfId="0" applyNumberFormat="1" applyFont="1" applyFill="1" applyBorder="1" applyAlignment="1">
      <alignment horizontal="center" vertical="center"/>
    </xf>
    <xf numFmtId="0" fontId="16" fillId="10" borderId="56" xfId="0" applyFont="1" applyFill="1" applyBorder="1" applyAlignment="1">
      <alignment vertical="center"/>
    </xf>
    <xf numFmtId="0" fontId="13" fillId="10" borderId="56" xfId="0" applyFont="1" applyFill="1" applyBorder="1" applyAlignment="1">
      <alignment horizontal="center" vertical="center"/>
    </xf>
    <xf numFmtId="0" fontId="35" fillId="22" borderId="56" xfId="0" applyFont="1" applyFill="1" applyBorder="1" applyAlignment="1">
      <alignment horizontal="center" vertical="center"/>
    </xf>
    <xf numFmtId="0" fontId="36" fillId="10" borderId="56" xfId="0" applyFont="1" applyFill="1" applyBorder="1" applyAlignment="1">
      <alignment horizontal="center" vertical="center"/>
    </xf>
    <xf numFmtId="0" fontId="37" fillId="22" borderId="56" xfId="0" quotePrefix="1" applyFont="1" applyFill="1" applyBorder="1" applyAlignment="1">
      <alignment horizontal="center" vertical="center"/>
    </xf>
    <xf numFmtId="0" fontId="13" fillId="10" borderId="62" xfId="0" applyFont="1" applyFill="1" applyBorder="1" applyAlignment="1">
      <alignment horizontal="center" vertical="center"/>
    </xf>
    <xf numFmtId="0" fontId="16" fillId="10" borderId="120" xfId="0" applyFont="1" applyFill="1" applyBorder="1" applyAlignment="1">
      <alignment vertical="center"/>
    </xf>
    <xf numFmtId="176" fontId="16" fillId="10" borderId="121" xfId="0" applyNumberFormat="1" applyFont="1" applyFill="1" applyBorder="1" applyAlignment="1">
      <alignment horizontal="center" vertical="center"/>
    </xf>
    <xf numFmtId="0" fontId="16" fillId="10" borderId="121" xfId="0" applyFont="1" applyFill="1" applyBorder="1" applyAlignment="1">
      <alignment vertical="center"/>
    </xf>
    <xf numFmtId="0" fontId="13" fillId="10" borderId="121" xfId="0" applyFont="1" applyFill="1" applyBorder="1" applyAlignment="1">
      <alignment horizontal="center" vertical="center"/>
    </xf>
    <xf numFmtId="0" fontId="13" fillId="22" borderId="121" xfId="0" applyFont="1" applyFill="1" applyBorder="1" applyAlignment="1">
      <alignment horizontal="center" vertical="center"/>
    </xf>
    <xf numFmtId="0" fontId="13" fillId="22" borderId="141" xfId="0" applyFont="1" applyFill="1" applyBorder="1" applyAlignment="1">
      <alignment horizontal="center" vertical="center"/>
    </xf>
    <xf numFmtId="0" fontId="13" fillId="10" borderId="128" xfId="0" applyFont="1" applyFill="1" applyBorder="1" applyAlignment="1">
      <alignment horizontal="center" vertical="center"/>
    </xf>
    <xf numFmtId="0" fontId="2" fillId="2" borderId="1" xfId="0" applyFont="1" applyFill="1" applyBorder="1" applyAlignment="1">
      <alignment horizontal="center" vertical="center"/>
    </xf>
    <xf numFmtId="0" fontId="3" fillId="0" borderId="2" xfId="0" applyFont="1" applyBorder="1" applyAlignment="1">
      <alignment vertical="center"/>
    </xf>
    <xf numFmtId="0" fontId="3" fillId="0" borderId="3" xfId="0" applyFont="1" applyBorder="1" applyAlignment="1">
      <alignment vertical="center"/>
    </xf>
    <xf numFmtId="0" fontId="4" fillId="3" borderId="5" xfId="0" applyFont="1" applyFill="1" applyBorder="1" applyAlignment="1">
      <alignment horizontal="center" vertical="center"/>
    </xf>
    <xf numFmtId="0" fontId="3" fillId="0" borderId="6" xfId="0" applyFont="1" applyBorder="1" applyAlignment="1">
      <alignment vertical="center"/>
    </xf>
    <xf numFmtId="0" fontId="4" fillId="3" borderId="7" xfId="0" applyFont="1" applyFill="1" applyBorder="1" applyAlignment="1">
      <alignment horizontal="center" vertical="center"/>
    </xf>
    <xf numFmtId="0" fontId="3" fillId="0" borderId="8" xfId="0" applyFont="1" applyBorder="1" applyAlignment="1">
      <alignment vertical="center"/>
    </xf>
    <xf numFmtId="0" fontId="3" fillId="0" borderId="9" xfId="0" applyFont="1" applyBorder="1" applyAlignment="1">
      <alignment vertical="center"/>
    </xf>
    <xf numFmtId="0" fontId="2" fillId="2" borderId="5" xfId="0" applyFont="1" applyFill="1" applyBorder="1" applyAlignment="1">
      <alignment horizontal="center" vertical="center"/>
    </xf>
    <xf numFmtId="0" fontId="2" fillId="2" borderId="12" xfId="0" applyFont="1" applyFill="1" applyBorder="1" applyAlignment="1">
      <alignment horizontal="center" vertical="center"/>
    </xf>
    <xf numFmtId="0" fontId="3" fillId="0" borderId="13" xfId="0" applyFont="1" applyBorder="1" applyAlignment="1">
      <alignment vertical="center"/>
    </xf>
    <xf numFmtId="0" fontId="3" fillId="0" borderId="18" xfId="0" applyFont="1" applyBorder="1" applyAlignment="1">
      <alignment vertical="center"/>
    </xf>
    <xf numFmtId="0" fontId="3" fillId="0" borderId="19" xfId="0" applyFont="1" applyBorder="1" applyAlignment="1">
      <alignment vertical="center"/>
    </xf>
    <xf numFmtId="0" fontId="3" fillId="0" borderId="22" xfId="0" applyFont="1" applyBorder="1" applyAlignment="1">
      <alignment vertical="center"/>
    </xf>
    <xf numFmtId="0" fontId="3" fillId="0" borderId="23" xfId="0" applyFont="1" applyBorder="1" applyAlignment="1">
      <alignment vertical="center"/>
    </xf>
    <xf numFmtId="0" fontId="19" fillId="5" borderId="33" xfId="0" applyFont="1" applyFill="1" applyBorder="1" applyAlignment="1">
      <alignment horizontal="center" vertical="center"/>
    </xf>
    <xf numFmtId="0" fontId="3" fillId="0" borderId="34" xfId="0" applyFont="1" applyBorder="1" applyAlignment="1">
      <alignment vertical="center"/>
    </xf>
    <xf numFmtId="49" fontId="18" fillId="5" borderId="33" xfId="0" applyNumberFormat="1" applyFont="1" applyFill="1" applyBorder="1" applyAlignment="1">
      <alignment horizontal="center" vertical="center"/>
    </xf>
    <xf numFmtId="0" fontId="20" fillId="5" borderId="33" xfId="0" applyFont="1" applyFill="1" applyBorder="1" applyAlignment="1">
      <alignment horizontal="center" vertical="center" wrapText="1"/>
    </xf>
    <xf numFmtId="177" fontId="21" fillId="5" borderId="33" xfId="0" applyNumberFormat="1" applyFont="1" applyFill="1" applyBorder="1" applyAlignment="1">
      <alignment horizontal="center" vertical="center"/>
    </xf>
    <xf numFmtId="0" fontId="16" fillId="10" borderId="39" xfId="0" applyFont="1" applyFill="1" applyBorder="1" applyAlignment="1">
      <alignment horizontal="left" vertical="center"/>
    </xf>
    <xf numFmtId="0" fontId="3" fillId="0" borderId="53" xfId="0" applyFont="1" applyBorder="1" applyAlignment="1">
      <alignment vertical="center"/>
    </xf>
    <xf numFmtId="0" fontId="3" fillId="0" borderId="64" xfId="0" applyFont="1" applyBorder="1" applyAlignment="1">
      <alignment vertical="center"/>
    </xf>
    <xf numFmtId="0" fontId="16" fillId="10" borderId="39" xfId="0" applyFont="1" applyFill="1" applyBorder="1" applyAlignment="1">
      <alignment horizontal="left" vertical="center" wrapText="1"/>
    </xf>
    <xf numFmtId="176" fontId="16" fillId="9" borderId="40" xfId="0" applyNumberFormat="1" applyFont="1" applyFill="1" applyBorder="1" applyAlignment="1">
      <alignment horizontal="center" vertical="center"/>
    </xf>
    <xf numFmtId="0" fontId="3" fillId="0" borderId="54" xfId="0" applyFont="1" applyBorder="1" applyAlignment="1">
      <alignment vertical="center"/>
    </xf>
    <xf numFmtId="0" fontId="3" fillId="0" borderId="65" xfId="0" applyFont="1" applyBorder="1" applyAlignment="1">
      <alignment vertical="center"/>
    </xf>
    <xf numFmtId="9" fontId="16" fillId="10" borderId="39" xfId="0" applyNumberFormat="1" applyFont="1" applyFill="1" applyBorder="1" applyAlignment="1">
      <alignment horizontal="left" vertical="center" wrapText="1"/>
    </xf>
    <xf numFmtId="176" fontId="16" fillId="9" borderId="40" xfId="0" applyNumberFormat="1" applyFont="1" applyFill="1" applyBorder="1" applyAlignment="1">
      <alignment horizontal="center" vertical="center" wrapText="1"/>
    </xf>
    <xf numFmtId="0" fontId="3" fillId="0" borderId="94" xfId="0" applyFont="1" applyBorder="1" applyAlignment="1">
      <alignment vertical="center"/>
    </xf>
    <xf numFmtId="0" fontId="3" fillId="0" borderId="95" xfId="0" applyFont="1" applyBorder="1" applyAlignment="1">
      <alignment vertical="center"/>
    </xf>
    <xf numFmtId="0" fontId="34" fillId="10" borderId="39" xfId="0" applyFont="1" applyFill="1" applyBorder="1" applyAlignment="1">
      <alignment horizontal="left" vertical="center"/>
    </xf>
    <xf numFmtId="176" fontId="34" fillId="9" borderId="40" xfId="0" applyNumberFormat="1" applyFont="1" applyFill="1" applyBorder="1" applyAlignment="1">
      <alignment horizontal="center" vertical="center"/>
    </xf>
    <xf numFmtId="176" fontId="31" fillId="5" borderId="96" xfId="0" applyNumberFormat="1" applyFont="1" applyFill="1" applyBorder="1" applyAlignment="1">
      <alignment horizontal="center" vertical="center"/>
    </xf>
    <xf numFmtId="0" fontId="3" fillId="0" borderId="125" xfId="0" applyFont="1" applyBorder="1" applyAlignment="1">
      <alignment vertical="center"/>
    </xf>
    <xf numFmtId="176" fontId="31" fillId="5" borderId="92" xfId="0" applyNumberFormat="1" applyFont="1" applyFill="1" applyBorder="1" applyAlignment="1">
      <alignment horizontal="center" vertical="center"/>
    </xf>
    <xf numFmtId="0" fontId="3" fillId="0" borderId="63" xfId="0" applyFont="1" applyBorder="1" applyAlignment="1">
      <alignment vertical="center"/>
    </xf>
    <xf numFmtId="0" fontId="3" fillId="0" borderId="58" xfId="0" applyFont="1" applyBorder="1" applyAlignment="1">
      <alignment vertical="center"/>
    </xf>
    <xf numFmtId="176" fontId="31" fillId="5" borderId="57" xfId="0" applyNumberFormat="1" applyFont="1" applyFill="1" applyBorder="1" applyAlignment="1">
      <alignment horizontal="center" vertical="center"/>
    </xf>
    <xf numFmtId="0" fontId="3" fillId="0" borderId="111" xfId="0" applyFont="1" applyBorder="1" applyAlignment="1">
      <alignment vertical="center"/>
    </xf>
    <xf numFmtId="0" fontId="3" fillId="0" borderId="45" xfId="0" applyFont="1" applyBorder="1" applyAlignment="1">
      <alignment vertical="center"/>
    </xf>
    <xf numFmtId="176" fontId="31" fillId="5" borderId="118" xfId="0" applyNumberFormat="1" applyFont="1" applyFill="1" applyBorder="1" applyAlignment="1">
      <alignment horizontal="center" vertical="center"/>
    </xf>
    <xf numFmtId="0" fontId="3" fillId="0" borderId="88" xfId="0" applyFont="1" applyBorder="1" applyAlignment="1">
      <alignment vertical="center"/>
    </xf>
    <xf numFmtId="0" fontId="3" fillId="0" borderId="119" xfId="0" applyFont="1" applyBorder="1" applyAlignment="1">
      <alignment vertical="center"/>
    </xf>
    <xf numFmtId="0" fontId="3" fillId="0" borderId="93" xfId="0" applyFont="1" applyBorder="1" applyAlignment="1">
      <alignment vertical="center"/>
    </xf>
    <xf numFmtId="176" fontId="31" fillId="5" borderId="126" xfId="0" applyNumberFormat="1" applyFont="1" applyFill="1" applyBorder="1" applyAlignment="1">
      <alignment horizontal="center" vertical="center"/>
    </xf>
    <xf numFmtId="0" fontId="3" fillId="0" borderId="44" xfId="0" applyFont="1" applyBorder="1" applyAlignment="1">
      <alignment vertical="center"/>
    </xf>
    <xf numFmtId="176" fontId="31" fillId="5" borderId="97" xfId="0" applyNumberFormat="1" applyFont="1" applyFill="1" applyBorder="1" applyAlignment="1">
      <alignment horizontal="center" vertical="center"/>
    </xf>
    <xf numFmtId="0" fontId="3" fillId="0" borderId="74" xfId="0" applyFont="1" applyBorder="1" applyAlignment="1">
      <alignment vertical="center"/>
    </xf>
    <xf numFmtId="0" fontId="3" fillId="0" borderId="134" xfId="0" applyFont="1" applyBorder="1" applyAlignment="1">
      <alignment vertical="center"/>
    </xf>
    <xf numFmtId="176" fontId="31" fillId="5" borderId="109" xfId="0" applyNumberFormat="1" applyFont="1" applyFill="1" applyBorder="1" applyAlignment="1">
      <alignment horizontal="center" vertical="center"/>
    </xf>
    <xf numFmtId="0" fontId="3" fillId="0" borderId="89" xfId="0" applyFont="1" applyBorder="1" applyAlignment="1">
      <alignment vertical="center"/>
    </xf>
    <xf numFmtId="0" fontId="13" fillId="8" borderId="38" xfId="0" applyFont="1" applyFill="1" applyBorder="1" applyAlignment="1">
      <alignment horizontal="center" vertical="center"/>
    </xf>
    <xf numFmtId="0" fontId="3" fillId="0" borderId="37" xfId="0" applyFont="1" applyBorder="1" applyAlignment="1">
      <alignment vertical="center"/>
    </xf>
    <xf numFmtId="0" fontId="3" fillId="0" borderId="32" xfId="0" applyFont="1" applyBorder="1" applyAlignment="1">
      <alignment vertical="center"/>
    </xf>
    <xf numFmtId="0" fontId="16" fillId="8" borderId="14" xfId="0" applyFont="1" applyFill="1" applyBorder="1" applyAlignment="1">
      <alignment horizontal="center" vertical="center"/>
    </xf>
    <xf numFmtId="0" fontId="3" fillId="0" borderId="35" xfId="0" applyFont="1" applyBorder="1" applyAlignment="1">
      <alignment vertical="center"/>
    </xf>
    <xf numFmtId="0" fontId="3" fillId="0" borderId="24" xfId="0" applyFont="1" applyBorder="1" applyAlignment="1">
      <alignment vertical="center"/>
    </xf>
    <xf numFmtId="0" fontId="3" fillId="0" borderId="26" xfId="0" applyFont="1" applyBorder="1" applyAlignment="1">
      <alignment vertical="center"/>
    </xf>
    <xf numFmtId="0" fontId="13" fillId="8" borderId="36" xfId="0" applyFont="1" applyFill="1" applyBorder="1" applyAlignment="1">
      <alignment horizontal="center" vertical="center"/>
    </xf>
    <xf numFmtId="176" fontId="31" fillId="5" borderId="43" xfId="0" applyNumberFormat="1" applyFont="1" applyFill="1" applyBorder="1" applyAlignment="1">
      <alignment horizontal="center" vertical="center"/>
    </xf>
    <xf numFmtId="176" fontId="31" fillId="5" borderId="73" xfId="0" applyNumberFormat="1" applyFont="1" applyFill="1" applyBorder="1" applyAlignment="1">
      <alignment horizontal="center" vertical="center"/>
    </xf>
    <xf numFmtId="0" fontId="3" fillId="0" borderId="75" xfId="0" applyFont="1" applyBorder="1" applyAlignment="1">
      <alignment vertical="center"/>
    </xf>
    <xf numFmtId="176" fontId="31" fillId="5" borderId="87" xfId="0" applyNumberFormat="1" applyFont="1" applyFill="1" applyBorder="1" applyAlignment="1">
      <alignment horizontal="center" vertical="center"/>
    </xf>
    <xf numFmtId="176" fontId="31" fillId="5" borderId="98" xfId="0" applyNumberFormat="1" applyFont="1" applyFill="1" applyBorder="1" applyAlignment="1">
      <alignment horizontal="center" vertical="center"/>
    </xf>
    <xf numFmtId="0" fontId="3" fillId="0" borderId="101" xfId="0" applyFont="1" applyBorder="1" applyAlignment="1">
      <alignment vertical="center"/>
    </xf>
    <xf numFmtId="176" fontId="31" fillId="5" borderId="102" xfId="0" applyNumberFormat="1" applyFont="1" applyFill="1" applyBorder="1" applyAlignment="1">
      <alignment horizontal="center" vertical="center"/>
    </xf>
    <xf numFmtId="0" fontId="3" fillId="0" borderId="103" xfId="0" applyFont="1" applyBorder="1" applyAlignment="1">
      <alignment vertical="center"/>
    </xf>
    <xf numFmtId="176" fontId="31" fillId="10" borderId="109" xfId="0" applyNumberFormat="1" applyFont="1" applyFill="1" applyBorder="1" applyAlignment="1">
      <alignment horizontal="center" vertical="center"/>
    </xf>
    <xf numFmtId="176" fontId="31" fillId="5" borderId="110" xfId="0" applyNumberFormat="1" applyFont="1" applyFill="1" applyBorder="1" applyAlignment="1">
      <alignment horizontal="center" vertical="center"/>
    </xf>
  </cellXfs>
  <cellStyles count="1">
    <cellStyle name="표준" xfId="0" builtinId="0"/>
  </cellStyles>
  <dxfs count="10">
    <dxf>
      <font>
        <color rgb="FF006100"/>
      </font>
      <fill>
        <patternFill patternType="solid">
          <fgColor rgb="FFC6EFCE"/>
          <bgColor rgb="FFC6EFCE"/>
        </patternFill>
      </fill>
    </dxf>
    <dxf>
      <font>
        <color rgb="FFFFFFFF"/>
      </font>
      <fill>
        <patternFill patternType="solid">
          <fgColor rgb="FFFF0000"/>
          <bgColor rgb="FFFF0000"/>
        </patternFill>
      </fill>
    </dxf>
    <dxf>
      <font>
        <color rgb="FFFFFFFF"/>
      </font>
      <fill>
        <patternFill patternType="solid">
          <fgColor rgb="FFFF0000"/>
          <bgColor rgb="FFFF0000"/>
        </patternFill>
      </fill>
    </dxf>
    <dxf>
      <font>
        <color rgb="FFFFFFFF"/>
      </font>
      <fill>
        <patternFill patternType="solid">
          <fgColor rgb="FFFF0000"/>
          <bgColor rgb="FFFF0000"/>
        </patternFill>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solid">
          <fgColor rgb="FFFF0000"/>
          <bgColor rgb="FFFF0000"/>
        </patternFill>
      </fill>
    </dxf>
    <dxf>
      <font>
        <color rgb="FFFFFFFF"/>
      </font>
      <fill>
        <patternFill patternType="solid">
          <fgColor rgb="FFFF0000"/>
          <bgColor rgb="FFFF0000"/>
        </patternFill>
      </fill>
    </dxf>
    <dxf>
      <fill>
        <patternFill patternType="solid">
          <fgColor rgb="FFB7E1CD"/>
          <bgColor rgb="FFB7E1CD"/>
        </patternFill>
      </fill>
    </dxf>
    <dxf>
      <font>
        <color rgb="FFFFFFFF"/>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24"/>
  <sheetViews>
    <sheetView tabSelected="1" workbookViewId="0">
      <selection activeCell="D31" sqref="D31"/>
    </sheetView>
  </sheetViews>
  <sheetFormatPr baseColWidth="10" defaultColWidth="14.5" defaultRowHeight="15" customHeight="1" x14ac:dyDescent="0.2"/>
  <sheetData>
    <row r="1" spans="1:12" x14ac:dyDescent="0.2">
      <c r="A1" s="1"/>
    </row>
    <row r="4" spans="1:12" x14ac:dyDescent="0.2">
      <c r="B4" s="342" t="s">
        <v>0</v>
      </c>
      <c r="C4" s="343"/>
      <c r="D4" s="343"/>
      <c r="E4" s="343"/>
      <c r="F4" s="343"/>
      <c r="G4" s="343"/>
      <c r="H4" s="343"/>
      <c r="I4" s="343"/>
      <c r="J4" s="343"/>
      <c r="K4" s="343"/>
      <c r="L4" s="344"/>
    </row>
    <row r="5" spans="1:12" x14ac:dyDescent="0.2">
      <c r="B5" s="2" t="s">
        <v>1</v>
      </c>
      <c r="C5" s="3">
        <f>C11</f>
        <v>0.98785460199523378</v>
      </c>
      <c r="D5" s="2" t="s">
        <v>2</v>
      </c>
      <c r="E5" s="2" t="s">
        <v>3</v>
      </c>
      <c r="F5" s="2"/>
      <c r="G5" s="2"/>
      <c r="H5" s="2"/>
      <c r="I5" s="2"/>
      <c r="J5" s="2"/>
      <c r="K5" s="2"/>
      <c r="L5" s="2"/>
    </row>
    <row r="6" spans="1:12" x14ac:dyDescent="0.2">
      <c r="B6" s="4"/>
      <c r="C6" s="4"/>
      <c r="D6" s="4"/>
      <c r="E6" s="4"/>
      <c r="F6" s="4"/>
      <c r="G6" s="4"/>
      <c r="H6" s="4"/>
      <c r="I6" s="4"/>
      <c r="J6" s="4"/>
      <c r="K6" s="4"/>
      <c r="L6" s="4"/>
    </row>
    <row r="7" spans="1:12" x14ac:dyDescent="0.2">
      <c r="B7" s="345" t="s">
        <v>4</v>
      </c>
      <c r="C7" s="346"/>
      <c r="D7" s="347" t="s">
        <v>5</v>
      </c>
      <c r="E7" s="348"/>
      <c r="F7" s="346"/>
      <c r="G7" s="347" t="s">
        <v>6</v>
      </c>
      <c r="H7" s="348"/>
      <c r="I7" s="346"/>
      <c r="J7" s="347" t="s">
        <v>7</v>
      </c>
      <c r="K7" s="348"/>
      <c r="L7" s="349"/>
    </row>
    <row r="8" spans="1:12" x14ac:dyDescent="0.2">
      <c r="B8" s="350" t="s">
        <v>8</v>
      </c>
      <c r="C8" s="349"/>
      <c r="D8" s="5">
        <f>SUM(D10:F10)/3</f>
        <v>0.99833333333333341</v>
      </c>
      <c r="E8" s="6">
        <f>SUM(D11:F11)/3</f>
        <v>0.98226271829916467</v>
      </c>
      <c r="F8" s="7">
        <f>E8-D8</f>
        <v>-1.6070615034168734E-2</v>
      </c>
      <c r="G8" s="5">
        <f>SUM(G10:I10)/3</f>
        <v>1</v>
      </c>
      <c r="H8" s="6">
        <f>SUM(G11:I11)/3</f>
        <v>0.99234606123151015</v>
      </c>
      <c r="I8" s="7">
        <f>H8-G8</f>
        <v>-7.6539387684898541E-3</v>
      </c>
      <c r="J8" s="5">
        <f>SUM(J10:L10)/3</f>
        <v>1</v>
      </c>
      <c r="K8" s="6">
        <f>SUM(J11:L11)/3</f>
        <v>0.98895502645502642</v>
      </c>
      <c r="L8" s="7">
        <f>K8-J8</f>
        <v>-1.104497354497358E-2</v>
      </c>
    </row>
    <row r="9" spans="1:12" x14ac:dyDescent="0.2">
      <c r="B9" s="350" t="s">
        <v>9</v>
      </c>
      <c r="C9" s="349"/>
      <c r="D9" s="8" t="s">
        <v>10</v>
      </c>
      <c r="E9" s="8" t="s">
        <v>11</v>
      </c>
      <c r="F9" s="8" t="s">
        <v>12</v>
      </c>
      <c r="G9" s="8" t="s">
        <v>10</v>
      </c>
      <c r="H9" s="8" t="s">
        <v>11</v>
      </c>
      <c r="I9" s="8" t="s">
        <v>12</v>
      </c>
      <c r="J9" s="8" t="s">
        <v>10</v>
      </c>
      <c r="K9" s="8" t="s">
        <v>11</v>
      </c>
      <c r="L9" s="8" t="s">
        <v>12</v>
      </c>
    </row>
    <row r="10" spans="1:12" x14ac:dyDescent="0.2">
      <c r="B10" s="9" t="s">
        <v>13</v>
      </c>
      <c r="C10" s="5">
        <f t="shared" ref="C10:C11" si="0">SUM(D10:L10)/9</f>
        <v>0.99944444444444458</v>
      </c>
      <c r="D10" s="10">
        <v>1</v>
      </c>
      <c r="E10" s="10">
        <v>1</v>
      </c>
      <c r="F10" s="10">
        <v>0.995</v>
      </c>
      <c r="G10" s="10">
        <v>1</v>
      </c>
      <c r="H10" s="10">
        <v>1</v>
      </c>
      <c r="I10" s="10">
        <v>1</v>
      </c>
      <c r="J10" s="10">
        <v>1</v>
      </c>
      <c r="K10" s="10">
        <v>1</v>
      </c>
      <c r="L10" s="10">
        <v>1</v>
      </c>
    </row>
    <row r="11" spans="1:12" x14ac:dyDescent="0.2">
      <c r="B11" s="11" t="s">
        <v>14</v>
      </c>
      <c r="C11" s="6">
        <f t="shared" si="0"/>
        <v>0.98785460199523378</v>
      </c>
      <c r="D11" s="12">
        <f>OK플라자통합!E3</f>
        <v>0.96</v>
      </c>
      <c r="E11" s="12">
        <f>OK플라자통합!E68</f>
        <v>1</v>
      </c>
      <c r="F11" s="12">
        <f>OK플라자통합!E101</f>
        <v>0.98678815489749427</v>
      </c>
      <c r="G11" s="12">
        <f>펜타ON!E3</f>
        <v>0.98684210526315785</v>
      </c>
      <c r="H11" s="12">
        <f>펜타ON!E18</f>
        <v>1</v>
      </c>
      <c r="I11" s="12">
        <f>펜타ON!E24</f>
        <v>0.99019607843137258</v>
      </c>
      <c r="J11" s="12">
        <f>전자입찰!E3</f>
        <v>0.97222222222222221</v>
      </c>
      <c r="K11" s="12">
        <f>전자입찰!E15</f>
        <v>1</v>
      </c>
      <c r="L11" s="12">
        <f>전자입찰!E20</f>
        <v>0.99464285714285716</v>
      </c>
    </row>
    <row r="12" spans="1:12" x14ac:dyDescent="0.2">
      <c r="B12" s="351" t="s">
        <v>15</v>
      </c>
      <c r="C12" s="352"/>
      <c r="D12" s="13" t="s">
        <v>16</v>
      </c>
      <c r="E12" s="14" t="s">
        <v>10</v>
      </c>
      <c r="F12" s="14" t="s">
        <v>17</v>
      </c>
      <c r="G12" s="15"/>
      <c r="H12" s="15"/>
      <c r="I12" s="15"/>
      <c r="J12" s="15"/>
      <c r="K12" s="15"/>
      <c r="L12" s="16"/>
    </row>
    <row r="13" spans="1:12" x14ac:dyDescent="0.2">
      <c r="B13" s="353"/>
      <c r="C13" s="354"/>
      <c r="D13" s="17" t="s">
        <v>16</v>
      </c>
      <c r="E13" s="18" t="s">
        <v>18</v>
      </c>
      <c r="F13" s="18" t="s">
        <v>19</v>
      </c>
      <c r="G13" s="4"/>
      <c r="H13" s="4"/>
      <c r="I13" s="4"/>
      <c r="J13" s="4"/>
      <c r="K13" s="4"/>
      <c r="L13" s="19"/>
    </row>
    <row r="14" spans="1:12" x14ac:dyDescent="0.2">
      <c r="B14" s="353"/>
      <c r="C14" s="354"/>
      <c r="D14" s="17" t="s">
        <v>16</v>
      </c>
      <c r="E14" s="18" t="s">
        <v>12</v>
      </c>
      <c r="F14" s="18" t="s">
        <v>20</v>
      </c>
      <c r="G14" s="4"/>
      <c r="H14" s="4"/>
      <c r="I14" s="4"/>
      <c r="J14" s="4"/>
      <c r="K14" s="4"/>
      <c r="L14" s="19"/>
    </row>
    <row r="15" spans="1:12" x14ac:dyDescent="0.2">
      <c r="B15" s="353"/>
      <c r="C15" s="354"/>
      <c r="D15" s="17" t="s">
        <v>6</v>
      </c>
      <c r="E15" s="18" t="s">
        <v>10</v>
      </c>
      <c r="F15" s="18" t="s">
        <v>21</v>
      </c>
      <c r="G15" s="4"/>
      <c r="H15" s="4"/>
      <c r="I15" s="4"/>
      <c r="J15" s="4"/>
      <c r="K15" s="4"/>
      <c r="L15" s="19"/>
    </row>
    <row r="16" spans="1:12" x14ac:dyDescent="0.2">
      <c r="B16" s="353"/>
      <c r="C16" s="354"/>
      <c r="D16" s="17" t="s">
        <v>6</v>
      </c>
      <c r="E16" s="18" t="s">
        <v>18</v>
      </c>
      <c r="F16" s="18" t="s">
        <v>19</v>
      </c>
      <c r="G16" s="4"/>
      <c r="H16" s="4"/>
      <c r="I16" s="4"/>
      <c r="J16" s="4"/>
      <c r="K16" s="4"/>
      <c r="L16" s="19"/>
    </row>
    <row r="17" spans="2:12" x14ac:dyDescent="0.2">
      <c r="B17" s="353"/>
      <c r="C17" s="354"/>
      <c r="D17" s="18" t="s">
        <v>6</v>
      </c>
      <c r="E17" s="18" t="s">
        <v>12</v>
      </c>
      <c r="F17" s="18" t="s">
        <v>20</v>
      </c>
      <c r="G17" s="4"/>
      <c r="H17" s="4"/>
      <c r="I17" s="4"/>
      <c r="J17" s="4"/>
      <c r="K17" s="4"/>
      <c r="L17" s="19"/>
    </row>
    <row r="18" spans="2:12" x14ac:dyDescent="0.2">
      <c r="B18" s="353"/>
      <c r="C18" s="354"/>
      <c r="D18" s="18" t="s">
        <v>7</v>
      </c>
      <c r="E18" s="18" t="s">
        <v>10</v>
      </c>
      <c r="F18" s="18" t="s">
        <v>21</v>
      </c>
      <c r="G18" s="4"/>
      <c r="H18" s="4"/>
      <c r="I18" s="4"/>
      <c r="J18" s="4"/>
      <c r="K18" s="4"/>
      <c r="L18" s="19"/>
    </row>
    <row r="19" spans="2:12" x14ac:dyDescent="0.2">
      <c r="B19" s="353"/>
      <c r="C19" s="354"/>
      <c r="D19" s="17" t="s">
        <v>7</v>
      </c>
      <c r="E19" s="18" t="s">
        <v>18</v>
      </c>
      <c r="F19" s="18" t="s">
        <v>19</v>
      </c>
      <c r="G19" s="4"/>
      <c r="H19" s="4"/>
      <c r="I19" s="4"/>
      <c r="J19" s="4"/>
      <c r="K19" s="4"/>
      <c r="L19" s="19"/>
    </row>
    <row r="20" spans="2:12" x14ac:dyDescent="0.2">
      <c r="B20" s="353"/>
      <c r="C20" s="354"/>
      <c r="D20" s="18" t="s">
        <v>7</v>
      </c>
      <c r="E20" s="18" t="s">
        <v>12</v>
      </c>
      <c r="F20" s="18" t="s">
        <v>20</v>
      </c>
      <c r="G20" s="4"/>
      <c r="H20" s="4"/>
      <c r="I20" s="4"/>
      <c r="J20" s="4"/>
      <c r="K20" s="4"/>
      <c r="L20" s="19"/>
    </row>
    <row r="21" spans="2:12" x14ac:dyDescent="0.2">
      <c r="B21" s="353"/>
      <c r="C21" s="354"/>
      <c r="D21" s="18"/>
      <c r="E21" s="18"/>
      <c r="F21" s="18"/>
      <c r="G21" s="4"/>
      <c r="H21" s="4"/>
      <c r="I21" s="4"/>
      <c r="J21" s="4"/>
      <c r="K21" s="4"/>
      <c r="L21" s="19"/>
    </row>
    <row r="22" spans="2:12" x14ac:dyDescent="0.2">
      <c r="B22" s="355"/>
      <c r="C22" s="356"/>
      <c r="D22" s="20"/>
      <c r="E22" s="21"/>
      <c r="F22" s="21"/>
      <c r="G22" s="22"/>
      <c r="H22" s="22"/>
      <c r="I22" s="22"/>
      <c r="J22" s="22"/>
      <c r="K22" s="22"/>
      <c r="L22" s="23"/>
    </row>
    <row r="23" spans="2:12" x14ac:dyDescent="0.2">
      <c r="B23" s="4"/>
      <c r="C23" s="4"/>
      <c r="D23" s="4"/>
      <c r="E23" s="4"/>
      <c r="F23" s="4"/>
      <c r="G23" s="4"/>
      <c r="H23" s="4"/>
      <c r="I23" s="4"/>
      <c r="J23" s="4"/>
      <c r="K23" s="4"/>
      <c r="L23" s="4"/>
    </row>
    <row r="24" spans="2:12" x14ac:dyDescent="0.2">
      <c r="B24" s="4" t="s">
        <v>22</v>
      </c>
      <c r="C24" s="4"/>
      <c r="D24" s="4"/>
      <c r="E24" s="4"/>
      <c r="F24" s="4"/>
      <c r="G24" s="4"/>
      <c r="H24" s="4"/>
      <c r="I24" s="4"/>
      <c r="J24" s="4"/>
      <c r="K24" s="4"/>
      <c r="L24" s="4"/>
    </row>
  </sheetData>
  <mergeCells count="8">
    <mergeCell ref="B8:C8"/>
    <mergeCell ref="B9:C9"/>
    <mergeCell ref="B12:C22"/>
    <mergeCell ref="B4:L4"/>
    <mergeCell ref="B7:C7"/>
    <mergeCell ref="D7:F7"/>
    <mergeCell ref="G7:I7"/>
    <mergeCell ref="J7:L7"/>
  </mergeCells>
  <phoneticPr fontId="40"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0"/>
  <sheetViews>
    <sheetView zoomScale="75" workbookViewId="0">
      <pane ySplit="2" topLeftCell="A3" activePane="bottomLeft" state="frozen"/>
      <selection pane="bottomLeft" activeCell="B4" sqref="B4"/>
    </sheetView>
  </sheetViews>
  <sheetFormatPr baseColWidth="10" defaultColWidth="14.5" defaultRowHeight="15" customHeight="1" outlineLevelRow="3" x14ac:dyDescent="0.2"/>
  <cols>
    <col min="1" max="1" width="12.33203125" customWidth="1"/>
    <col min="2" max="2" width="54.5" customWidth="1"/>
    <col min="3" max="3" width="30.83203125" customWidth="1"/>
    <col min="4" max="4" width="21.5" customWidth="1"/>
    <col min="5" max="5" width="10" customWidth="1"/>
    <col min="6" max="6" width="7.5" customWidth="1"/>
    <col min="7" max="7" width="9" customWidth="1"/>
    <col min="8" max="8" width="10.6640625" customWidth="1"/>
    <col min="9" max="9" width="11" customWidth="1"/>
    <col min="10" max="26" width="8.6640625" customWidth="1"/>
  </cols>
  <sheetData>
    <row r="1" spans="1:11" ht="15.75" customHeight="1" x14ac:dyDescent="0.2">
      <c r="A1" s="24" t="s">
        <v>23</v>
      </c>
      <c r="B1" s="25" t="s">
        <v>24</v>
      </c>
      <c r="C1" s="25" t="s">
        <v>25</v>
      </c>
      <c r="D1" s="25" t="s">
        <v>26</v>
      </c>
      <c r="E1" s="26" t="s">
        <v>27</v>
      </c>
      <c r="F1" s="27" t="s">
        <v>28</v>
      </c>
      <c r="G1" s="25" t="s">
        <v>29</v>
      </c>
      <c r="H1" s="28" t="s">
        <v>30</v>
      </c>
      <c r="I1" s="28" t="s">
        <v>31</v>
      </c>
      <c r="J1" s="29"/>
      <c r="K1" s="29"/>
    </row>
    <row r="2" spans="1:11" ht="15.75" customHeight="1" x14ac:dyDescent="0.2">
      <c r="A2" s="30"/>
      <c r="B2" s="31"/>
      <c r="C2" s="31"/>
      <c r="D2" s="31"/>
      <c r="E2" s="32">
        <f t="shared" ref="E2:E3" si="0">F2/G2</f>
        <v>0.93311258278145692</v>
      </c>
      <c r="F2" s="33">
        <f t="shared" ref="F2:G2" si="1">SUM(F3,F68,F101,F125)</f>
        <v>845.4</v>
      </c>
      <c r="G2" s="34">
        <f t="shared" si="1"/>
        <v>906</v>
      </c>
      <c r="H2" s="35"/>
      <c r="I2" s="35"/>
      <c r="J2" s="29"/>
      <c r="K2" s="29" t="s">
        <v>32</v>
      </c>
    </row>
    <row r="3" spans="1:11" ht="13.5" customHeight="1" x14ac:dyDescent="0.2">
      <c r="A3" s="36" t="s">
        <v>33</v>
      </c>
      <c r="B3" s="37" t="s">
        <v>34</v>
      </c>
      <c r="C3" s="38"/>
      <c r="D3" s="38" t="s">
        <v>35</v>
      </c>
      <c r="E3" s="39">
        <f t="shared" si="0"/>
        <v>0.96</v>
      </c>
      <c r="F3" s="40">
        <f>SUM(F4:F8,F22,F23,F63)</f>
        <v>187.2</v>
      </c>
      <c r="G3" s="38">
        <f>G4+G5+G6+G7+G8+G22+G23+G63</f>
        <v>195</v>
      </c>
      <c r="H3" s="41">
        <f>MIN(H4:H67)</f>
        <v>45474</v>
      </c>
      <c r="I3" s="41">
        <f>MAX(I4:I67)</f>
        <v>45777</v>
      </c>
      <c r="J3" s="29"/>
      <c r="K3" s="29"/>
    </row>
    <row r="4" spans="1:11" ht="13.5" customHeight="1" outlineLevel="1" x14ac:dyDescent="0.2">
      <c r="A4" s="42" t="s">
        <v>36</v>
      </c>
      <c r="B4" s="43" t="s">
        <v>37</v>
      </c>
      <c r="C4" s="44" t="s">
        <v>38</v>
      </c>
      <c r="D4" s="44" t="s">
        <v>39</v>
      </c>
      <c r="E4" s="45">
        <v>1</v>
      </c>
      <c r="F4" s="46">
        <f t="shared" ref="F4:F7" si="2">G4*E4</f>
        <v>5</v>
      </c>
      <c r="G4" s="44">
        <v>5</v>
      </c>
      <c r="H4" s="47">
        <v>45474</v>
      </c>
      <c r="I4" s="47">
        <v>45478</v>
      </c>
      <c r="J4" s="29"/>
      <c r="K4" s="29"/>
    </row>
    <row r="5" spans="1:11" ht="13.5" customHeight="1" outlineLevel="1" x14ac:dyDescent="0.2">
      <c r="A5" s="42" t="s">
        <v>40</v>
      </c>
      <c r="B5" s="43" t="s">
        <v>41</v>
      </c>
      <c r="C5" s="44"/>
      <c r="D5" s="44" t="s">
        <v>39</v>
      </c>
      <c r="E5" s="45">
        <v>1</v>
      </c>
      <c r="F5" s="46">
        <f t="shared" si="2"/>
        <v>10</v>
      </c>
      <c r="G5" s="44">
        <v>10</v>
      </c>
      <c r="H5" s="47">
        <v>45481</v>
      </c>
      <c r="I5" s="47">
        <v>45492</v>
      </c>
      <c r="J5" s="29"/>
      <c r="K5" s="29"/>
    </row>
    <row r="6" spans="1:11" ht="13.5" customHeight="1" outlineLevel="1" x14ac:dyDescent="0.2">
      <c r="A6" s="42" t="s">
        <v>42</v>
      </c>
      <c r="B6" s="43" t="s">
        <v>43</v>
      </c>
      <c r="C6" s="44" t="s">
        <v>44</v>
      </c>
      <c r="D6" s="44" t="s">
        <v>45</v>
      </c>
      <c r="E6" s="45">
        <v>1</v>
      </c>
      <c r="F6" s="46">
        <f t="shared" si="2"/>
        <v>10</v>
      </c>
      <c r="G6" s="44">
        <v>10</v>
      </c>
      <c r="H6" s="47">
        <v>45488</v>
      </c>
      <c r="I6" s="47">
        <v>45499</v>
      </c>
      <c r="J6" s="29"/>
      <c r="K6" s="29"/>
    </row>
    <row r="7" spans="1:11" ht="13.5" customHeight="1" outlineLevel="1" x14ac:dyDescent="0.2">
      <c r="A7" s="42" t="s">
        <v>46</v>
      </c>
      <c r="B7" s="43" t="s">
        <v>47</v>
      </c>
      <c r="C7" s="44" t="s">
        <v>48</v>
      </c>
      <c r="D7" s="48" t="s">
        <v>39</v>
      </c>
      <c r="E7" s="45">
        <v>1</v>
      </c>
      <c r="F7" s="46">
        <f t="shared" si="2"/>
        <v>5</v>
      </c>
      <c r="G7" s="44">
        <v>5</v>
      </c>
      <c r="H7" s="47">
        <v>45492</v>
      </c>
      <c r="I7" s="47">
        <v>45499</v>
      </c>
      <c r="J7" s="29"/>
      <c r="K7" s="29"/>
    </row>
    <row r="8" spans="1:11" ht="13.5" customHeight="1" outlineLevel="1" x14ac:dyDescent="0.2">
      <c r="A8" s="42" t="s">
        <v>49</v>
      </c>
      <c r="B8" s="49" t="s">
        <v>50</v>
      </c>
      <c r="C8" s="50" t="s">
        <v>51</v>
      </c>
      <c r="D8" s="51" t="s">
        <v>39</v>
      </c>
      <c r="E8" s="52">
        <f t="shared" ref="E8:E9" si="3">F8/G8</f>
        <v>1</v>
      </c>
      <c r="F8" s="53">
        <f t="shared" ref="F8:G8" si="4">SUM(F9,F15:F17,F21)</f>
        <v>18</v>
      </c>
      <c r="G8" s="50">
        <f t="shared" si="4"/>
        <v>18</v>
      </c>
      <c r="H8" s="54">
        <f>MIN(H9:H21)</f>
        <v>45497</v>
      </c>
      <c r="I8" s="54">
        <f>MAX(I9:I21)</f>
        <v>45523</v>
      </c>
      <c r="J8" s="29"/>
      <c r="K8" s="29"/>
    </row>
    <row r="9" spans="1:11" ht="13.5" customHeight="1" outlineLevel="2" x14ac:dyDescent="0.2">
      <c r="A9" s="55" t="s">
        <v>52</v>
      </c>
      <c r="B9" s="56" t="s">
        <v>53</v>
      </c>
      <c r="C9" s="57"/>
      <c r="D9" s="58" t="s">
        <v>39</v>
      </c>
      <c r="E9" s="59">
        <f t="shared" si="3"/>
        <v>1</v>
      </c>
      <c r="F9" s="60">
        <f t="shared" ref="F9:G9" si="5">SUM(F10:F14)</f>
        <v>5</v>
      </c>
      <c r="G9" s="57">
        <f t="shared" si="5"/>
        <v>5</v>
      </c>
      <c r="H9" s="61">
        <f>MIN(H10:H14)</f>
        <v>45497</v>
      </c>
      <c r="I9" s="61">
        <f>MAX(I10:I14)</f>
        <v>45503</v>
      </c>
      <c r="J9" s="29"/>
      <c r="K9" s="29"/>
    </row>
    <row r="10" spans="1:11" ht="13.5" customHeight="1" outlineLevel="3" x14ac:dyDescent="0.2">
      <c r="A10" s="62" t="s">
        <v>54</v>
      </c>
      <c r="B10" s="63" t="s">
        <v>55</v>
      </c>
      <c r="C10" s="64"/>
      <c r="D10" s="65" t="s">
        <v>39</v>
      </c>
      <c r="E10" s="45">
        <v>1</v>
      </c>
      <c r="F10" s="66">
        <f t="shared" ref="F10:F16" si="6">G10*E10</f>
        <v>1</v>
      </c>
      <c r="G10" s="67">
        <v>1</v>
      </c>
      <c r="H10" s="68">
        <v>45497</v>
      </c>
      <c r="I10" s="68">
        <v>45497</v>
      </c>
      <c r="J10" s="29"/>
      <c r="K10" s="29"/>
    </row>
    <row r="11" spans="1:11" ht="13.5" customHeight="1" outlineLevel="3" x14ac:dyDescent="0.2">
      <c r="A11" s="62" t="s">
        <v>56</v>
      </c>
      <c r="B11" s="63" t="s">
        <v>57</v>
      </c>
      <c r="C11" s="64"/>
      <c r="D11" s="65" t="s">
        <v>39</v>
      </c>
      <c r="E11" s="45">
        <v>1</v>
      </c>
      <c r="F11" s="66">
        <f t="shared" si="6"/>
        <v>1</v>
      </c>
      <c r="G11" s="67">
        <v>1</v>
      </c>
      <c r="H11" s="68">
        <v>45498</v>
      </c>
      <c r="I11" s="68">
        <v>45498</v>
      </c>
      <c r="J11" s="29"/>
      <c r="K11" s="29"/>
    </row>
    <row r="12" spans="1:11" ht="13.5" customHeight="1" outlineLevel="3" x14ac:dyDescent="0.2">
      <c r="A12" s="62" t="s">
        <v>58</v>
      </c>
      <c r="B12" s="63" t="s">
        <v>59</v>
      </c>
      <c r="C12" s="64"/>
      <c r="D12" s="65" t="s">
        <v>39</v>
      </c>
      <c r="E12" s="45">
        <v>1</v>
      </c>
      <c r="F12" s="66">
        <f t="shared" si="6"/>
        <v>1</v>
      </c>
      <c r="G12" s="67">
        <v>1</v>
      </c>
      <c r="H12" s="68">
        <v>45499</v>
      </c>
      <c r="I12" s="68">
        <v>45499</v>
      </c>
      <c r="J12" s="29"/>
      <c r="K12" s="29"/>
    </row>
    <row r="13" spans="1:11" ht="13.5" customHeight="1" outlineLevel="3" x14ac:dyDescent="0.2">
      <c r="A13" s="62" t="s">
        <v>60</v>
      </c>
      <c r="B13" s="63" t="s">
        <v>61</v>
      </c>
      <c r="C13" s="64"/>
      <c r="D13" s="65" t="s">
        <v>39</v>
      </c>
      <c r="E13" s="45">
        <v>1</v>
      </c>
      <c r="F13" s="66">
        <f t="shared" si="6"/>
        <v>1</v>
      </c>
      <c r="G13" s="67">
        <v>1</v>
      </c>
      <c r="H13" s="68">
        <v>45502</v>
      </c>
      <c r="I13" s="68">
        <v>45502</v>
      </c>
      <c r="J13" s="29"/>
      <c r="K13" s="29"/>
    </row>
    <row r="14" spans="1:11" ht="13.5" customHeight="1" outlineLevel="3" x14ac:dyDescent="0.2">
      <c r="A14" s="62" t="s">
        <v>62</v>
      </c>
      <c r="B14" s="63" t="s">
        <v>63</v>
      </c>
      <c r="C14" s="64"/>
      <c r="D14" s="65" t="s">
        <v>39</v>
      </c>
      <c r="E14" s="45">
        <v>1</v>
      </c>
      <c r="F14" s="66">
        <f t="shared" si="6"/>
        <v>1</v>
      </c>
      <c r="G14" s="67">
        <v>1</v>
      </c>
      <c r="H14" s="68">
        <v>45503</v>
      </c>
      <c r="I14" s="68">
        <v>45503</v>
      </c>
      <c r="J14" s="29"/>
      <c r="K14" s="29"/>
    </row>
    <row r="15" spans="1:11" ht="13.5" customHeight="1" outlineLevel="2" x14ac:dyDescent="0.2">
      <c r="A15" s="69" t="s">
        <v>64</v>
      </c>
      <c r="B15" s="70" t="s">
        <v>65</v>
      </c>
      <c r="C15" s="57"/>
      <c r="D15" s="71" t="s">
        <v>39</v>
      </c>
      <c r="E15" s="45">
        <v>1</v>
      </c>
      <c r="F15" s="72">
        <f t="shared" si="6"/>
        <v>3</v>
      </c>
      <c r="G15" s="73">
        <v>3</v>
      </c>
      <c r="H15" s="74">
        <v>45504</v>
      </c>
      <c r="I15" s="74">
        <v>45506</v>
      </c>
      <c r="J15" s="29"/>
      <c r="K15" s="29"/>
    </row>
    <row r="16" spans="1:11" ht="13.5" customHeight="1" outlineLevel="2" x14ac:dyDescent="0.2">
      <c r="A16" s="69" t="s">
        <v>66</v>
      </c>
      <c r="B16" s="70" t="s">
        <v>67</v>
      </c>
      <c r="C16" s="57"/>
      <c r="D16" s="71" t="s">
        <v>39</v>
      </c>
      <c r="E16" s="45">
        <v>1</v>
      </c>
      <c r="F16" s="72">
        <f t="shared" si="6"/>
        <v>3</v>
      </c>
      <c r="G16" s="73">
        <v>3</v>
      </c>
      <c r="H16" s="74">
        <v>45509</v>
      </c>
      <c r="I16" s="74">
        <v>45511</v>
      </c>
      <c r="J16" s="29"/>
      <c r="K16" s="29"/>
    </row>
    <row r="17" spans="1:11" ht="13.5" customHeight="1" outlineLevel="2" x14ac:dyDescent="0.2">
      <c r="A17" s="55" t="s">
        <v>68</v>
      </c>
      <c r="B17" s="56" t="s">
        <v>69</v>
      </c>
      <c r="C17" s="57"/>
      <c r="D17" s="58" t="s">
        <v>39</v>
      </c>
      <c r="E17" s="59">
        <f>F17/G17</f>
        <v>1</v>
      </c>
      <c r="F17" s="60">
        <f t="shared" ref="F17:G17" si="7">SUM(F18:F20)</f>
        <v>5</v>
      </c>
      <c r="G17" s="57">
        <f t="shared" si="7"/>
        <v>5</v>
      </c>
      <c r="H17" s="61">
        <f>MIN(H18:H20)</f>
        <v>45512</v>
      </c>
      <c r="I17" s="61">
        <f>MAX(I18:I20)</f>
        <v>45518</v>
      </c>
      <c r="J17" s="29"/>
      <c r="K17" s="29"/>
    </row>
    <row r="18" spans="1:11" ht="13.5" customHeight="1" outlineLevel="3" x14ac:dyDescent="0.2">
      <c r="A18" s="62" t="s">
        <v>70</v>
      </c>
      <c r="B18" s="63" t="s">
        <v>55</v>
      </c>
      <c r="C18" s="64"/>
      <c r="D18" s="65" t="s">
        <v>39</v>
      </c>
      <c r="E18" s="45">
        <v>1</v>
      </c>
      <c r="F18" s="66">
        <f t="shared" ref="F18:F22" si="8">G18*E18</f>
        <v>2</v>
      </c>
      <c r="G18" s="67">
        <v>2</v>
      </c>
      <c r="H18" s="68">
        <v>45512</v>
      </c>
      <c r="I18" s="68">
        <v>45513</v>
      </c>
      <c r="J18" s="29"/>
      <c r="K18" s="29"/>
    </row>
    <row r="19" spans="1:11" ht="13.5" customHeight="1" outlineLevel="3" x14ac:dyDescent="0.2">
      <c r="A19" s="62" t="s">
        <v>71</v>
      </c>
      <c r="B19" s="63" t="s">
        <v>57</v>
      </c>
      <c r="C19" s="67"/>
      <c r="D19" s="65" t="s">
        <v>39</v>
      </c>
      <c r="E19" s="45">
        <v>1</v>
      </c>
      <c r="F19" s="66">
        <f t="shared" si="8"/>
        <v>2</v>
      </c>
      <c r="G19" s="67">
        <v>2</v>
      </c>
      <c r="H19" s="68">
        <v>45516</v>
      </c>
      <c r="I19" s="68">
        <v>45517</v>
      </c>
      <c r="J19" s="29"/>
      <c r="K19" s="29"/>
    </row>
    <row r="20" spans="1:11" ht="13.5" customHeight="1" outlineLevel="3" x14ac:dyDescent="0.2">
      <c r="A20" s="62" t="s">
        <v>72</v>
      </c>
      <c r="B20" s="63" t="s">
        <v>59</v>
      </c>
      <c r="C20" s="67"/>
      <c r="D20" s="65" t="s">
        <v>39</v>
      </c>
      <c r="E20" s="45">
        <v>1</v>
      </c>
      <c r="F20" s="66">
        <f t="shared" si="8"/>
        <v>1</v>
      </c>
      <c r="G20" s="75">
        <v>1</v>
      </c>
      <c r="H20" s="76">
        <v>45518</v>
      </c>
      <c r="I20" s="76">
        <v>45518</v>
      </c>
      <c r="J20" s="29"/>
      <c r="K20" s="29"/>
    </row>
    <row r="21" spans="1:11" ht="13.5" customHeight="1" outlineLevel="2" x14ac:dyDescent="0.2">
      <c r="A21" s="69" t="s">
        <v>73</v>
      </c>
      <c r="B21" s="70" t="s">
        <v>74</v>
      </c>
      <c r="C21" s="73"/>
      <c r="D21" s="71" t="s">
        <v>39</v>
      </c>
      <c r="E21" s="45">
        <v>1</v>
      </c>
      <c r="F21" s="72">
        <f t="shared" si="8"/>
        <v>2</v>
      </c>
      <c r="G21" s="73">
        <v>2</v>
      </c>
      <c r="H21" s="74">
        <v>45520</v>
      </c>
      <c r="I21" s="74">
        <v>45523</v>
      </c>
      <c r="J21" s="29"/>
      <c r="K21" s="29"/>
    </row>
    <row r="22" spans="1:11" ht="13.5" customHeight="1" outlineLevel="1" x14ac:dyDescent="0.2">
      <c r="A22" s="42" t="s">
        <v>75</v>
      </c>
      <c r="B22" s="43" t="s">
        <v>76</v>
      </c>
      <c r="C22" s="44" t="s">
        <v>77</v>
      </c>
      <c r="D22" s="48" t="s">
        <v>39</v>
      </c>
      <c r="E22" s="45">
        <v>1</v>
      </c>
      <c r="F22" s="46">
        <f t="shared" si="8"/>
        <v>5</v>
      </c>
      <c r="G22" s="44">
        <v>5</v>
      </c>
      <c r="H22" s="47">
        <v>45561</v>
      </c>
      <c r="I22" s="47">
        <v>45567</v>
      </c>
      <c r="J22" s="29"/>
      <c r="K22" s="29"/>
    </row>
    <row r="23" spans="1:11" ht="13.5" customHeight="1" outlineLevel="1" x14ac:dyDescent="0.2">
      <c r="A23" s="77" t="s">
        <v>78</v>
      </c>
      <c r="B23" s="49" t="s">
        <v>79</v>
      </c>
      <c r="C23" s="50"/>
      <c r="D23" s="51" t="s">
        <v>39</v>
      </c>
      <c r="E23" s="52">
        <f t="shared" ref="E23:E24" si="9">F23/G23</f>
        <v>1</v>
      </c>
      <c r="F23" s="53">
        <f t="shared" ref="F23:G23" si="10">SUM(F24,F47,F54)</f>
        <v>103</v>
      </c>
      <c r="G23" s="50">
        <f t="shared" si="10"/>
        <v>103</v>
      </c>
      <c r="H23" s="54">
        <f>MIN(H24,H47,H54)</f>
        <v>45537</v>
      </c>
      <c r="I23" s="54">
        <f>MAX(I24,I47,35)</f>
        <v>45667</v>
      </c>
      <c r="J23" s="29"/>
      <c r="K23" s="29"/>
    </row>
    <row r="24" spans="1:11" ht="13.5" customHeight="1" outlineLevel="2" x14ac:dyDescent="0.2">
      <c r="A24" s="77" t="s">
        <v>80</v>
      </c>
      <c r="B24" s="49" t="s">
        <v>81</v>
      </c>
      <c r="C24" s="50"/>
      <c r="D24" s="51" t="s">
        <v>82</v>
      </c>
      <c r="E24" s="52">
        <f t="shared" si="9"/>
        <v>1</v>
      </c>
      <c r="F24" s="53">
        <f t="shared" ref="F24:G24" si="11">SUM(F25:F43)</f>
        <v>58</v>
      </c>
      <c r="G24" s="50">
        <f t="shared" si="11"/>
        <v>58</v>
      </c>
      <c r="H24" s="54">
        <f>MIN(H25:H46)</f>
        <v>45579</v>
      </c>
      <c r="I24" s="54">
        <f>MAX(I25:I46)</f>
        <v>45667</v>
      </c>
      <c r="J24" s="78"/>
      <c r="K24" s="78"/>
    </row>
    <row r="25" spans="1:11" ht="13.5" customHeight="1" outlineLevel="3" x14ac:dyDescent="0.2">
      <c r="A25" s="79" t="s">
        <v>83</v>
      </c>
      <c r="B25" s="63" t="s">
        <v>84</v>
      </c>
      <c r="C25" s="67" t="s">
        <v>85</v>
      </c>
      <c r="D25" s="65" t="s">
        <v>82</v>
      </c>
      <c r="E25" s="45">
        <v>1</v>
      </c>
      <c r="F25" s="72">
        <f t="shared" ref="F25:F42" si="12">G25*E25</f>
        <v>4</v>
      </c>
      <c r="G25" s="67">
        <v>4</v>
      </c>
      <c r="H25" s="68">
        <v>45579</v>
      </c>
      <c r="I25" s="68">
        <v>45582</v>
      </c>
      <c r="J25" s="29"/>
      <c r="K25" s="29"/>
    </row>
    <row r="26" spans="1:11" ht="13.5" customHeight="1" outlineLevel="3" x14ac:dyDescent="0.2">
      <c r="A26" s="79" t="s">
        <v>86</v>
      </c>
      <c r="B26" s="63" t="s">
        <v>87</v>
      </c>
      <c r="C26" s="67" t="s">
        <v>88</v>
      </c>
      <c r="D26" s="65" t="s">
        <v>82</v>
      </c>
      <c r="E26" s="45">
        <v>1</v>
      </c>
      <c r="F26" s="72">
        <f t="shared" si="12"/>
        <v>4</v>
      </c>
      <c r="G26" s="67">
        <v>4</v>
      </c>
      <c r="H26" s="68">
        <v>45583</v>
      </c>
      <c r="I26" s="68">
        <v>45588</v>
      </c>
      <c r="J26" s="29"/>
      <c r="K26" s="29"/>
    </row>
    <row r="27" spans="1:11" ht="13.5" customHeight="1" outlineLevel="3" x14ac:dyDescent="0.2">
      <c r="A27" s="79" t="s">
        <v>89</v>
      </c>
      <c r="B27" s="63" t="s">
        <v>90</v>
      </c>
      <c r="C27" s="67" t="s">
        <v>91</v>
      </c>
      <c r="D27" s="65" t="s">
        <v>82</v>
      </c>
      <c r="E27" s="45">
        <v>1</v>
      </c>
      <c r="F27" s="72">
        <f t="shared" si="12"/>
        <v>2</v>
      </c>
      <c r="G27" s="67">
        <v>2</v>
      </c>
      <c r="H27" s="68">
        <v>45589</v>
      </c>
      <c r="I27" s="68">
        <v>45590</v>
      </c>
      <c r="J27" s="29"/>
      <c r="K27" s="29"/>
    </row>
    <row r="28" spans="1:11" ht="13.5" customHeight="1" outlineLevel="3" x14ac:dyDescent="0.2">
      <c r="A28" s="79" t="s">
        <v>92</v>
      </c>
      <c r="B28" s="63" t="s">
        <v>93</v>
      </c>
      <c r="C28" s="67" t="s">
        <v>94</v>
      </c>
      <c r="D28" s="65" t="s">
        <v>82</v>
      </c>
      <c r="E28" s="45">
        <v>1</v>
      </c>
      <c r="F28" s="72">
        <f t="shared" si="12"/>
        <v>2</v>
      </c>
      <c r="G28" s="67">
        <v>2</v>
      </c>
      <c r="H28" s="68">
        <v>45593</v>
      </c>
      <c r="I28" s="68">
        <v>45594</v>
      </c>
      <c r="J28" s="29"/>
      <c r="K28" s="29"/>
    </row>
    <row r="29" spans="1:11" ht="13.5" customHeight="1" outlineLevel="3" x14ac:dyDescent="0.2">
      <c r="A29" s="79" t="s">
        <v>95</v>
      </c>
      <c r="B29" s="63" t="s">
        <v>96</v>
      </c>
      <c r="C29" s="67" t="s">
        <v>97</v>
      </c>
      <c r="D29" s="65" t="s">
        <v>82</v>
      </c>
      <c r="E29" s="45">
        <v>1</v>
      </c>
      <c r="F29" s="72">
        <f t="shared" si="12"/>
        <v>4</v>
      </c>
      <c r="G29" s="67">
        <v>4</v>
      </c>
      <c r="H29" s="68">
        <v>45595</v>
      </c>
      <c r="I29" s="68">
        <v>45600</v>
      </c>
      <c r="J29" s="29"/>
      <c r="K29" s="29"/>
    </row>
    <row r="30" spans="1:11" ht="13.5" customHeight="1" outlineLevel="3" x14ac:dyDescent="0.2">
      <c r="A30" s="79" t="s">
        <v>98</v>
      </c>
      <c r="B30" s="63" t="s">
        <v>99</v>
      </c>
      <c r="C30" s="67" t="s">
        <v>100</v>
      </c>
      <c r="D30" s="65" t="s">
        <v>82</v>
      </c>
      <c r="E30" s="45">
        <v>1</v>
      </c>
      <c r="F30" s="72">
        <f t="shared" si="12"/>
        <v>5</v>
      </c>
      <c r="G30" s="67">
        <v>5</v>
      </c>
      <c r="H30" s="68">
        <v>45601</v>
      </c>
      <c r="I30" s="68">
        <v>45607</v>
      </c>
      <c r="J30" s="29"/>
      <c r="K30" s="29"/>
    </row>
    <row r="31" spans="1:11" ht="13.5" customHeight="1" outlineLevel="3" x14ac:dyDescent="0.2">
      <c r="A31" s="79" t="s">
        <v>101</v>
      </c>
      <c r="B31" s="63" t="s">
        <v>102</v>
      </c>
      <c r="C31" s="67"/>
      <c r="D31" s="65" t="s">
        <v>103</v>
      </c>
      <c r="E31" s="45">
        <v>1</v>
      </c>
      <c r="F31" s="72">
        <f t="shared" si="12"/>
        <v>3</v>
      </c>
      <c r="G31" s="67">
        <v>3</v>
      </c>
      <c r="H31" s="68">
        <v>45637</v>
      </c>
      <c r="I31" s="68">
        <v>45639</v>
      </c>
      <c r="J31" s="29"/>
      <c r="K31" s="29" t="s">
        <v>104</v>
      </c>
    </row>
    <row r="32" spans="1:11" ht="13.5" customHeight="1" outlineLevel="3" x14ac:dyDescent="0.2">
      <c r="A32" s="79" t="s">
        <v>105</v>
      </c>
      <c r="B32" s="63" t="s">
        <v>106</v>
      </c>
      <c r="C32" s="67"/>
      <c r="D32" s="65" t="s">
        <v>103</v>
      </c>
      <c r="E32" s="45">
        <v>1</v>
      </c>
      <c r="F32" s="72">
        <f t="shared" si="12"/>
        <v>5</v>
      </c>
      <c r="G32" s="67">
        <v>5</v>
      </c>
      <c r="H32" s="68">
        <v>45642</v>
      </c>
      <c r="I32" s="68">
        <v>45646</v>
      </c>
      <c r="J32" s="29"/>
      <c r="K32" s="29" t="s">
        <v>104</v>
      </c>
    </row>
    <row r="33" spans="1:11" ht="13.5" customHeight="1" outlineLevel="3" x14ac:dyDescent="0.2">
      <c r="A33" s="79" t="s">
        <v>107</v>
      </c>
      <c r="B33" s="63" t="s">
        <v>108</v>
      </c>
      <c r="C33" s="67"/>
      <c r="D33" s="65" t="s">
        <v>103</v>
      </c>
      <c r="E33" s="45">
        <v>1</v>
      </c>
      <c r="F33" s="72">
        <f t="shared" si="12"/>
        <v>3</v>
      </c>
      <c r="G33" s="67">
        <v>3</v>
      </c>
      <c r="H33" s="68">
        <v>45650</v>
      </c>
      <c r="I33" s="68">
        <v>45653</v>
      </c>
      <c r="J33" s="29"/>
      <c r="K33" s="29" t="s">
        <v>104</v>
      </c>
    </row>
    <row r="34" spans="1:11" ht="13.5" customHeight="1" outlineLevel="3" x14ac:dyDescent="0.2">
      <c r="A34" s="79" t="s">
        <v>109</v>
      </c>
      <c r="B34" s="63" t="s">
        <v>110</v>
      </c>
      <c r="C34" s="67"/>
      <c r="D34" s="65" t="s">
        <v>103</v>
      </c>
      <c r="E34" s="45">
        <v>1</v>
      </c>
      <c r="F34" s="72">
        <f t="shared" si="12"/>
        <v>1</v>
      </c>
      <c r="G34" s="67">
        <v>1</v>
      </c>
      <c r="H34" s="68">
        <v>45656</v>
      </c>
      <c r="I34" s="68">
        <v>45656</v>
      </c>
      <c r="J34" s="29"/>
      <c r="K34" s="29" t="s">
        <v>104</v>
      </c>
    </row>
    <row r="35" spans="1:11" ht="13.5" customHeight="1" outlineLevel="3" x14ac:dyDescent="0.2">
      <c r="A35" s="79" t="s">
        <v>111</v>
      </c>
      <c r="B35" s="63" t="s">
        <v>112</v>
      </c>
      <c r="C35" s="67"/>
      <c r="D35" s="65" t="s">
        <v>103</v>
      </c>
      <c r="E35" s="45">
        <v>1</v>
      </c>
      <c r="F35" s="72">
        <f t="shared" si="12"/>
        <v>4</v>
      </c>
      <c r="G35" s="67">
        <v>4</v>
      </c>
      <c r="H35" s="68">
        <v>45659</v>
      </c>
      <c r="I35" s="68">
        <v>45664</v>
      </c>
      <c r="J35" s="29"/>
      <c r="K35" s="29" t="s">
        <v>104</v>
      </c>
    </row>
    <row r="36" spans="1:11" ht="13.5" customHeight="1" outlineLevel="3" x14ac:dyDescent="0.2">
      <c r="A36" s="79" t="s">
        <v>113</v>
      </c>
      <c r="B36" s="63" t="s">
        <v>114</v>
      </c>
      <c r="C36" s="67"/>
      <c r="D36" s="65" t="s">
        <v>103</v>
      </c>
      <c r="E36" s="45">
        <v>1</v>
      </c>
      <c r="F36" s="72">
        <f t="shared" si="12"/>
        <v>3</v>
      </c>
      <c r="G36" s="67">
        <v>3</v>
      </c>
      <c r="H36" s="68">
        <v>45665</v>
      </c>
      <c r="I36" s="68">
        <v>45667</v>
      </c>
      <c r="J36" s="29"/>
      <c r="K36" s="29" t="s">
        <v>104</v>
      </c>
    </row>
    <row r="37" spans="1:11" ht="13.5" customHeight="1" outlineLevel="3" x14ac:dyDescent="0.2">
      <c r="A37" s="79" t="s">
        <v>115</v>
      </c>
      <c r="B37" s="63" t="s">
        <v>116</v>
      </c>
      <c r="C37" s="67" t="s">
        <v>117</v>
      </c>
      <c r="D37" s="65" t="s">
        <v>82</v>
      </c>
      <c r="E37" s="45">
        <v>1</v>
      </c>
      <c r="F37" s="72">
        <f t="shared" si="12"/>
        <v>1</v>
      </c>
      <c r="G37" s="67">
        <v>1</v>
      </c>
      <c r="H37" s="68">
        <v>45608</v>
      </c>
      <c r="I37" s="68">
        <v>45608</v>
      </c>
      <c r="J37" s="29"/>
      <c r="K37" s="29" t="s">
        <v>104</v>
      </c>
    </row>
    <row r="38" spans="1:11" ht="13.5" customHeight="1" outlineLevel="3" x14ac:dyDescent="0.2">
      <c r="A38" s="79" t="s">
        <v>118</v>
      </c>
      <c r="B38" s="63" t="s">
        <v>119</v>
      </c>
      <c r="C38" s="67" t="s">
        <v>120</v>
      </c>
      <c r="D38" s="65" t="s">
        <v>82</v>
      </c>
      <c r="E38" s="45">
        <v>1</v>
      </c>
      <c r="F38" s="72">
        <f t="shared" si="12"/>
        <v>2</v>
      </c>
      <c r="G38" s="67">
        <v>2</v>
      </c>
      <c r="H38" s="68">
        <v>45628</v>
      </c>
      <c r="I38" s="68">
        <v>45629</v>
      </c>
      <c r="J38" s="29"/>
      <c r="K38" s="29" t="s">
        <v>121</v>
      </c>
    </row>
    <row r="39" spans="1:11" ht="13.5" customHeight="1" outlineLevel="3" x14ac:dyDescent="0.2">
      <c r="A39" s="79" t="s">
        <v>122</v>
      </c>
      <c r="B39" s="63" t="s">
        <v>123</v>
      </c>
      <c r="C39" s="67" t="s">
        <v>124</v>
      </c>
      <c r="D39" s="65" t="s">
        <v>82</v>
      </c>
      <c r="E39" s="45">
        <v>1</v>
      </c>
      <c r="F39" s="72">
        <f t="shared" si="12"/>
        <v>3</v>
      </c>
      <c r="G39" s="67">
        <v>3</v>
      </c>
      <c r="H39" s="68">
        <v>45635</v>
      </c>
      <c r="I39" s="68">
        <v>45637</v>
      </c>
      <c r="J39" s="29"/>
      <c r="K39" s="29" t="s">
        <v>125</v>
      </c>
    </row>
    <row r="40" spans="1:11" outlineLevel="3" x14ac:dyDescent="0.2">
      <c r="A40" s="79" t="s">
        <v>126</v>
      </c>
      <c r="B40" s="80" t="s">
        <v>127</v>
      </c>
      <c r="C40" s="81"/>
      <c r="D40" s="82" t="s">
        <v>103</v>
      </c>
      <c r="E40" s="45">
        <v>1</v>
      </c>
      <c r="F40" s="83">
        <f t="shared" si="12"/>
        <v>2</v>
      </c>
      <c r="G40" s="81">
        <v>2</v>
      </c>
      <c r="H40" s="84">
        <v>45629</v>
      </c>
      <c r="I40" s="84">
        <f t="shared" ref="I40:I42" si="13">H40+G40-1</f>
        <v>45630</v>
      </c>
      <c r="J40" s="29"/>
      <c r="K40" s="29"/>
    </row>
    <row r="41" spans="1:11" outlineLevel="3" x14ac:dyDescent="0.2">
      <c r="A41" s="79" t="s">
        <v>128</v>
      </c>
      <c r="B41" s="80" t="s">
        <v>129</v>
      </c>
      <c r="C41" s="81"/>
      <c r="D41" s="82" t="s">
        <v>103</v>
      </c>
      <c r="E41" s="45">
        <v>1</v>
      </c>
      <c r="F41" s="83">
        <f t="shared" si="12"/>
        <v>2</v>
      </c>
      <c r="G41" s="81">
        <v>2</v>
      </c>
      <c r="H41" s="84">
        <v>45630</v>
      </c>
      <c r="I41" s="84">
        <f t="shared" si="13"/>
        <v>45631</v>
      </c>
      <c r="J41" s="29"/>
      <c r="K41" s="29"/>
    </row>
    <row r="42" spans="1:11" ht="13.5" customHeight="1" outlineLevel="3" x14ac:dyDescent="0.2">
      <c r="A42" s="79" t="s">
        <v>130</v>
      </c>
      <c r="B42" s="80" t="s">
        <v>131</v>
      </c>
      <c r="C42" s="81"/>
      <c r="D42" s="82" t="s">
        <v>103</v>
      </c>
      <c r="E42" s="45">
        <v>1</v>
      </c>
      <c r="F42" s="83">
        <f t="shared" si="12"/>
        <v>1</v>
      </c>
      <c r="G42" s="81">
        <v>1</v>
      </c>
      <c r="H42" s="84">
        <v>45632</v>
      </c>
      <c r="I42" s="84">
        <f t="shared" si="13"/>
        <v>45632</v>
      </c>
      <c r="J42" s="29"/>
      <c r="K42" s="29"/>
    </row>
    <row r="43" spans="1:11" ht="13.5" customHeight="1" outlineLevel="3" x14ac:dyDescent="0.2">
      <c r="A43" s="85" t="s">
        <v>132</v>
      </c>
      <c r="B43" s="86" t="s">
        <v>133</v>
      </c>
      <c r="C43" s="87"/>
      <c r="D43" s="88" t="s">
        <v>134</v>
      </c>
      <c r="E43" s="89">
        <f>F43/G43</f>
        <v>1</v>
      </c>
      <c r="F43" s="90">
        <f t="shared" ref="F43:G43" si="14">SUM(F44:F46)</f>
        <v>7</v>
      </c>
      <c r="G43" s="87">
        <f t="shared" si="14"/>
        <v>7</v>
      </c>
      <c r="H43" s="91">
        <f>MIN(H44:H46)</f>
        <v>45630</v>
      </c>
      <c r="I43" s="91">
        <f>MAX(I44:I46)</f>
        <v>45639</v>
      </c>
      <c r="J43" s="29"/>
      <c r="K43" s="29"/>
    </row>
    <row r="44" spans="1:11" ht="13.5" customHeight="1" outlineLevel="3" x14ac:dyDescent="0.2">
      <c r="A44" s="79" t="s">
        <v>135</v>
      </c>
      <c r="B44" s="80" t="s">
        <v>136</v>
      </c>
      <c r="C44" s="81"/>
      <c r="D44" s="82" t="s">
        <v>134</v>
      </c>
      <c r="E44" s="45">
        <v>1</v>
      </c>
      <c r="F44" s="83">
        <f t="shared" ref="F44:F46" si="15">G44*E44</f>
        <v>3</v>
      </c>
      <c r="G44" s="81">
        <v>3</v>
      </c>
      <c r="H44" s="84">
        <v>45635</v>
      </c>
      <c r="I44" s="84">
        <f t="shared" ref="I44:I45" si="16">H44+G44-1</f>
        <v>45637</v>
      </c>
      <c r="J44" s="29"/>
      <c r="K44" s="29"/>
    </row>
    <row r="45" spans="1:11" ht="13.5" customHeight="1" outlineLevel="3" x14ac:dyDescent="0.2">
      <c r="A45" s="79" t="s">
        <v>137</v>
      </c>
      <c r="B45" s="80" t="s">
        <v>138</v>
      </c>
      <c r="C45" s="81"/>
      <c r="D45" s="82" t="s">
        <v>134</v>
      </c>
      <c r="E45" s="45">
        <v>1</v>
      </c>
      <c r="F45" s="83">
        <f t="shared" si="15"/>
        <v>2</v>
      </c>
      <c r="G45" s="81">
        <v>2</v>
      </c>
      <c r="H45" s="84">
        <v>45638</v>
      </c>
      <c r="I45" s="84">
        <f t="shared" si="16"/>
        <v>45639</v>
      </c>
      <c r="J45" s="29"/>
      <c r="K45" s="29"/>
    </row>
    <row r="46" spans="1:11" ht="13.5" customHeight="1" outlineLevel="3" x14ac:dyDescent="0.2">
      <c r="A46" s="79" t="s">
        <v>139</v>
      </c>
      <c r="B46" s="80" t="s">
        <v>140</v>
      </c>
      <c r="C46" s="81"/>
      <c r="D46" s="82" t="s">
        <v>134</v>
      </c>
      <c r="E46" s="45">
        <v>1</v>
      </c>
      <c r="F46" s="83">
        <f t="shared" si="15"/>
        <v>2</v>
      </c>
      <c r="G46" s="81">
        <v>2</v>
      </c>
      <c r="H46" s="84">
        <v>45630</v>
      </c>
      <c r="I46" s="84">
        <v>45631</v>
      </c>
      <c r="J46" s="29"/>
      <c r="K46" s="29"/>
    </row>
    <row r="47" spans="1:11" ht="13.5" customHeight="1" outlineLevel="2" x14ac:dyDescent="0.2">
      <c r="A47" s="77" t="s">
        <v>141</v>
      </c>
      <c r="B47" s="49" t="s">
        <v>142</v>
      </c>
      <c r="C47" s="50"/>
      <c r="D47" s="51" t="s">
        <v>103</v>
      </c>
      <c r="E47" s="52">
        <f>F47/G47</f>
        <v>1</v>
      </c>
      <c r="F47" s="53">
        <f t="shared" ref="F47:G47" si="17">SUM(F48:F53)</f>
        <v>11</v>
      </c>
      <c r="G47" s="50">
        <f t="shared" si="17"/>
        <v>11</v>
      </c>
      <c r="H47" s="54">
        <f>MIN(H48:H53)</f>
        <v>45597</v>
      </c>
      <c r="I47" s="54">
        <f>MAX(I48:I53)</f>
        <v>45632</v>
      </c>
      <c r="J47" s="29"/>
      <c r="K47" s="29"/>
    </row>
    <row r="48" spans="1:11" ht="13.5" customHeight="1" outlineLevel="3" x14ac:dyDescent="0.2">
      <c r="A48" s="79" t="s">
        <v>143</v>
      </c>
      <c r="B48" s="63" t="s">
        <v>144</v>
      </c>
      <c r="C48" s="67" t="s">
        <v>145</v>
      </c>
      <c r="D48" s="92" t="s">
        <v>103</v>
      </c>
      <c r="E48" s="93">
        <v>1</v>
      </c>
      <c r="F48" s="72">
        <f t="shared" ref="F48:F53" si="18">G48*E48</f>
        <v>2</v>
      </c>
      <c r="G48" s="75">
        <v>2</v>
      </c>
      <c r="H48" s="76">
        <v>45597</v>
      </c>
      <c r="I48" s="76">
        <v>45600</v>
      </c>
      <c r="J48" s="29"/>
      <c r="K48" s="29"/>
    </row>
    <row r="49" spans="1:11" ht="13.5" customHeight="1" outlineLevel="3" x14ac:dyDescent="0.2">
      <c r="A49" s="79" t="s">
        <v>146</v>
      </c>
      <c r="B49" s="63" t="s">
        <v>90</v>
      </c>
      <c r="C49" s="67" t="s">
        <v>91</v>
      </c>
      <c r="D49" s="92" t="s">
        <v>103</v>
      </c>
      <c r="E49" s="93">
        <v>1</v>
      </c>
      <c r="F49" s="72">
        <f t="shared" si="18"/>
        <v>2</v>
      </c>
      <c r="G49" s="75">
        <v>2</v>
      </c>
      <c r="H49" s="76">
        <v>45601</v>
      </c>
      <c r="I49" s="76">
        <v>45602</v>
      </c>
      <c r="J49" s="29"/>
      <c r="K49" s="29"/>
    </row>
    <row r="50" spans="1:11" ht="13.5" customHeight="1" outlineLevel="3" x14ac:dyDescent="0.2">
      <c r="A50" s="79" t="s">
        <v>147</v>
      </c>
      <c r="B50" s="63" t="s">
        <v>148</v>
      </c>
      <c r="C50" s="67" t="s">
        <v>149</v>
      </c>
      <c r="D50" s="92" t="s">
        <v>103</v>
      </c>
      <c r="E50" s="93">
        <v>1</v>
      </c>
      <c r="F50" s="72">
        <f t="shared" si="18"/>
        <v>1</v>
      </c>
      <c r="G50" s="75">
        <v>1</v>
      </c>
      <c r="H50" s="76">
        <v>45603</v>
      </c>
      <c r="I50" s="76">
        <v>45603</v>
      </c>
      <c r="J50" s="29"/>
      <c r="K50" s="29"/>
    </row>
    <row r="51" spans="1:11" ht="13.5" customHeight="1" outlineLevel="3" x14ac:dyDescent="0.2">
      <c r="A51" s="79" t="s">
        <v>150</v>
      </c>
      <c r="B51" s="63" t="s">
        <v>93</v>
      </c>
      <c r="C51" s="67" t="s">
        <v>94</v>
      </c>
      <c r="D51" s="92" t="s">
        <v>103</v>
      </c>
      <c r="E51" s="93">
        <v>1</v>
      </c>
      <c r="F51" s="72">
        <f t="shared" si="18"/>
        <v>3</v>
      </c>
      <c r="G51" s="75">
        <v>3</v>
      </c>
      <c r="H51" s="76">
        <v>45604</v>
      </c>
      <c r="I51" s="76">
        <v>45608</v>
      </c>
      <c r="J51" s="29"/>
      <c r="K51" s="29"/>
    </row>
    <row r="52" spans="1:11" ht="13.5" customHeight="1" outlineLevel="3" x14ac:dyDescent="0.2">
      <c r="A52" s="79" t="s">
        <v>151</v>
      </c>
      <c r="B52" s="63" t="s">
        <v>116</v>
      </c>
      <c r="C52" s="67" t="s">
        <v>117</v>
      </c>
      <c r="D52" s="92" t="s">
        <v>103</v>
      </c>
      <c r="E52" s="93">
        <v>1</v>
      </c>
      <c r="F52" s="72">
        <f t="shared" si="18"/>
        <v>1</v>
      </c>
      <c r="G52" s="75">
        <v>1</v>
      </c>
      <c r="H52" s="76">
        <v>45609</v>
      </c>
      <c r="I52" s="76">
        <v>45609</v>
      </c>
      <c r="J52" s="29"/>
      <c r="K52" s="29"/>
    </row>
    <row r="53" spans="1:11" ht="13.5" customHeight="1" outlineLevel="3" x14ac:dyDescent="0.2">
      <c r="A53" s="79" t="s">
        <v>152</v>
      </c>
      <c r="B53" s="63" t="s">
        <v>119</v>
      </c>
      <c r="C53" s="67" t="s">
        <v>120</v>
      </c>
      <c r="D53" s="92" t="s">
        <v>82</v>
      </c>
      <c r="E53" s="93">
        <v>1</v>
      </c>
      <c r="F53" s="72">
        <f t="shared" si="18"/>
        <v>2</v>
      </c>
      <c r="G53" s="75">
        <v>2</v>
      </c>
      <c r="H53" s="76">
        <v>45631</v>
      </c>
      <c r="I53" s="76">
        <v>45632</v>
      </c>
      <c r="J53" s="29"/>
      <c r="K53" s="29" t="s">
        <v>121</v>
      </c>
    </row>
    <row r="54" spans="1:11" ht="13.5" customHeight="1" outlineLevel="2" x14ac:dyDescent="0.2">
      <c r="A54" s="77" t="s">
        <v>153</v>
      </c>
      <c r="B54" s="49" t="s">
        <v>154</v>
      </c>
      <c r="C54" s="50"/>
      <c r="D54" s="94" t="s">
        <v>103</v>
      </c>
      <c r="E54" s="95">
        <f>F54/G54</f>
        <v>1</v>
      </c>
      <c r="F54" s="53">
        <f t="shared" ref="F54:G54" si="19">SUM(F55:F62)</f>
        <v>34</v>
      </c>
      <c r="G54" s="50">
        <f t="shared" si="19"/>
        <v>34</v>
      </c>
      <c r="H54" s="54">
        <f>MIN(H55:H62)</f>
        <v>45537</v>
      </c>
      <c r="I54" s="54">
        <f>MAX(I55:I62)</f>
        <v>45596</v>
      </c>
      <c r="J54" s="29"/>
      <c r="K54" s="29"/>
    </row>
    <row r="55" spans="1:11" ht="13.5" customHeight="1" outlineLevel="2" x14ac:dyDescent="0.2">
      <c r="A55" s="79" t="s">
        <v>155</v>
      </c>
      <c r="B55" s="63" t="s">
        <v>156</v>
      </c>
      <c r="C55" s="67" t="s">
        <v>157</v>
      </c>
      <c r="D55" s="92" t="s">
        <v>103</v>
      </c>
      <c r="E55" s="93">
        <v>1</v>
      </c>
      <c r="F55" s="72">
        <f t="shared" ref="F55:F62" si="20">G55*E55</f>
        <v>5</v>
      </c>
      <c r="G55" s="67">
        <v>5</v>
      </c>
      <c r="H55" s="68">
        <v>45537</v>
      </c>
      <c r="I55" s="68">
        <v>45541</v>
      </c>
      <c r="J55" s="29"/>
      <c r="K55" s="29" t="s">
        <v>158</v>
      </c>
    </row>
    <row r="56" spans="1:11" ht="13.5" customHeight="1" outlineLevel="2" x14ac:dyDescent="0.2">
      <c r="A56" s="79" t="s">
        <v>159</v>
      </c>
      <c r="B56" s="63" t="s">
        <v>160</v>
      </c>
      <c r="C56" s="96" t="s">
        <v>161</v>
      </c>
      <c r="D56" s="92" t="s">
        <v>103</v>
      </c>
      <c r="E56" s="93">
        <v>1</v>
      </c>
      <c r="F56" s="72">
        <f t="shared" si="20"/>
        <v>5</v>
      </c>
      <c r="G56" s="67">
        <v>5</v>
      </c>
      <c r="H56" s="68">
        <v>45544</v>
      </c>
      <c r="I56" s="68">
        <v>45548</v>
      </c>
      <c r="J56" s="29"/>
      <c r="K56" s="29"/>
    </row>
    <row r="57" spans="1:11" ht="13.5" customHeight="1" outlineLevel="2" x14ac:dyDescent="0.2">
      <c r="A57" s="79" t="s">
        <v>162</v>
      </c>
      <c r="B57" s="63" t="s">
        <v>163</v>
      </c>
      <c r="C57" s="97"/>
      <c r="D57" s="92" t="s">
        <v>103</v>
      </c>
      <c r="E57" s="93">
        <v>1</v>
      </c>
      <c r="F57" s="72">
        <f t="shared" si="20"/>
        <v>5</v>
      </c>
      <c r="G57" s="67">
        <v>5</v>
      </c>
      <c r="H57" s="68">
        <v>45558</v>
      </c>
      <c r="I57" s="68">
        <v>45562</v>
      </c>
      <c r="J57" s="29"/>
      <c r="K57" s="29"/>
    </row>
    <row r="58" spans="1:11" ht="13.5" customHeight="1" outlineLevel="2" x14ac:dyDescent="0.2">
      <c r="A58" s="79" t="s">
        <v>164</v>
      </c>
      <c r="B58" s="63" t="s">
        <v>165</v>
      </c>
      <c r="C58" s="98"/>
      <c r="D58" s="92" t="s">
        <v>103</v>
      </c>
      <c r="E58" s="93">
        <v>1</v>
      </c>
      <c r="F58" s="72">
        <f t="shared" si="20"/>
        <v>5</v>
      </c>
      <c r="G58" s="67">
        <v>5</v>
      </c>
      <c r="H58" s="68">
        <v>45566</v>
      </c>
      <c r="I58" s="68">
        <v>45576</v>
      </c>
      <c r="J58" s="29"/>
      <c r="K58" s="29"/>
    </row>
    <row r="59" spans="1:11" ht="13.5" customHeight="1" outlineLevel="2" x14ac:dyDescent="0.2">
      <c r="A59" s="79" t="s">
        <v>166</v>
      </c>
      <c r="B59" s="63" t="s">
        <v>167</v>
      </c>
      <c r="C59" s="67" t="s">
        <v>168</v>
      </c>
      <c r="D59" s="92" t="s">
        <v>103</v>
      </c>
      <c r="E59" s="93">
        <v>1</v>
      </c>
      <c r="F59" s="72">
        <f t="shared" si="20"/>
        <v>1</v>
      </c>
      <c r="G59" s="67">
        <v>1</v>
      </c>
      <c r="H59" s="68">
        <v>45579</v>
      </c>
      <c r="I59" s="68">
        <v>45579</v>
      </c>
      <c r="J59" s="29"/>
      <c r="K59" s="29"/>
    </row>
    <row r="60" spans="1:11" ht="13.5" customHeight="1" outlineLevel="2" x14ac:dyDescent="0.2">
      <c r="A60" s="79" t="s">
        <v>169</v>
      </c>
      <c r="B60" s="63" t="s">
        <v>170</v>
      </c>
      <c r="C60" s="98" t="s">
        <v>171</v>
      </c>
      <c r="D60" s="92" t="s">
        <v>103</v>
      </c>
      <c r="E60" s="93">
        <v>1</v>
      </c>
      <c r="F60" s="72">
        <f t="shared" si="20"/>
        <v>5</v>
      </c>
      <c r="G60" s="67">
        <v>5</v>
      </c>
      <c r="H60" s="68">
        <v>45580</v>
      </c>
      <c r="I60" s="68">
        <v>45586</v>
      </c>
      <c r="J60" s="29"/>
      <c r="K60" s="29"/>
    </row>
    <row r="61" spans="1:11" ht="13.5" customHeight="1" outlineLevel="2" x14ac:dyDescent="0.2">
      <c r="A61" s="79" t="s">
        <v>172</v>
      </c>
      <c r="B61" s="63" t="s">
        <v>173</v>
      </c>
      <c r="C61" s="67" t="s">
        <v>174</v>
      </c>
      <c r="D61" s="92" t="s">
        <v>103</v>
      </c>
      <c r="E61" s="93">
        <v>1</v>
      </c>
      <c r="F61" s="72">
        <f t="shared" si="20"/>
        <v>3</v>
      </c>
      <c r="G61" s="67">
        <v>3</v>
      </c>
      <c r="H61" s="68">
        <v>45587</v>
      </c>
      <c r="I61" s="68">
        <v>45589</v>
      </c>
      <c r="J61" s="29"/>
      <c r="K61" s="29"/>
    </row>
    <row r="62" spans="1:11" ht="13.5" customHeight="1" outlineLevel="2" x14ac:dyDescent="0.2">
      <c r="A62" s="79" t="s">
        <v>175</v>
      </c>
      <c r="B62" s="63" t="s">
        <v>176</v>
      </c>
      <c r="C62" s="67" t="s">
        <v>177</v>
      </c>
      <c r="D62" s="92" t="s">
        <v>103</v>
      </c>
      <c r="E62" s="93">
        <v>1</v>
      </c>
      <c r="F62" s="72">
        <f t="shared" si="20"/>
        <v>5</v>
      </c>
      <c r="G62" s="67">
        <v>5</v>
      </c>
      <c r="H62" s="68">
        <v>45590</v>
      </c>
      <c r="I62" s="68">
        <v>45596</v>
      </c>
      <c r="J62" s="29"/>
      <c r="K62" s="29"/>
    </row>
    <row r="63" spans="1:11" outlineLevel="1" x14ac:dyDescent="0.2">
      <c r="A63" s="77" t="s">
        <v>178</v>
      </c>
      <c r="B63" s="49" t="s">
        <v>179</v>
      </c>
      <c r="C63" s="50"/>
      <c r="D63" s="94" t="s">
        <v>39</v>
      </c>
      <c r="E63" s="52">
        <f>F63/G63</f>
        <v>0.79999999999999993</v>
      </c>
      <c r="F63" s="53">
        <f t="shared" ref="F63:G63" si="21">SUM(F64:F67)</f>
        <v>31.2</v>
      </c>
      <c r="G63" s="50">
        <f t="shared" si="21"/>
        <v>39</v>
      </c>
      <c r="H63" s="54">
        <f>MIN(H64:H67)</f>
        <v>45748</v>
      </c>
      <c r="I63" s="54">
        <f>MAX(I64:I67)</f>
        <v>45777</v>
      </c>
      <c r="J63" s="29"/>
      <c r="K63" s="29" t="s">
        <v>180</v>
      </c>
    </row>
    <row r="64" spans="1:11" ht="13.5" customHeight="1" outlineLevel="1" x14ac:dyDescent="0.2">
      <c r="A64" s="69" t="s">
        <v>181</v>
      </c>
      <c r="B64" s="70" t="s">
        <v>55</v>
      </c>
      <c r="C64" s="73" t="s">
        <v>182</v>
      </c>
      <c r="D64" s="99" t="s">
        <v>39</v>
      </c>
      <c r="E64" s="45">
        <v>0.8</v>
      </c>
      <c r="F64" s="72">
        <f t="shared" ref="F64:F67" si="22">G64*E64</f>
        <v>8</v>
      </c>
      <c r="G64" s="73">
        <v>10</v>
      </c>
      <c r="H64" s="74">
        <v>45748</v>
      </c>
      <c r="I64" s="74">
        <v>45777</v>
      </c>
      <c r="J64" s="29"/>
      <c r="K64" s="29"/>
    </row>
    <row r="65" spans="1:9" ht="13.5" customHeight="1" outlineLevel="1" x14ac:dyDescent="0.2">
      <c r="A65" s="69" t="s">
        <v>183</v>
      </c>
      <c r="B65" s="70" t="s">
        <v>57</v>
      </c>
      <c r="C65" s="73" t="s">
        <v>184</v>
      </c>
      <c r="D65" s="99" t="s">
        <v>39</v>
      </c>
      <c r="E65" s="45">
        <v>0.8</v>
      </c>
      <c r="F65" s="72">
        <f t="shared" si="22"/>
        <v>8</v>
      </c>
      <c r="G65" s="73">
        <v>10</v>
      </c>
      <c r="H65" s="74">
        <v>45748</v>
      </c>
      <c r="I65" s="74">
        <v>45777</v>
      </c>
    </row>
    <row r="66" spans="1:9" ht="13.5" customHeight="1" outlineLevel="1" x14ac:dyDescent="0.2">
      <c r="A66" s="69" t="s">
        <v>185</v>
      </c>
      <c r="B66" s="70" t="s">
        <v>59</v>
      </c>
      <c r="C66" s="73" t="s">
        <v>186</v>
      </c>
      <c r="D66" s="99" t="s">
        <v>39</v>
      </c>
      <c r="E66" s="45">
        <v>0.8</v>
      </c>
      <c r="F66" s="72">
        <f t="shared" si="22"/>
        <v>7.2</v>
      </c>
      <c r="G66" s="73">
        <v>9</v>
      </c>
      <c r="H66" s="74">
        <v>45748</v>
      </c>
      <c r="I66" s="74">
        <v>45777</v>
      </c>
    </row>
    <row r="67" spans="1:9" ht="13.5" customHeight="1" outlineLevel="1" x14ac:dyDescent="0.2">
      <c r="A67" s="69" t="s">
        <v>187</v>
      </c>
      <c r="B67" s="70" t="s">
        <v>61</v>
      </c>
      <c r="C67" s="73" t="s">
        <v>188</v>
      </c>
      <c r="D67" s="99" t="s">
        <v>39</v>
      </c>
      <c r="E67" s="45">
        <v>0.8</v>
      </c>
      <c r="F67" s="72">
        <f t="shared" si="22"/>
        <v>8</v>
      </c>
      <c r="G67" s="73">
        <v>10</v>
      </c>
      <c r="H67" s="74">
        <v>45748</v>
      </c>
      <c r="I67" s="74">
        <v>45777</v>
      </c>
    </row>
    <row r="68" spans="1:9" ht="13.5" customHeight="1" x14ac:dyDescent="0.2">
      <c r="A68" s="36" t="s">
        <v>189</v>
      </c>
      <c r="B68" s="37" t="s">
        <v>190</v>
      </c>
      <c r="C68" s="38"/>
      <c r="D68" s="100" t="s">
        <v>191</v>
      </c>
      <c r="E68" s="39">
        <f>F68/G68</f>
        <v>1</v>
      </c>
      <c r="F68" s="40">
        <f>SUM(F69:F71,F85:F89)</f>
        <v>210</v>
      </c>
      <c r="G68" s="38">
        <f>SUM(G69,G70,G71,G85:G89)</f>
        <v>210</v>
      </c>
      <c r="H68" s="41">
        <f>MIN(H69:H91)</f>
        <v>45474</v>
      </c>
      <c r="I68" s="41">
        <f>MAX(I69:I91)</f>
        <v>45688</v>
      </c>
    </row>
    <row r="69" spans="1:9" ht="13.5" customHeight="1" outlineLevel="1" x14ac:dyDescent="0.2">
      <c r="A69" s="42" t="s">
        <v>192</v>
      </c>
      <c r="B69" s="43" t="s">
        <v>193</v>
      </c>
      <c r="C69" s="44" t="s">
        <v>194</v>
      </c>
      <c r="D69" s="48" t="s">
        <v>195</v>
      </c>
      <c r="E69" s="45">
        <v>1</v>
      </c>
      <c r="F69" s="46">
        <f t="shared" ref="F69:F70" si="23">G69*E69</f>
        <v>20</v>
      </c>
      <c r="G69" s="44">
        <v>20</v>
      </c>
      <c r="H69" s="47">
        <v>45474</v>
      </c>
      <c r="I69" s="47">
        <v>45499</v>
      </c>
    </row>
    <row r="70" spans="1:9" ht="13.5" customHeight="1" outlineLevel="1" x14ac:dyDescent="0.2">
      <c r="A70" s="42" t="s">
        <v>196</v>
      </c>
      <c r="B70" s="43" t="s">
        <v>197</v>
      </c>
      <c r="C70" s="44" t="s">
        <v>198</v>
      </c>
      <c r="D70" s="48" t="s">
        <v>195</v>
      </c>
      <c r="E70" s="45">
        <v>1</v>
      </c>
      <c r="F70" s="46">
        <f t="shared" si="23"/>
        <v>5</v>
      </c>
      <c r="G70" s="44">
        <v>5</v>
      </c>
      <c r="H70" s="47">
        <v>45502</v>
      </c>
      <c r="I70" s="47">
        <v>45506</v>
      </c>
    </row>
    <row r="71" spans="1:9" ht="13.5" customHeight="1" outlineLevel="1" x14ac:dyDescent="0.2">
      <c r="A71" s="77" t="s">
        <v>199</v>
      </c>
      <c r="B71" s="49" t="s">
        <v>200</v>
      </c>
      <c r="C71" s="50" t="s">
        <v>200</v>
      </c>
      <c r="D71" s="51" t="s">
        <v>191</v>
      </c>
      <c r="E71" s="52">
        <f>F71/G71</f>
        <v>1</v>
      </c>
      <c r="F71" s="46">
        <f>SUM(F72,F73,F79,F80,F81)</f>
        <v>19</v>
      </c>
      <c r="G71" s="50">
        <f>G72+G73+G79+G80+G81</f>
        <v>19</v>
      </c>
      <c r="H71" s="54">
        <f>MIN(H72:H84)</f>
        <v>45509</v>
      </c>
      <c r="I71" s="54">
        <f>MAX(I72:I84)</f>
        <v>45534</v>
      </c>
    </row>
    <row r="72" spans="1:9" ht="13.5" customHeight="1" outlineLevel="2" x14ac:dyDescent="0.2">
      <c r="A72" s="69" t="s">
        <v>201</v>
      </c>
      <c r="B72" s="70" t="s">
        <v>202</v>
      </c>
      <c r="C72" s="57"/>
      <c r="D72" s="71" t="s">
        <v>191</v>
      </c>
      <c r="E72" s="45">
        <v>1</v>
      </c>
      <c r="F72" s="72">
        <f>G72*E72</f>
        <v>5</v>
      </c>
      <c r="G72" s="73">
        <v>5</v>
      </c>
      <c r="H72" s="74">
        <v>45509</v>
      </c>
      <c r="I72" s="74">
        <v>45513</v>
      </c>
    </row>
    <row r="73" spans="1:9" ht="13.5" customHeight="1" outlineLevel="2" x14ac:dyDescent="0.2">
      <c r="A73" s="55" t="s">
        <v>203</v>
      </c>
      <c r="B73" s="56" t="s">
        <v>204</v>
      </c>
      <c r="C73" s="57"/>
      <c r="D73" s="58" t="s">
        <v>191</v>
      </c>
      <c r="E73" s="59">
        <f>F73/G73</f>
        <v>1</v>
      </c>
      <c r="F73" s="60">
        <f t="shared" ref="F73:G73" si="24">SUM(F74:F78)</f>
        <v>6</v>
      </c>
      <c r="G73" s="57">
        <f t="shared" si="24"/>
        <v>6</v>
      </c>
      <c r="H73" s="61">
        <f>MIN(H74:H78)</f>
        <v>45516</v>
      </c>
      <c r="I73" s="61">
        <f>MAX(I74:I78)</f>
        <v>45524</v>
      </c>
    </row>
    <row r="74" spans="1:9" ht="13.5" customHeight="1" outlineLevel="3" x14ac:dyDescent="0.2">
      <c r="A74" s="62" t="s">
        <v>205</v>
      </c>
      <c r="B74" s="101" t="s">
        <v>206</v>
      </c>
      <c r="C74" s="102"/>
      <c r="D74" s="103" t="s">
        <v>191</v>
      </c>
      <c r="E74" s="45">
        <v>1</v>
      </c>
      <c r="F74" s="66">
        <f t="shared" ref="F74:F80" si="25">G74*E74</f>
        <v>2</v>
      </c>
      <c r="G74" s="104">
        <v>2</v>
      </c>
      <c r="H74" s="105">
        <v>45516</v>
      </c>
      <c r="I74" s="105">
        <v>45517</v>
      </c>
    </row>
    <row r="75" spans="1:9" ht="13.5" customHeight="1" outlineLevel="3" x14ac:dyDescent="0.2">
      <c r="A75" s="62" t="s">
        <v>207</v>
      </c>
      <c r="B75" s="101" t="s">
        <v>208</v>
      </c>
      <c r="C75" s="102"/>
      <c r="D75" s="103" t="s">
        <v>191</v>
      </c>
      <c r="E75" s="45">
        <v>1</v>
      </c>
      <c r="F75" s="66">
        <f t="shared" si="25"/>
        <v>1</v>
      </c>
      <c r="G75" s="104">
        <v>1</v>
      </c>
      <c r="H75" s="105">
        <v>45518</v>
      </c>
      <c r="I75" s="105">
        <v>45518</v>
      </c>
    </row>
    <row r="76" spans="1:9" ht="13.5" customHeight="1" outlineLevel="3" x14ac:dyDescent="0.2">
      <c r="A76" s="62" t="s">
        <v>209</v>
      </c>
      <c r="B76" s="101" t="s">
        <v>210</v>
      </c>
      <c r="C76" s="102"/>
      <c r="D76" s="103" t="s">
        <v>191</v>
      </c>
      <c r="E76" s="45">
        <v>1</v>
      </c>
      <c r="F76" s="66">
        <f t="shared" si="25"/>
        <v>1</v>
      </c>
      <c r="G76" s="104">
        <v>1</v>
      </c>
      <c r="H76" s="105">
        <v>45520</v>
      </c>
      <c r="I76" s="105">
        <v>45520</v>
      </c>
    </row>
    <row r="77" spans="1:9" ht="13.5" customHeight="1" outlineLevel="3" x14ac:dyDescent="0.2">
      <c r="A77" s="62" t="s">
        <v>211</v>
      </c>
      <c r="B77" s="101" t="s">
        <v>212</v>
      </c>
      <c r="C77" s="102"/>
      <c r="D77" s="103" t="s">
        <v>191</v>
      </c>
      <c r="E77" s="45">
        <v>1</v>
      </c>
      <c r="F77" s="66">
        <f t="shared" si="25"/>
        <v>1</v>
      </c>
      <c r="G77" s="104">
        <v>1</v>
      </c>
      <c r="H77" s="105">
        <v>45523</v>
      </c>
      <c r="I77" s="105">
        <v>45523</v>
      </c>
    </row>
    <row r="78" spans="1:9" ht="13.5" customHeight="1" outlineLevel="3" x14ac:dyDescent="0.2">
      <c r="A78" s="62" t="s">
        <v>213</v>
      </c>
      <c r="B78" s="101" t="s">
        <v>214</v>
      </c>
      <c r="C78" s="102"/>
      <c r="D78" s="103" t="s">
        <v>191</v>
      </c>
      <c r="E78" s="45">
        <v>1</v>
      </c>
      <c r="F78" s="66">
        <f t="shared" si="25"/>
        <v>1</v>
      </c>
      <c r="G78" s="104">
        <v>1</v>
      </c>
      <c r="H78" s="105">
        <v>45524</v>
      </c>
      <c r="I78" s="105">
        <v>45524</v>
      </c>
    </row>
    <row r="79" spans="1:9" ht="13.5" customHeight="1" outlineLevel="2" x14ac:dyDescent="0.2">
      <c r="A79" s="69" t="s">
        <v>215</v>
      </c>
      <c r="B79" s="70" t="s">
        <v>216</v>
      </c>
      <c r="C79" s="57"/>
      <c r="D79" s="71" t="s">
        <v>191</v>
      </c>
      <c r="E79" s="45">
        <v>1</v>
      </c>
      <c r="F79" s="72">
        <f t="shared" si="25"/>
        <v>3</v>
      </c>
      <c r="G79" s="73">
        <v>3</v>
      </c>
      <c r="H79" s="74">
        <v>45525</v>
      </c>
      <c r="I79" s="74">
        <v>45527</v>
      </c>
    </row>
    <row r="80" spans="1:9" ht="13.5" customHeight="1" outlineLevel="2" x14ac:dyDescent="0.2">
      <c r="A80" s="69" t="s">
        <v>217</v>
      </c>
      <c r="B80" s="70" t="s">
        <v>218</v>
      </c>
      <c r="C80" s="57"/>
      <c r="D80" s="71" t="s">
        <v>191</v>
      </c>
      <c r="E80" s="45">
        <v>1</v>
      </c>
      <c r="F80" s="72">
        <f t="shared" si="25"/>
        <v>3</v>
      </c>
      <c r="G80" s="73">
        <v>3</v>
      </c>
      <c r="H80" s="74">
        <v>45530</v>
      </c>
      <c r="I80" s="74">
        <v>45532</v>
      </c>
    </row>
    <row r="81" spans="1:12" ht="13.5" customHeight="1" outlineLevel="2" x14ac:dyDescent="0.2">
      <c r="A81" s="55" t="s">
        <v>219</v>
      </c>
      <c r="B81" s="56" t="s">
        <v>220</v>
      </c>
      <c r="C81" s="57"/>
      <c r="D81" s="58" t="s">
        <v>191</v>
      </c>
      <c r="E81" s="59">
        <f>F81/G81</f>
        <v>1</v>
      </c>
      <c r="F81" s="72">
        <f t="shared" ref="F81:G81" si="26">SUM(F82:F84)</f>
        <v>2</v>
      </c>
      <c r="G81" s="57">
        <f t="shared" si="26"/>
        <v>2</v>
      </c>
      <c r="H81" s="61">
        <f>MIN(H82:H84)</f>
        <v>45533</v>
      </c>
      <c r="I81" s="61">
        <f>MAX(I82:I84)</f>
        <v>45534</v>
      </c>
      <c r="J81" s="29"/>
      <c r="K81" s="29"/>
      <c r="L81" s="29"/>
    </row>
    <row r="82" spans="1:12" ht="13.5" customHeight="1" outlineLevel="2" x14ac:dyDescent="0.2">
      <c r="A82" s="62" t="s">
        <v>221</v>
      </c>
      <c r="B82" s="101" t="s">
        <v>206</v>
      </c>
      <c r="C82" s="102"/>
      <c r="D82" s="103" t="s">
        <v>191</v>
      </c>
      <c r="E82" s="45">
        <v>1</v>
      </c>
      <c r="F82" s="66">
        <f t="shared" ref="F82:F88" si="27">G82*E82</f>
        <v>1</v>
      </c>
      <c r="G82" s="104">
        <v>1</v>
      </c>
      <c r="H82" s="105">
        <v>45533</v>
      </c>
      <c r="I82" s="105">
        <v>45533</v>
      </c>
      <c r="J82" s="29"/>
      <c r="K82" s="29"/>
      <c r="L82" s="29"/>
    </row>
    <row r="83" spans="1:12" ht="13.5" customHeight="1" outlineLevel="2" x14ac:dyDescent="0.2">
      <c r="A83" s="62" t="s">
        <v>222</v>
      </c>
      <c r="B83" s="101" t="s">
        <v>208</v>
      </c>
      <c r="C83" s="102"/>
      <c r="D83" s="103" t="s">
        <v>191</v>
      </c>
      <c r="E83" s="45">
        <v>1</v>
      </c>
      <c r="F83" s="66">
        <f t="shared" si="27"/>
        <v>0.5</v>
      </c>
      <c r="G83" s="104">
        <v>0.5</v>
      </c>
      <c r="H83" s="105">
        <v>45533</v>
      </c>
      <c r="I83" s="105">
        <v>45534</v>
      </c>
      <c r="J83" s="29"/>
      <c r="K83" s="29"/>
      <c r="L83" s="29"/>
    </row>
    <row r="84" spans="1:12" ht="13.5" customHeight="1" outlineLevel="2" x14ac:dyDescent="0.2">
      <c r="A84" s="62" t="s">
        <v>223</v>
      </c>
      <c r="B84" s="101" t="s">
        <v>210</v>
      </c>
      <c r="C84" s="102"/>
      <c r="D84" s="103" t="s">
        <v>191</v>
      </c>
      <c r="E84" s="45">
        <v>1</v>
      </c>
      <c r="F84" s="66">
        <f t="shared" si="27"/>
        <v>0.5</v>
      </c>
      <c r="G84" s="104">
        <v>0.5</v>
      </c>
      <c r="H84" s="105">
        <v>45534</v>
      </c>
      <c r="I84" s="105">
        <v>45534</v>
      </c>
      <c r="J84" s="29"/>
      <c r="K84" s="29"/>
      <c r="L84" s="29"/>
    </row>
    <row r="85" spans="1:12" ht="13.5" customHeight="1" outlineLevel="1" x14ac:dyDescent="0.2">
      <c r="A85" s="42" t="s">
        <v>224</v>
      </c>
      <c r="B85" s="43" t="s">
        <v>225</v>
      </c>
      <c r="C85" s="44"/>
      <c r="D85" s="48" t="s">
        <v>191</v>
      </c>
      <c r="E85" s="45">
        <v>1</v>
      </c>
      <c r="F85" s="46">
        <f t="shared" si="27"/>
        <v>20</v>
      </c>
      <c r="G85" s="44">
        <v>20</v>
      </c>
      <c r="H85" s="47">
        <v>45537</v>
      </c>
      <c r="I85" s="47">
        <v>45583</v>
      </c>
      <c r="J85" s="29"/>
      <c r="K85" s="106" t="s">
        <v>226</v>
      </c>
      <c r="L85" s="29"/>
    </row>
    <row r="86" spans="1:12" ht="13.5" customHeight="1" outlineLevel="1" x14ac:dyDescent="0.2">
      <c r="A86" s="42" t="s">
        <v>227</v>
      </c>
      <c r="B86" s="43" t="s">
        <v>228</v>
      </c>
      <c r="C86" s="44" t="s">
        <v>229</v>
      </c>
      <c r="D86" s="48" t="s">
        <v>230</v>
      </c>
      <c r="E86" s="45">
        <v>1</v>
      </c>
      <c r="F86" s="46">
        <f t="shared" si="27"/>
        <v>30</v>
      </c>
      <c r="G86" s="44">
        <v>30</v>
      </c>
      <c r="H86" s="47">
        <v>45572</v>
      </c>
      <c r="I86" s="47">
        <v>45611</v>
      </c>
      <c r="J86" s="29"/>
      <c r="K86" s="29" t="s">
        <v>231</v>
      </c>
      <c r="L86" s="29" t="s">
        <v>232</v>
      </c>
    </row>
    <row r="87" spans="1:12" ht="13.5" customHeight="1" outlineLevel="1" x14ac:dyDescent="0.2">
      <c r="A87" s="42" t="s">
        <v>233</v>
      </c>
      <c r="B87" s="43" t="s">
        <v>234</v>
      </c>
      <c r="C87" s="44" t="s">
        <v>235</v>
      </c>
      <c r="D87" s="48" t="s">
        <v>236</v>
      </c>
      <c r="E87" s="45">
        <v>1</v>
      </c>
      <c r="F87" s="46">
        <f t="shared" si="27"/>
        <v>10</v>
      </c>
      <c r="G87" s="44">
        <v>10</v>
      </c>
      <c r="H87" s="47">
        <v>45614</v>
      </c>
      <c r="I87" s="47">
        <v>45625</v>
      </c>
      <c r="J87" s="29"/>
      <c r="K87" s="29" t="s">
        <v>237</v>
      </c>
      <c r="L87" s="29"/>
    </row>
    <row r="88" spans="1:12" ht="13.5" customHeight="1" outlineLevel="1" x14ac:dyDescent="0.2">
      <c r="A88" s="42" t="s">
        <v>238</v>
      </c>
      <c r="B88" s="43" t="s">
        <v>239</v>
      </c>
      <c r="C88" s="44" t="s">
        <v>240</v>
      </c>
      <c r="D88" s="48" t="s">
        <v>236</v>
      </c>
      <c r="E88" s="45">
        <v>1</v>
      </c>
      <c r="F88" s="46">
        <f t="shared" si="27"/>
        <v>5</v>
      </c>
      <c r="G88" s="44">
        <v>5</v>
      </c>
      <c r="H88" s="47">
        <v>45635</v>
      </c>
      <c r="I88" s="47">
        <v>45639</v>
      </c>
      <c r="J88" s="29"/>
      <c r="K88" s="29" t="s">
        <v>241</v>
      </c>
      <c r="L88" s="29"/>
    </row>
    <row r="89" spans="1:12" ht="13.5" customHeight="1" outlineLevel="1" x14ac:dyDescent="0.2">
      <c r="A89" s="107" t="s">
        <v>242</v>
      </c>
      <c r="B89" s="108" t="s">
        <v>243</v>
      </c>
      <c r="C89" s="109" t="s">
        <v>244</v>
      </c>
      <c r="D89" s="110" t="s">
        <v>236</v>
      </c>
      <c r="E89" s="111">
        <f>F89/G89</f>
        <v>1</v>
      </c>
      <c r="F89" s="112">
        <f t="shared" ref="F89:G89" si="28">SUM(F90:F100)</f>
        <v>101</v>
      </c>
      <c r="G89" s="109">
        <f t="shared" si="28"/>
        <v>101</v>
      </c>
      <c r="H89" s="113">
        <f>MIN(H90:H100)</f>
        <v>45586</v>
      </c>
      <c r="I89" s="113">
        <f>MAX(I90:I100)</f>
        <v>45688</v>
      </c>
      <c r="J89" s="29"/>
      <c r="K89" s="29"/>
      <c r="L89" s="29"/>
    </row>
    <row r="90" spans="1:12" ht="13.5" customHeight="1" outlineLevel="2" x14ac:dyDescent="0.2">
      <c r="A90" s="114" t="s">
        <v>245</v>
      </c>
      <c r="B90" s="115" t="s">
        <v>246</v>
      </c>
      <c r="C90" s="116"/>
      <c r="D90" s="117" t="s">
        <v>236</v>
      </c>
      <c r="E90" s="45">
        <v>1</v>
      </c>
      <c r="F90" s="118">
        <f t="shared" ref="F90:F100" si="29">G90*E90</f>
        <v>30</v>
      </c>
      <c r="G90" s="116">
        <v>30</v>
      </c>
      <c r="H90" s="119">
        <v>45586</v>
      </c>
      <c r="I90" s="119">
        <v>45625</v>
      </c>
      <c r="J90" s="29"/>
      <c r="K90" s="29" t="s">
        <v>247</v>
      </c>
      <c r="L90" s="29"/>
    </row>
    <row r="91" spans="1:12" ht="13.5" customHeight="1" outlineLevel="2" x14ac:dyDescent="0.2">
      <c r="A91" s="114" t="s">
        <v>248</v>
      </c>
      <c r="B91" s="120" t="s">
        <v>249</v>
      </c>
      <c r="C91" s="116"/>
      <c r="D91" s="117" t="s">
        <v>236</v>
      </c>
      <c r="E91" s="45">
        <v>1</v>
      </c>
      <c r="F91" s="118">
        <f t="shared" si="29"/>
        <v>30</v>
      </c>
      <c r="G91" s="116">
        <v>30</v>
      </c>
      <c r="H91" s="119">
        <v>45586</v>
      </c>
      <c r="I91" s="119">
        <v>45625</v>
      </c>
      <c r="J91" s="29"/>
      <c r="K91" s="29" t="s">
        <v>250</v>
      </c>
      <c r="L91" s="29"/>
    </row>
    <row r="92" spans="1:12" ht="13.5" customHeight="1" outlineLevel="2" x14ac:dyDescent="0.2">
      <c r="A92" s="114" t="s">
        <v>251</v>
      </c>
      <c r="B92" s="115" t="s">
        <v>252</v>
      </c>
      <c r="C92" s="116"/>
      <c r="D92" s="117" t="s">
        <v>236</v>
      </c>
      <c r="E92" s="45">
        <v>1</v>
      </c>
      <c r="F92" s="118">
        <f t="shared" si="29"/>
        <v>2</v>
      </c>
      <c r="G92" s="116">
        <v>2</v>
      </c>
      <c r="H92" s="119">
        <v>45642</v>
      </c>
      <c r="I92" s="119">
        <v>45644</v>
      </c>
      <c r="J92" s="29"/>
      <c r="K92" s="29"/>
      <c r="L92" s="29"/>
    </row>
    <row r="93" spans="1:12" ht="13.5" customHeight="1" outlineLevel="2" x14ac:dyDescent="0.2">
      <c r="A93" s="114" t="s">
        <v>253</v>
      </c>
      <c r="B93" s="115" t="s">
        <v>254</v>
      </c>
      <c r="C93" s="116"/>
      <c r="D93" s="117" t="s">
        <v>236</v>
      </c>
      <c r="E93" s="45">
        <v>1</v>
      </c>
      <c r="F93" s="118">
        <f t="shared" si="29"/>
        <v>7</v>
      </c>
      <c r="G93" s="116">
        <v>7</v>
      </c>
      <c r="H93" s="119">
        <v>45659</v>
      </c>
      <c r="I93" s="119">
        <v>45667</v>
      </c>
      <c r="J93" s="29"/>
      <c r="K93" s="29"/>
      <c r="L93" s="29"/>
    </row>
    <row r="94" spans="1:12" ht="13.5" customHeight="1" outlineLevel="2" x14ac:dyDescent="0.2">
      <c r="A94" s="114" t="s">
        <v>255</v>
      </c>
      <c r="B94" s="115" t="s">
        <v>256</v>
      </c>
      <c r="C94" s="116"/>
      <c r="D94" s="117" t="s">
        <v>236</v>
      </c>
      <c r="E94" s="45">
        <v>1</v>
      </c>
      <c r="F94" s="118">
        <f t="shared" si="29"/>
        <v>8</v>
      </c>
      <c r="G94" s="116">
        <v>8</v>
      </c>
      <c r="H94" s="119">
        <v>45679</v>
      </c>
      <c r="I94" s="119">
        <v>45688</v>
      </c>
      <c r="J94" s="29"/>
      <c r="K94" s="29"/>
      <c r="L94" s="29"/>
    </row>
    <row r="95" spans="1:12" ht="13.5" customHeight="1" outlineLevel="2" x14ac:dyDescent="0.2">
      <c r="A95" s="114" t="s">
        <v>257</v>
      </c>
      <c r="B95" s="115" t="s">
        <v>258</v>
      </c>
      <c r="C95" s="116"/>
      <c r="D95" s="117" t="s">
        <v>236</v>
      </c>
      <c r="E95" s="45">
        <v>1</v>
      </c>
      <c r="F95" s="118">
        <f t="shared" si="29"/>
        <v>6</v>
      </c>
      <c r="G95" s="116">
        <v>6</v>
      </c>
      <c r="H95" s="119">
        <v>45645</v>
      </c>
      <c r="I95" s="119">
        <v>45653</v>
      </c>
      <c r="J95" s="29"/>
      <c r="K95" s="29"/>
      <c r="L95" s="29"/>
    </row>
    <row r="96" spans="1:12" ht="13.5" customHeight="1" outlineLevel="2" x14ac:dyDescent="0.2">
      <c r="A96" s="114" t="s">
        <v>259</v>
      </c>
      <c r="B96" s="115" t="s">
        <v>260</v>
      </c>
      <c r="C96" s="116"/>
      <c r="D96" s="117" t="s">
        <v>236</v>
      </c>
      <c r="E96" s="45">
        <v>1</v>
      </c>
      <c r="F96" s="118">
        <f t="shared" si="29"/>
        <v>5</v>
      </c>
      <c r="G96" s="116">
        <v>5</v>
      </c>
      <c r="H96" s="119">
        <v>45656</v>
      </c>
      <c r="I96" s="119">
        <v>45663</v>
      </c>
      <c r="J96" s="29"/>
      <c r="K96" s="29"/>
      <c r="L96" s="29"/>
    </row>
    <row r="97" spans="1:9" ht="13.5" customHeight="1" outlineLevel="2" x14ac:dyDescent="0.2">
      <c r="A97" s="114" t="s">
        <v>261</v>
      </c>
      <c r="B97" s="115" t="s">
        <v>262</v>
      </c>
      <c r="C97" s="116"/>
      <c r="D97" s="117" t="s">
        <v>236</v>
      </c>
      <c r="E97" s="45">
        <v>1</v>
      </c>
      <c r="F97" s="118">
        <f t="shared" si="29"/>
        <v>2</v>
      </c>
      <c r="G97" s="116">
        <v>2</v>
      </c>
      <c r="H97" s="119">
        <v>45659</v>
      </c>
      <c r="I97" s="119">
        <v>45663</v>
      </c>
    </row>
    <row r="98" spans="1:9" ht="13.5" customHeight="1" outlineLevel="2" x14ac:dyDescent="0.2">
      <c r="A98" s="114" t="s">
        <v>263</v>
      </c>
      <c r="B98" s="115" t="s">
        <v>264</v>
      </c>
      <c r="C98" s="116"/>
      <c r="D98" s="117" t="s">
        <v>236</v>
      </c>
      <c r="E98" s="121">
        <v>1</v>
      </c>
      <c r="F98" s="118">
        <f t="shared" si="29"/>
        <v>4</v>
      </c>
      <c r="G98" s="116">
        <v>4</v>
      </c>
      <c r="H98" s="119">
        <v>45664</v>
      </c>
      <c r="I98" s="119">
        <v>45667</v>
      </c>
    </row>
    <row r="99" spans="1:9" ht="13.5" customHeight="1" outlineLevel="2" x14ac:dyDescent="0.2">
      <c r="A99" s="114" t="s">
        <v>265</v>
      </c>
      <c r="B99" s="115" t="s">
        <v>266</v>
      </c>
      <c r="C99" s="116"/>
      <c r="D99" s="117" t="s">
        <v>236</v>
      </c>
      <c r="E99" s="45">
        <v>1</v>
      </c>
      <c r="F99" s="118">
        <f t="shared" si="29"/>
        <v>3</v>
      </c>
      <c r="G99" s="116">
        <v>3</v>
      </c>
      <c r="H99" s="119">
        <v>45670</v>
      </c>
      <c r="I99" s="119">
        <v>45672</v>
      </c>
    </row>
    <row r="100" spans="1:9" ht="13.5" customHeight="1" outlineLevel="2" x14ac:dyDescent="0.2">
      <c r="A100" s="114" t="s">
        <v>267</v>
      </c>
      <c r="B100" s="115" t="s">
        <v>268</v>
      </c>
      <c r="C100" s="116"/>
      <c r="D100" s="117" t="s">
        <v>236</v>
      </c>
      <c r="E100" s="45">
        <v>1</v>
      </c>
      <c r="F100" s="118">
        <f t="shared" si="29"/>
        <v>4</v>
      </c>
      <c r="G100" s="116">
        <v>4</v>
      </c>
      <c r="H100" s="119">
        <v>45673</v>
      </c>
      <c r="I100" s="119">
        <v>45678</v>
      </c>
    </row>
    <row r="101" spans="1:9" ht="13.5" customHeight="1" x14ac:dyDescent="0.2">
      <c r="A101" s="36" t="s">
        <v>269</v>
      </c>
      <c r="B101" s="37" t="s">
        <v>270</v>
      </c>
      <c r="C101" s="38"/>
      <c r="D101" s="100" t="s">
        <v>271</v>
      </c>
      <c r="E101" s="39">
        <f t="shared" ref="E101:E102" si="30">F101/G101</f>
        <v>0.98678815489749427</v>
      </c>
      <c r="F101" s="40">
        <f>SUM(F102,F115:F120)</f>
        <v>433.2</v>
      </c>
      <c r="G101" s="38">
        <f>SUM(G120,G119,G118,G117,G116,G115,G102)</f>
        <v>439</v>
      </c>
      <c r="H101" s="41">
        <f>MIN(H102:H124)</f>
        <v>45481</v>
      </c>
      <c r="I101" s="41">
        <f>MAX(I102:I124)</f>
        <v>45808</v>
      </c>
    </row>
    <row r="102" spans="1:9" ht="13.5" customHeight="1" outlineLevel="1" x14ac:dyDescent="0.2">
      <c r="A102" s="77" t="s">
        <v>272</v>
      </c>
      <c r="B102" s="49" t="s">
        <v>273</v>
      </c>
      <c r="C102" s="44" t="s">
        <v>274</v>
      </c>
      <c r="D102" s="51" t="s">
        <v>275</v>
      </c>
      <c r="E102" s="52">
        <f t="shared" si="30"/>
        <v>0.98596491228070182</v>
      </c>
      <c r="F102" s="53">
        <f>SUM(F103,F104:F114)</f>
        <v>56.2</v>
      </c>
      <c r="G102" s="50">
        <f>SUM(G104:G114,G103)</f>
        <v>57</v>
      </c>
      <c r="H102" s="54">
        <f>MIN(H103:H114)</f>
        <v>45481</v>
      </c>
      <c r="I102" s="54">
        <f>MAX(I103:I114)</f>
        <v>45808</v>
      </c>
    </row>
    <row r="103" spans="1:9" ht="13.5" customHeight="1" outlineLevel="2" x14ac:dyDescent="0.2">
      <c r="A103" s="69" t="s">
        <v>276</v>
      </c>
      <c r="B103" s="70" t="s">
        <v>277</v>
      </c>
      <c r="C103" s="73"/>
      <c r="D103" s="71" t="s">
        <v>275</v>
      </c>
      <c r="E103" s="45">
        <v>1</v>
      </c>
      <c r="F103" s="66">
        <f t="shared" ref="F103:F115" si="31">G103*E103</f>
        <v>10</v>
      </c>
      <c r="G103" s="73">
        <v>10</v>
      </c>
      <c r="H103" s="74">
        <v>45481</v>
      </c>
      <c r="I103" s="74">
        <v>45492</v>
      </c>
    </row>
    <row r="104" spans="1:9" ht="13.5" customHeight="1" outlineLevel="2" x14ac:dyDescent="0.2">
      <c r="A104" s="69" t="s">
        <v>278</v>
      </c>
      <c r="B104" s="70" t="s">
        <v>279</v>
      </c>
      <c r="C104" s="73"/>
      <c r="D104" s="71" t="s">
        <v>275</v>
      </c>
      <c r="E104" s="45">
        <v>1</v>
      </c>
      <c r="F104" s="72">
        <f t="shared" si="31"/>
        <v>2</v>
      </c>
      <c r="G104" s="73">
        <v>2</v>
      </c>
      <c r="H104" s="122">
        <v>45495</v>
      </c>
      <c r="I104" s="122">
        <v>45496</v>
      </c>
    </row>
    <row r="105" spans="1:9" ht="13.5" customHeight="1" outlineLevel="2" x14ac:dyDescent="0.2">
      <c r="A105" s="69" t="s">
        <v>280</v>
      </c>
      <c r="B105" s="70" t="s">
        <v>281</v>
      </c>
      <c r="C105" s="73"/>
      <c r="D105" s="123" t="s">
        <v>275</v>
      </c>
      <c r="E105" s="124">
        <v>1</v>
      </c>
      <c r="F105" s="72">
        <f t="shared" si="31"/>
        <v>3</v>
      </c>
      <c r="G105" s="125">
        <v>3</v>
      </c>
      <c r="H105" s="126">
        <v>45497</v>
      </c>
      <c r="I105" s="126">
        <v>45499</v>
      </c>
    </row>
    <row r="106" spans="1:9" ht="13.5" customHeight="1" outlineLevel="2" x14ac:dyDescent="0.2">
      <c r="A106" s="69" t="s">
        <v>282</v>
      </c>
      <c r="B106" s="70" t="s">
        <v>283</v>
      </c>
      <c r="C106" s="73"/>
      <c r="D106" s="71" t="s">
        <v>275</v>
      </c>
      <c r="E106" s="127">
        <v>1</v>
      </c>
      <c r="F106" s="72">
        <f t="shared" si="31"/>
        <v>3</v>
      </c>
      <c r="G106" s="73">
        <v>3</v>
      </c>
      <c r="H106" s="122">
        <v>45502</v>
      </c>
      <c r="I106" s="122">
        <v>45504</v>
      </c>
    </row>
    <row r="107" spans="1:9" ht="13.5" customHeight="1" outlineLevel="2" x14ac:dyDescent="0.2">
      <c r="A107" s="69" t="s">
        <v>284</v>
      </c>
      <c r="B107" s="70" t="s">
        <v>285</v>
      </c>
      <c r="C107" s="73"/>
      <c r="D107" s="71" t="s">
        <v>275</v>
      </c>
      <c r="E107" s="127">
        <v>1</v>
      </c>
      <c r="F107" s="72">
        <f t="shared" si="31"/>
        <v>2</v>
      </c>
      <c r="G107" s="73">
        <v>2</v>
      </c>
      <c r="H107" s="122">
        <v>45505</v>
      </c>
      <c r="I107" s="122">
        <v>45506</v>
      </c>
    </row>
    <row r="108" spans="1:9" ht="13.5" customHeight="1" outlineLevel="2" x14ac:dyDescent="0.2">
      <c r="A108" s="69" t="s">
        <v>286</v>
      </c>
      <c r="B108" s="70" t="s">
        <v>287</v>
      </c>
      <c r="C108" s="73"/>
      <c r="D108" s="71" t="s">
        <v>275</v>
      </c>
      <c r="E108" s="127">
        <v>1</v>
      </c>
      <c r="F108" s="72">
        <f t="shared" si="31"/>
        <v>3</v>
      </c>
      <c r="G108" s="73">
        <v>3</v>
      </c>
      <c r="H108" s="122">
        <v>45509</v>
      </c>
      <c r="I108" s="122">
        <v>45511</v>
      </c>
    </row>
    <row r="109" spans="1:9" ht="13.5" customHeight="1" outlineLevel="2" x14ac:dyDescent="0.2">
      <c r="A109" s="69" t="s">
        <v>288</v>
      </c>
      <c r="B109" s="70" t="s">
        <v>289</v>
      </c>
      <c r="C109" s="73"/>
      <c r="D109" s="71" t="s">
        <v>275</v>
      </c>
      <c r="E109" s="127">
        <v>1</v>
      </c>
      <c r="F109" s="72">
        <f t="shared" si="31"/>
        <v>2</v>
      </c>
      <c r="G109" s="73">
        <v>2</v>
      </c>
      <c r="H109" s="122">
        <v>45512</v>
      </c>
      <c r="I109" s="122">
        <v>45513</v>
      </c>
    </row>
    <row r="110" spans="1:9" ht="13.5" customHeight="1" outlineLevel="2" x14ac:dyDescent="0.2">
      <c r="A110" s="69" t="s">
        <v>290</v>
      </c>
      <c r="B110" s="70" t="s">
        <v>291</v>
      </c>
      <c r="C110" s="73"/>
      <c r="D110" s="71" t="s">
        <v>275</v>
      </c>
      <c r="E110" s="127">
        <v>1</v>
      </c>
      <c r="F110" s="72">
        <f t="shared" si="31"/>
        <v>9</v>
      </c>
      <c r="G110" s="73">
        <v>9</v>
      </c>
      <c r="H110" s="122">
        <v>45516</v>
      </c>
      <c r="I110" s="122">
        <v>45527</v>
      </c>
    </row>
    <row r="111" spans="1:9" ht="13.5" customHeight="1" outlineLevel="2" x14ac:dyDescent="0.2">
      <c r="A111" s="69" t="s">
        <v>292</v>
      </c>
      <c r="B111" s="70" t="s">
        <v>293</v>
      </c>
      <c r="C111" s="73"/>
      <c r="D111" s="71" t="s">
        <v>275</v>
      </c>
      <c r="E111" s="127">
        <v>1</v>
      </c>
      <c r="F111" s="72">
        <f t="shared" si="31"/>
        <v>5</v>
      </c>
      <c r="G111" s="73">
        <v>5</v>
      </c>
      <c r="H111" s="122">
        <v>45530</v>
      </c>
      <c r="I111" s="122">
        <v>45534</v>
      </c>
    </row>
    <row r="112" spans="1:9" ht="13.5" customHeight="1" outlineLevel="2" x14ac:dyDescent="0.2">
      <c r="A112" s="69" t="s">
        <v>294</v>
      </c>
      <c r="B112" s="70" t="s">
        <v>295</v>
      </c>
      <c r="C112" s="73"/>
      <c r="D112" s="71" t="s">
        <v>275</v>
      </c>
      <c r="E112" s="127">
        <v>1</v>
      </c>
      <c r="F112" s="72">
        <f t="shared" si="31"/>
        <v>5</v>
      </c>
      <c r="G112" s="73">
        <v>5</v>
      </c>
      <c r="H112" s="122">
        <v>45537</v>
      </c>
      <c r="I112" s="122">
        <v>45541</v>
      </c>
    </row>
    <row r="113" spans="1:11" ht="13.5" customHeight="1" outlineLevel="2" x14ac:dyDescent="0.2">
      <c r="A113" s="69" t="s">
        <v>296</v>
      </c>
      <c r="B113" s="70" t="s">
        <v>297</v>
      </c>
      <c r="C113" s="73"/>
      <c r="D113" s="71" t="s">
        <v>275</v>
      </c>
      <c r="E113" s="127">
        <v>1</v>
      </c>
      <c r="F113" s="72">
        <f t="shared" si="31"/>
        <v>5</v>
      </c>
      <c r="G113" s="73">
        <v>5</v>
      </c>
      <c r="H113" s="122">
        <v>45544</v>
      </c>
      <c r="I113" s="122">
        <v>45548</v>
      </c>
      <c r="J113" s="29"/>
      <c r="K113" s="29"/>
    </row>
    <row r="114" spans="1:11" ht="13.5" customHeight="1" outlineLevel="2" x14ac:dyDescent="0.2">
      <c r="A114" s="69" t="s">
        <v>298</v>
      </c>
      <c r="B114" s="70" t="s">
        <v>299</v>
      </c>
      <c r="C114" s="73"/>
      <c r="D114" s="71" t="s">
        <v>275</v>
      </c>
      <c r="E114" s="127">
        <v>0.9</v>
      </c>
      <c r="F114" s="72">
        <f t="shared" si="31"/>
        <v>7.2</v>
      </c>
      <c r="G114" s="73">
        <v>8</v>
      </c>
      <c r="H114" s="122">
        <v>45554</v>
      </c>
      <c r="I114" s="122">
        <v>45808</v>
      </c>
      <c r="J114" s="29"/>
      <c r="K114" s="29" t="s">
        <v>300</v>
      </c>
    </row>
    <row r="115" spans="1:11" ht="13.5" customHeight="1" outlineLevel="1" x14ac:dyDescent="0.2">
      <c r="A115" s="42" t="s">
        <v>301</v>
      </c>
      <c r="B115" s="43" t="s">
        <v>302</v>
      </c>
      <c r="C115" s="44" t="s">
        <v>303</v>
      </c>
      <c r="D115" s="48" t="s">
        <v>304</v>
      </c>
      <c r="E115" s="45">
        <v>1</v>
      </c>
      <c r="F115" s="46">
        <f t="shared" si="31"/>
        <v>14</v>
      </c>
      <c r="G115" s="44">
        <v>14</v>
      </c>
      <c r="H115" s="47">
        <v>45516</v>
      </c>
      <c r="I115" s="47">
        <v>45565</v>
      </c>
      <c r="J115" s="29"/>
      <c r="K115" s="29" t="s">
        <v>305</v>
      </c>
    </row>
    <row r="116" spans="1:11" ht="13.5" customHeight="1" outlineLevel="1" x14ac:dyDescent="0.2">
      <c r="A116" s="128" t="s">
        <v>306</v>
      </c>
      <c r="B116" s="129" t="s">
        <v>307</v>
      </c>
      <c r="C116" s="130"/>
      <c r="D116" s="131" t="str">
        <f>OK플라자통합_개발!$D$3</f>
        <v>이의진,서동욱,송주은,김은별</v>
      </c>
      <c r="E116" s="132">
        <f>OK플라자통합_개발!$E$3</f>
        <v>1</v>
      </c>
      <c r="F116" s="133">
        <f>OK플라자통합_개발!$F$3</f>
        <v>120</v>
      </c>
      <c r="G116" s="133">
        <f>OK플라자통합_개발!$G$3</f>
        <v>120</v>
      </c>
      <c r="H116" s="134">
        <f>OK플라자통합_개발!$H$3</f>
        <v>45624</v>
      </c>
      <c r="I116" s="134">
        <f>OK플라자통합_개발!$I$3</f>
        <v>45728</v>
      </c>
      <c r="J116" s="29"/>
      <c r="K116" s="29"/>
    </row>
    <row r="117" spans="1:11" ht="13.5" customHeight="1" outlineLevel="1" x14ac:dyDescent="0.2">
      <c r="A117" s="128" t="s">
        <v>308</v>
      </c>
      <c r="B117" s="129" t="s">
        <v>309</v>
      </c>
      <c r="C117" s="130"/>
      <c r="D117" s="131" t="str">
        <f>OK플라자통합_개발!$D$22</f>
        <v>서동욱,송주은,김은별</v>
      </c>
      <c r="E117" s="132">
        <f>OK플라자통합_개발!$E$22</f>
        <v>1</v>
      </c>
      <c r="F117" s="133">
        <f>OK플라자통합_개발!$F$22</f>
        <v>41</v>
      </c>
      <c r="G117" s="133">
        <f>OK플라자통합_개발!$G$22</f>
        <v>41</v>
      </c>
      <c r="H117" s="134">
        <f>OK플라자통합_개발!$H$22</f>
        <v>45659</v>
      </c>
      <c r="I117" s="134">
        <f>OK플라자통합_개발!$I$22</f>
        <v>45730</v>
      </c>
      <c r="J117" s="29"/>
      <c r="K117" s="29"/>
    </row>
    <row r="118" spans="1:11" ht="13.5" customHeight="1" outlineLevel="1" x14ac:dyDescent="0.2">
      <c r="A118" s="128" t="s">
        <v>310</v>
      </c>
      <c r="B118" s="129" t="s">
        <v>311</v>
      </c>
      <c r="C118" s="130"/>
      <c r="D118" s="131" t="str">
        <f>OK플라자통합_개발!$D$30</f>
        <v>이의진,김은별,송주은</v>
      </c>
      <c r="E118" s="132">
        <f>OK플라자통합_개발!$E$30</f>
        <v>1</v>
      </c>
      <c r="F118" s="133">
        <f>OK플라자통합_개발!$F$30</f>
        <v>138</v>
      </c>
      <c r="G118" s="133">
        <f>OK플라자통합_개발!$G$30</f>
        <v>138</v>
      </c>
      <c r="H118" s="134">
        <f>OK플라자통합_개발!$H$30</f>
        <v>45575</v>
      </c>
      <c r="I118" s="134">
        <f>OK플라자통합_개발!$I$30</f>
        <v>45747</v>
      </c>
      <c r="J118" s="29"/>
      <c r="K118" s="29" t="s">
        <v>312</v>
      </c>
    </row>
    <row r="119" spans="1:11" ht="13.5" customHeight="1" outlineLevel="1" x14ac:dyDescent="0.2">
      <c r="A119" s="42" t="s">
        <v>313</v>
      </c>
      <c r="B119" s="43" t="s">
        <v>314</v>
      </c>
      <c r="C119" s="44"/>
      <c r="D119" s="44" t="s">
        <v>315</v>
      </c>
      <c r="E119" s="45">
        <v>0.8</v>
      </c>
      <c r="F119" s="46">
        <f>G119*E119</f>
        <v>16</v>
      </c>
      <c r="G119" s="44">
        <v>20</v>
      </c>
      <c r="H119" s="47">
        <v>45691</v>
      </c>
      <c r="I119" s="47">
        <v>45730</v>
      </c>
      <c r="J119" s="29"/>
      <c r="K119" s="29"/>
    </row>
    <row r="120" spans="1:11" ht="13.5" customHeight="1" outlineLevel="1" x14ac:dyDescent="0.2">
      <c r="A120" s="77" t="s">
        <v>316</v>
      </c>
      <c r="B120" s="49" t="s">
        <v>317</v>
      </c>
      <c r="C120" s="50"/>
      <c r="D120" s="50" t="s">
        <v>318</v>
      </c>
      <c r="E120" s="39">
        <f>F120/G120</f>
        <v>0.97959183673469385</v>
      </c>
      <c r="F120" s="53">
        <f t="shared" ref="F120:G120" si="32">SUM(F121:F124)</f>
        <v>48</v>
      </c>
      <c r="G120" s="50">
        <f t="shared" si="32"/>
        <v>49</v>
      </c>
      <c r="H120" s="54">
        <f>MIN(H121:H124)</f>
        <v>45659</v>
      </c>
      <c r="I120" s="54">
        <f>MAX(I121:I124)</f>
        <v>45730</v>
      </c>
      <c r="J120" s="29"/>
      <c r="K120" s="29" t="s">
        <v>319</v>
      </c>
    </row>
    <row r="121" spans="1:11" ht="13.5" customHeight="1" outlineLevel="1" x14ac:dyDescent="0.2">
      <c r="A121" s="69" t="s">
        <v>320</v>
      </c>
      <c r="B121" s="70" t="s">
        <v>321</v>
      </c>
      <c r="C121" s="73"/>
      <c r="D121" s="73" t="s">
        <v>318</v>
      </c>
      <c r="E121" s="45">
        <v>1</v>
      </c>
      <c r="F121" s="72">
        <f t="shared" ref="F121:F124" si="33">G121*E121</f>
        <v>17</v>
      </c>
      <c r="G121" s="73">
        <v>17</v>
      </c>
      <c r="H121" s="74">
        <v>45659</v>
      </c>
      <c r="I121" s="74">
        <v>45681</v>
      </c>
      <c r="J121" s="29"/>
      <c r="K121" s="29"/>
    </row>
    <row r="122" spans="1:11" ht="13.5" customHeight="1" outlineLevel="1" x14ac:dyDescent="0.2">
      <c r="A122" s="69" t="s">
        <v>322</v>
      </c>
      <c r="B122" s="70" t="s">
        <v>323</v>
      </c>
      <c r="D122" s="73" t="s">
        <v>318</v>
      </c>
      <c r="E122" s="45">
        <v>1</v>
      </c>
      <c r="F122" s="72">
        <f t="shared" si="33"/>
        <v>10</v>
      </c>
      <c r="G122" s="73">
        <v>10</v>
      </c>
      <c r="H122" s="74">
        <v>45670</v>
      </c>
      <c r="I122" s="74">
        <v>45681</v>
      </c>
      <c r="J122" s="29"/>
      <c r="K122" s="29"/>
    </row>
    <row r="123" spans="1:11" ht="13.5" customHeight="1" outlineLevel="1" x14ac:dyDescent="0.2">
      <c r="A123" s="69" t="s">
        <v>324</v>
      </c>
      <c r="B123" s="70" t="s">
        <v>325</v>
      </c>
      <c r="C123" s="73"/>
      <c r="D123" s="73" t="s">
        <v>318</v>
      </c>
      <c r="E123" s="45">
        <v>1</v>
      </c>
      <c r="F123" s="72">
        <f t="shared" si="33"/>
        <v>12</v>
      </c>
      <c r="G123" s="73">
        <v>12</v>
      </c>
      <c r="H123" s="74">
        <v>45677</v>
      </c>
      <c r="I123" s="74">
        <v>45702</v>
      </c>
      <c r="J123" s="29"/>
      <c r="K123" s="29"/>
    </row>
    <row r="124" spans="1:11" ht="13.5" customHeight="1" outlineLevel="1" x14ac:dyDescent="0.2">
      <c r="A124" s="69" t="s">
        <v>326</v>
      </c>
      <c r="B124" s="70" t="s">
        <v>327</v>
      </c>
      <c r="C124" s="73"/>
      <c r="D124" s="73" t="s">
        <v>318</v>
      </c>
      <c r="E124" s="45">
        <v>0.9</v>
      </c>
      <c r="F124" s="72">
        <f t="shared" si="33"/>
        <v>9</v>
      </c>
      <c r="G124" s="73">
        <v>10</v>
      </c>
      <c r="H124" s="74">
        <v>45705</v>
      </c>
      <c r="I124" s="74">
        <v>45730</v>
      </c>
      <c r="J124" s="29"/>
      <c r="K124" s="29"/>
    </row>
    <row r="125" spans="1:11" ht="13.5" customHeight="1" x14ac:dyDescent="0.2">
      <c r="A125" s="135" t="s">
        <v>328</v>
      </c>
      <c r="B125" s="37" t="s">
        <v>329</v>
      </c>
      <c r="C125" s="38"/>
      <c r="D125" s="38" t="s">
        <v>330</v>
      </c>
      <c r="E125" s="39">
        <f>F125/G125</f>
        <v>0.24193548387096775</v>
      </c>
      <c r="F125" s="40">
        <f t="shared" ref="F125:G125" si="34">SUM(F126:F130)</f>
        <v>15</v>
      </c>
      <c r="G125" s="38">
        <f t="shared" si="34"/>
        <v>62</v>
      </c>
      <c r="H125" s="41">
        <f>MIN(H126:H130)</f>
        <v>45748</v>
      </c>
      <c r="I125" s="41">
        <f>MAX(I126:I130)</f>
        <v>45807</v>
      </c>
      <c r="J125" s="29"/>
      <c r="K125" s="29"/>
    </row>
    <row r="126" spans="1:11" ht="13.5" customHeight="1" outlineLevel="1" x14ac:dyDescent="0.2">
      <c r="A126" s="136" t="s">
        <v>331</v>
      </c>
      <c r="B126" s="43" t="s">
        <v>332</v>
      </c>
      <c r="C126" s="44" t="s">
        <v>333</v>
      </c>
      <c r="D126" s="44" t="s">
        <v>330</v>
      </c>
      <c r="E126" s="45">
        <v>1</v>
      </c>
      <c r="F126" s="46">
        <f t="shared" ref="F126:F130" si="35">G126*E126</f>
        <v>9</v>
      </c>
      <c r="G126" s="44">
        <v>9</v>
      </c>
      <c r="H126" s="47">
        <v>45748</v>
      </c>
      <c r="I126" s="47">
        <v>45758</v>
      </c>
      <c r="J126" s="29"/>
      <c r="K126" s="29"/>
    </row>
    <row r="127" spans="1:11" ht="13.5" customHeight="1" outlineLevel="1" x14ac:dyDescent="0.2">
      <c r="A127" s="136" t="s">
        <v>334</v>
      </c>
      <c r="B127" s="43" t="s">
        <v>335</v>
      </c>
      <c r="C127" s="44" t="s">
        <v>336</v>
      </c>
      <c r="D127" s="44" t="s">
        <v>330</v>
      </c>
      <c r="E127" s="45">
        <v>0.3</v>
      </c>
      <c r="F127" s="46">
        <f t="shared" si="35"/>
        <v>6</v>
      </c>
      <c r="G127" s="44">
        <v>20</v>
      </c>
      <c r="H127" s="47">
        <v>45761</v>
      </c>
      <c r="I127" s="47">
        <v>45777</v>
      </c>
      <c r="J127" s="29"/>
      <c r="K127" s="29"/>
    </row>
    <row r="128" spans="1:11" ht="13.5" customHeight="1" outlineLevel="1" x14ac:dyDescent="0.2">
      <c r="A128" s="136" t="s">
        <v>337</v>
      </c>
      <c r="B128" s="43" t="s">
        <v>338</v>
      </c>
      <c r="C128" s="44" t="s">
        <v>339</v>
      </c>
      <c r="D128" s="44" t="s">
        <v>330</v>
      </c>
      <c r="E128" s="45">
        <v>0</v>
      </c>
      <c r="F128" s="46">
        <f t="shared" si="35"/>
        <v>0</v>
      </c>
      <c r="G128" s="44">
        <v>8</v>
      </c>
      <c r="H128" s="47">
        <v>45775</v>
      </c>
      <c r="I128" s="47">
        <v>45786</v>
      </c>
      <c r="J128" s="29"/>
      <c r="K128" s="29"/>
    </row>
    <row r="129" spans="1:9" ht="13.5" customHeight="1" outlineLevel="1" x14ac:dyDescent="0.2">
      <c r="A129" s="136" t="s">
        <v>340</v>
      </c>
      <c r="B129" s="43" t="s">
        <v>341</v>
      </c>
      <c r="C129" s="44"/>
      <c r="D129" s="44" t="s">
        <v>330</v>
      </c>
      <c r="E129" s="45">
        <v>0</v>
      </c>
      <c r="F129" s="46">
        <f t="shared" si="35"/>
        <v>0</v>
      </c>
      <c r="G129" s="44">
        <v>5</v>
      </c>
      <c r="H129" s="47">
        <v>45789</v>
      </c>
      <c r="I129" s="47">
        <v>45793</v>
      </c>
    </row>
    <row r="130" spans="1:9" ht="13.5" customHeight="1" outlineLevel="1" x14ac:dyDescent="0.2">
      <c r="A130" s="136" t="s">
        <v>342</v>
      </c>
      <c r="B130" s="43" t="s">
        <v>343</v>
      </c>
      <c r="C130" s="44"/>
      <c r="D130" s="44" t="s">
        <v>330</v>
      </c>
      <c r="E130" s="45">
        <v>0</v>
      </c>
      <c r="F130" s="46">
        <f t="shared" si="35"/>
        <v>0</v>
      </c>
      <c r="G130" s="44">
        <v>20</v>
      </c>
      <c r="H130" s="47">
        <v>45796</v>
      </c>
      <c r="I130" s="47">
        <v>45807</v>
      </c>
    </row>
  </sheetData>
  <phoneticPr fontId="40" type="noConversion"/>
  <conditionalFormatting sqref="I1:I1022">
    <cfRule type="expression" dxfId="9" priority="1">
      <formula>AND(NOT(ISBLANK(I1)), I1 &lt; TODAY(), E1 &lt; 1)</formula>
    </cfRule>
  </conditionalFormatting>
  <conditionalFormatting sqref="K82">
    <cfRule type="notContainsBlanks" dxfId="8" priority="2">
      <formula>LEN(TRIM(K82))&gt;0</formula>
    </cfRule>
  </conditionalFormatting>
  <pageMargins left="0.7" right="0.7" top="0.75" bottom="0.75" header="0" footer="0"/>
  <pageSetup paperSize="9"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9C9"/>
  </sheetPr>
  <dimension ref="A1:O58"/>
  <sheetViews>
    <sheetView workbookViewId="0">
      <pane ySplit="2" topLeftCell="A3" activePane="bottomLeft" state="frozen"/>
      <selection pane="bottomLeft" activeCell="B4" sqref="B4"/>
    </sheetView>
  </sheetViews>
  <sheetFormatPr baseColWidth="10" defaultColWidth="14.5" defaultRowHeight="15" customHeight="1" x14ac:dyDescent="0.2"/>
  <cols>
    <col min="1" max="1" width="10.33203125" customWidth="1"/>
    <col min="2" max="2" width="82.5" customWidth="1"/>
    <col min="3" max="3" width="9" hidden="1" customWidth="1"/>
    <col min="4" max="4" width="17.5" customWidth="1"/>
    <col min="5" max="7" width="9" customWidth="1"/>
    <col min="8" max="9" width="10.6640625" customWidth="1"/>
    <col min="10" max="10" width="9" customWidth="1"/>
    <col min="11" max="11" width="73.83203125" customWidth="1"/>
    <col min="12" max="13" width="9" customWidth="1"/>
    <col min="14" max="25" width="8.6640625" customWidth="1"/>
  </cols>
  <sheetData>
    <row r="1" spans="1:13" ht="15.75" customHeight="1" x14ac:dyDescent="0.2">
      <c r="A1" s="359" t="s">
        <v>23</v>
      </c>
      <c r="B1" s="357" t="s">
        <v>24</v>
      </c>
      <c r="C1" s="357" t="s">
        <v>25</v>
      </c>
      <c r="D1" s="360" t="s">
        <v>26</v>
      </c>
      <c r="E1" s="26" t="s">
        <v>27</v>
      </c>
      <c r="F1" s="27" t="s">
        <v>28</v>
      </c>
      <c r="G1" s="25" t="s">
        <v>29</v>
      </c>
      <c r="H1" s="361" t="s">
        <v>30</v>
      </c>
      <c r="I1" s="361" t="s">
        <v>31</v>
      </c>
      <c r="J1" s="357" t="s">
        <v>344</v>
      </c>
      <c r="K1" s="357" t="s">
        <v>345</v>
      </c>
      <c r="L1" s="357" t="s">
        <v>346</v>
      </c>
      <c r="M1" s="137"/>
    </row>
    <row r="2" spans="1:13" ht="15.75" customHeight="1" x14ac:dyDescent="0.2">
      <c r="A2" s="358"/>
      <c r="B2" s="358"/>
      <c r="C2" s="358"/>
      <c r="D2" s="358"/>
      <c r="E2" s="32">
        <f t="shared" ref="E2:E3" si="0">F2/G2</f>
        <v>1</v>
      </c>
      <c r="F2" s="33">
        <f t="shared" ref="F2:G2" si="1">SUM(F3,F22,F30)</f>
        <v>299</v>
      </c>
      <c r="G2" s="33">
        <f t="shared" si="1"/>
        <v>299</v>
      </c>
      <c r="H2" s="358"/>
      <c r="I2" s="358"/>
      <c r="J2" s="358"/>
      <c r="K2" s="358"/>
      <c r="L2" s="358"/>
      <c r="M2" s="137"/>
    </row>
    <row r="3" spans="1:13" ht="32" x14ac:dyDescent="0.2">
      <c r="A3" s="128" t="s">
        <v>306</v>
      </c>
      <c r="B3" s="129" t="s">
        <v>307</v>
      </c>
      <c r="C3" s="130"/>
      <c r="D3" s="138" t="s">
        <v>347</v>
      </c>
      <c r="E3" s="132">
        <f t="shared" si="0"/>
        <v>1</v>
      </c>
      <c r="F3" s="133">
        <f t="shared" ref="F3:G3" si="2">SUM(F4:F21)</f>
        <v>120</v>
      </c>
      <c r="G3" s="133">
        <f t="shared" si="2"/>
        <v>120</v>
      </c>
      <c r="H3" s="134">
        <f>MIN(H4:H21)</f>
        <v>45624</v>
      </c>
      <c r="I3" s="134">
        <f>MAX(I4:I21)</f>
        <v>45728</v>
      </c>
      <c r="J3" s="29"/>
      <c r="K3" s="139"/>
      <c r="L3" s="140"/>
      <c r="M3" s="29"/>
    </row>
    <row r="4" spans="1:13" ht="32" x14ac:dyDescent="0.2">
      <c r="A4" s="62" t="s">
        <v>348</v>
      </c>
      <c r="B4" s="141" t="s">
        <v>349</v>
      </c>
      <c r="C4" s="104"/>
      <c r="D4" s="142" t="s">
        <v>350</v>
      </c>
      <c r="E4" s="143">
        <v>1</v>
      </c>
      <c r="F4" s="144">
        <f t="shared" ref="F4:F10" si="3">G4*E4</f>
        <v>10</v>
      </c>
      <c r="G4" s="104">
        <v>10</v>
      </c>
      <c r="H4" s="105">
        <v>45624</v>
      </c>
      <c r="I4" s="105">
        <v>45637</v>
      </c>
      <c r="J4" s="145">
        <v>1</v>
      </c>
      <c r="K4" s="139" t="s">
        <v>351</v>
      </c>
      <c r="L4" s="146"/>
      <c r="M4" s="29"/>
    </row>
    <row r="5" spans="1:13" ht="32" x14ac:dyDescent="0.2">
      <c r="A5" s="62" t="s">
        <v>352</v>
      </c>
      <c r="B5" s="141" t="s">
        <v>353</v>
      </c>
      <c r="C5" s="104"/>
      <c r="D5" s="142" t="s">
        <v>354</v>
      </c>
      <c r="E5" s="143">
        <v>1</v>
      </c>
      <c r="F5" s="144">
        <f t="shared" si="3"/>
        <v>13</v>
      </c>
      <c r="G5" s="104">
        <v>13</v>
      </c>
      <c r="H5" s="105">
        <v>45624</v>
      </c>
      <c r="I5" s="105">
        <v>45642</v>
      </c>
      <c r="J5" s="147">
        <v>1</v>
      </c>
      <c r="K5" s="148" t="s">
        <v>355</v>
      </c>
      <c r="L5" s="146"/>
      <c r="M5" s="29"/>
    </row>
    <row r="6" spans="1:13" ht="32" x14ac:dyDescent="0.2">
      <c r="A6" s="62" t="s">
        <v>356</v>
      </c>
      <c r="B6" s="141" t="s">
        <v>357</v>
      </c>
      <c r="C6" s="104"/>
      <c r="D6" s="142" t="s">
        <v>358</v>
      </c>
      <c r="E6" s="143">
        <v>1</v>
      </c>
      <c r="F6" s="144">
        <f t="shared" si="3"/>
        <v>7</v>
      </c>
      <c r="G6" s="104">
        <v>7</v>
      </c>
      <c r="H6" s="105">
        <v>45643</v>
      </c>
      <c r="I6" s="105">
        <v>45652</v>
      </c>
      <c r="J6" s="147">
        <v>2</v>
      </c>
      <c r="K6" s="139" t="s">
        <v>359</v>
      </c>
      <c r="L6" s="146"/>
      <c r="M6" s="29"/>
    </row>
    <row r="7" spans="1:13" ht="32" x14ac:dyDescent="0.2">
      <c r="A7" s="62" t="s">
        <v>360</v>
      </c>
      <c r="B7" s="141" t="s">
        <v>361</v>
      </c>
      <c r="C7" s="104"/>
      <c r="D7" s="142" t="s">
        <v>354</v>
      </c>
      <c r="E7" s="143">
        <v>1</v>
      </c>
      <c r="F7" s="144">
        <f t="shared" si="3"/>
        <v>7</v>
      </c>
      <c r="G7" s="104">
        <v>7</v>
      </c>
      <c r="H7" s="105">
        <v>45653</v>
      </c>
      <c r="I7" s="105">
        <v>45664</v>
      </c>
      <c r="J7" s="147">
        <v>3</v>
      </c>
      <c r="K7" s="139" t="s">
        <v>362</v>
      </c>
      <c r="L7" s="146"/>
      <c r="M7" s="29"/>
    </row>
    <row r="8" spans="1:13" ht="32" x14ac:dyDescent="0.2">
      <c r="A8" s="62" t="s">
        <v>363</v>
      </c>
      <c r="B8" s="141" t="s">
        <v>364</v>
      </c>
      <c r="C8" s="104"/>
      <c r="D8" s="142" t="s">
        <v>365</v>
      </c>
      <c r="E8" s="143">
        <v>1</v>
      </c>
      <c r="F8" s="144">
        <f t="shared" si="3"/>
        <v>6</v>
      </c>
      <c r="G8" s="104">
        <v>6</v>
      </c>
      <c r="H8" s="105">
        <v>45625</v>
      </c>
      <c r="I8" s="105">
        <v>45632</v>
      </c>
      <c r="J8" s="149">
        <v>1</v>
      </c>
      <c r="K8" s="150" t="s">
        <v>366</v>
      </c>
      <c r="L8" s="146"/>
      <c r="M8" s="29"/>
    </row>
    <row r="9" spans="1:13" ht="64" x14ac:dyDescent="0.2">
      <c r="A9" s="62" t="s">
        <v>367</v>
      </c>
      <c r="B9" s="141" t="s">
        <v>368</v>
      </c>
      <c r="C9" s="104"/>
      <c r="D9" s="142" t="s">
        <v>365</v>
      </c>
      <c r="E9" s="143">
        <v>1</v>
      </c>
      <c r="F9" s="144">
        <f t="shared" si="3"/>
        <v>10</v>
      </c>
      <c r="G9" s="104">
        <v>10</v>
      </c>
      <c r="H9" s="105">
        <v>45635</v>
      </c>
      <c r="I9" s="105">
        <v>45646</v>
      </c>
      <c r="J9" s="149">
        <v>2</v>
      </c>
      <c r="K9" s="139" t="s">
        <v>369</v>
      </c>
      <c r="L9" s="146"/>
      <c r="M9" s="29"/>
    </row>
    <row r="10" spans="1:13" ht="32" x14ac:dyDescent="0.2">
      <c r="A10" s="62" t="s">
        <v>370</v>
      </c>
      <c r="B10" s="151" t="s">
        <v>371</v>
      </c>
      <c r="C10" s="104"/>
      <c r="D10" s="142" t="s">
        <v>372</v>
      </c>
      <c r="E10" s="143">
        <v>1</v>
      </c>
      <c r="F10" s="144">
        <f t="shared" si="3"/>
        <v>6</v>
      </c>
      <c r="G10" s="104">
        <v>6</v>
      </c>
      <c r="H10" s="105">
        <v>45672</v>
      </c>
      <c r="I10" s="105">
        <v>45679</v>
      </c>
      <c r="J10" s="149">
        <v>6</v>
      </c>
      <c r="K10" s="139" t="s">
        <v>373</v>
      </c>
      <c r="L10" s="146"/>
      <c r="M10" s="29"/>
    </row>
    <row r="11" spans="1:13" ht="32" x14ac:dyDescent="0.2">
      <c r="A11" s="62" t="s">
        <v>374</v>
      </c>
      <c r="B11" s="141" t="s">
        <v>375</v>
      </c>
      <c r="C11" s="104"/>
      <c r="D11" s="142" t="s">
        <v>365</v>
      </c>
      <c r="E11" s="143">
        <v>1</v>
      </c>
      <c r="F11" s="144"/>
      <c r="G11" s="104"/>
      <c r="H11" s="105">
        <v>45691</v>
      </c>
      <c r="I11" s="105">
        <v>45695</v>
      </c>
      <c r="J11" s="152"/>
      <c r="K11" s="153"/>
      <c r="L11" s="146"/>
      <c r="M11" s="29"/>
    </row>
    <row r="12" spans="1:13" ht="48" x14ac:dyDescent="0.2">
      <c r="A12" s="62" t="s">
        <v>376</v>
      </c>
      <c r="B12" s="141" t="s">
        <v>377</v>
      </c>
      <c r="C12" s="104"/>
      <c r="D12" s="142" t="s">
        <v>304</v>
      </c>
      <c r="E12" s="143">
        <v>1</v>
      </c>
      <c r="F12" s="144">
        <f t="shared" ref="F12:F21" si="4">G12*E12</f>
        <v>10</v>
      </c>
      <c r="G12" s="104">
        <v>10</v>
      </c>
      <c r="H12" s="105">
        <v>45652</v>
      </c>
      <c r="I12" s="105">
        <v>45666</v>
      </c>
      <c r="J12" s="152">
        <v>3</v>
      </c>
      <c r="K12" s="139" t="s">
        <v>378</v>
      </c>
      <c r="L12" s="146"/>
      <c r="M12" s="29"/>
    </row>
    <row r="13" spans="1:13" ht="32" x14ac:dyDescent="0.2">
      <c r="A13" s="62" t="s">
        <v>379</v>
      </c>
      <c r="B13" s="141" t="s">
        <v>380</v>
      </c>
      <c r="C13" s="104"/>
      <c r="D13" s="142" t="s">
        <v>381</v>
      </c>
      <c r="E13" s="143">
        <v>1</v>
      </c>
      <c r="F13" s="144">
        <f t="shared" si="4"/>
        <v>6</v>
      </c>
      <c r="G13" s="104">
        <v>6</v>
      </c>
      <c r="H13" s="105">
        <v>45667</v>
      </c>
      <c r="I13" s="105">
        <v>45674</v>
      </c>
      <c r="J13" s="152">
        <v>4</v>
      </c>
      <c r="K13" s="154" t="s">
        <v>382</v>
      </c>
      <c r="L13" s="155">
        <v>45722</v>
      </c>
      <c r="M13" s="29"/>
    </row>
    <row r="14" spans="1:13" ht="32" x14ac:dyDescent="0.2">
      <c r="A14" s="62" t="s">
        <v>383</v>
      </c>
      <c r="B14" s="141" t="s">
        <v>384</v>
      </c>
      <c r="C14" s="104"/>
      <c r="D14" s="142" t="s">
        <v>365</v>
      </c>
      <c r="E14" s="143">
        <v>1</v>
      </c>
      <c r="F14" s="144">
        <f t="shared" si="4"/>
        <v>5</v>
      </c>
      <c r="G14" s="104">
        <v>5</v>
      </c>
      <c r="H14" s="105">
        <v>45649</v>
      </c>
      <c r="I14" s="105">
        <v>45656</v>
      </c>
      <c r="J14" s="149">
        <v>3</v>
      </c>
      <c r="K14" s="154" t="s">
        <v>385</v>
      </c>
      <c r="L14" s="146"/>
      <c r="M14" s="29"/>
    </row>
    <row r="15" spans="1:13" ht="17" x14ac:dyDescent="0.2">
      <c r="A15" s="62" t="s">
        <v>386</v>
      </c>
      <c r="B15" s="63" t="s">
        <v>387</v>
      </c>
      <c r="C15" s="104"/>
      <c r="D15" s="142" t="s">
        <v>365</v>
      </c>
      <c r="E15" s="143">
        <v>1</v>
      </c>
      <c r="F15" s="144">
        <f t="shared" si="4"/>
        <v>5</v>
      </c>
      <c r="G15" s="104">
        <v>5</v>
      </c>
      <c r="H15" s="105">
        <v>45657</v>
      </c>
      <c r="I15" s="105">
        <v>45664</v>
      </c>
      <c r="J15" s="149">
        <v>4</v>
      </c>
      <c r="K15" s="154" t="s">
        <v>388</v>
      </c>
      <c r="L15" s="146"/>
      <c r="M15" s="29"/>
    </row>
    <row r="16" spans="1:13" ht="17" x14ac:dyDescent="0.2">
      <c r="A16" s="62" t="s">
        <v>389</v>
      </c>
      <c r="B16" s="63" t="s">
        <v>390</v>
      </c>
      <c r="C16" s="104"/>
      <c r="D16" s="142" t="s">
        <v>391</v>
      </c>
      <c r="E16" s="143">
        <v>1</v>
      </c>
      <c r="F16" s="144">
        <f t="shared" si="4"/>
        <v>4</v>
      </c>
      <c r="G16" s="104">
        <v>4</v>
      </c>
      <c r="H16" s="105">
        <v>45677</v>
      </c>
      <c r="I16" s="105">
        <v>45680</v>
      </c>
      <c r="J16" s="152">
        <v>5</v>
      </c>
      <c r="K16" s="154" t="s">
        <v>392</v>
      </c>
      <c r="L16" s="156"/>
      <c r="M16" s="29"/>
    </row>
    <row r="17" spans="1:15" ht="17" x14ac:dyDescent="0.2">
      <c r="A17" s="62" t="s">
        <v>393</v>
      </c>
      <c r="B17" s="63" t="s">
        <v>394</v>
      </c>
      <c r="C17" s="104"/>
      <c r="D17" s="142" t="s">
        <v>350</v>
      </c>
      <c r="E17" s="143">
        <v>1</v>
      </c>
      <c r="F17" s="144">
        <f t="shared" si="4"/>
        <v>7</v>
      </c>
      <c r="G17" s="104">
        <v>7</v>
      </c>
      <c r="H17" s="105">
        <v>45638</v>
      </c>
      <c r="I17" s="105">
        <v>45646</v>
      </c>
      <c r="J17" s="157">
        <v>2</v>
      </c>
      <c r="K17" s="153"/>
      <c r="L17" s="146"/>
      <c r="M17" s="29"/>
      <c r="N17" s="29"/>
      <c r="O17" s="29"/>
    </row>
    <row r="18" spans="1:15" ht="17" x14ac:dyDescent="0.2">
      <c r="A18" s="62" t="s">
        <v>395</v>
      </c>
      <c r="B18" s="63" t="s">
        <v>396</v>
      </c>
      <c r="C18" s="104"/>
      <c r="D18" s="142" t="s">
        <v>397</v>
      </c>
      <c r="E18" s="143">
        <v>1</v>
      </c>
      <c r="F18" s="144">
        <f t="shared" si="4"/>
        <v>5</v>
      </c>
      <c r="G18" s="104">
        <v>5</v>
      </c>
      <c r="H18" s="105">
        <v>45673</v>
      </c>
      <c r="I18" s="105">
        <v>45728</v>
      </c>
      <c r="J18" s="157">
        <v>5</v>
      </c>
      <c r="K18" s="139" t="s">
        <v>398</v>
      </c>
      <c r="L18" s="158"/>
      <c r="M18" s="29"/>
      <c r="N18" s="29"/>
      <c r="O18" s="29"/>
    </row>
    <row r="19" spans="1:15" ht="17" x14ac:dyDescent="0.2">
      <c r="A19" s="62" t="s">
        <v>399</v>
      </c>
      <c r="B19" s="63" t="s">
        <v>400</v>
      </c>
      <c r="C19" s="104"/>
      <c r="D19" s="142" t="s">
        <v>350</v>
      </c>
      <c r="E19" s="143">
        <v>1</v>
      </c>
      <c r="F19" s="144">
        <f t="shared" si="4"/>
        <v>5</v>
      </c>
      <c r="G19" s="104">
        <v>5</v>
      </c>
      <c r="H19" s="105">
        <v>45649</v>
      </c>
      <c r="I19" s="105">
        <v>45657</v>
      </c>
      <c r="J19" s="157">
        <v>3</v>
      </c>
      <c r="K19" s="139" t="s">
        <v>401</v>
      </c>
      <c r="L19" s="146"/>
      <c r="M19" s="29"/>
      <c r="N19" s="29"/>
      <c r="O19" s="29"/>
    </row>
    <row r="20" spans="1:15" ht="17" x14ac:dyDescent="0.2">
      <c r="A20" s="62" t="s">
        <v>402</v>
      </c>
      <c r="B20" s="63" t="s">
        <v>403</v>
      </c>
      <c r="C20" s="104"/>
      <c r="D20" s="142" t="s">
        <v>304</v>
      </c>
      <c r="E20" s="143">
        <v>1</v>
      </c>
      <c r="F20" s="144">
        <f t="shared" si="4"/>
        <v>7</v>
      </c>
      <c r="G20" s="104">
        <v>7</v>
      </c>
      <c r="H20" s="105">
        <v>45700</v>
      </c>
      <c r="I20" s="105">
        <v>45708</v>
      </c>
      <c r="J20" s="152">
        <v>7</v>
      </c>
      <c r="K20" s="139" t="s">
        <v>404</v>
      </c>
      <c r="L20" s="158"/>
      <c r="M20" s="29"/>
      <c r="N20" s="29"/>
      <c r="O20" s="29"/>
    </row>
    <row r="21" spans="1:15" ht="17" x14ac:dyDescent="0.2">
      <c r="A21" s="62" t="s">
        <v>405</v>
      </c>
      <c r="B21" s="63" t="s">
        <v>406</v>
      </c>
      <c r="C21" s="104"/>
      <c r="D21" s="142" t="s">
        <v>365</v>
      </c>
      <c r="E21" s="143">
        <v>1</v>
      </c>
      <c r="F21" s="144">
        <f t="shared" si="4"/>
        <v>7</v>
      </c>
      <c r="G21" s="104">
        <v>7</v>
      </c>
      <c r="H21" s="105">
        <v>45691</v>
      </c>
      <c r="I21" s="105">
        <v>45699</v>
      </c>
      <c r="J21" s="149">
        <v>8</v>
      </c>
      <c r="K21" s="139" t="s">
        <v>407</v>
      </c>
      <c r="L21" s="146"/>
      <c r="M21" s="29"/>
      <c r="N21" s="29"/>
      <c r="O21" s="29" t="s">
        <v>408</v>
      </c>
    </row>
    <row r="22" spans="1:15" ht="16" x14ac:dyDescent="0.2">
      <c r="A22" s="128" t="s">
        <v>308</v>
      </c>
      <c r="B22" s="129" t="s">
        <v>309</v>
      </c>
      <c r="C22" s="130"/>
      <c r="D22" s="138" t="s">
        <v>409</v>
      </c>
      <c r="E22" s="132">
        <f>F22/G22</f>
        <v>1</v>
      </c>
      <c r="F22" s="133">
        <f t="shared" ref="F22:G22" si="5">SUM(F23:F29)</f>
        <v>41</v>
      </c>
      <c r="G22" s="133">
        <f t="shared" si="5"/>
        <v>41</v>
      </c>
      <c r="H22" s="134">
        <f>MIN(H23:H29)</f>
        <v>45659</v>
      </c>
      <c r="I22" s="134">
        <f>MAX(I23:I29)</f>
        <v>45730</v>
      </c>
      <c r="J22" s="29"/>
      <c r="K22" s="139"/>
      <c r="L22" s="140"/>
      <c r="M22" s="29"/>
      <c r="N22" s="29"/>
      <c r="O22" s="29"/>
    </row>
    <row r="23" spans="1:15" ht="112" x14ac:dyDescent="0.2">
      <c r="A23" s="62" t="s">
        <v>410</v>
      </c>
      <c r="B23" s="63" t="s">
        <v>411</v>
      </c>
      <c r="C23" s="104"/>
      <c r="D23" s="142" t="s">
        <v>354</v>
      </c>
      <c r="E23" s="143">
        <v>1</v>
      </c>
      <c r="F23" s="144">
        <f>G23*E23</f>
        <v>10</v>
      </c>
      <c r="G23" s="104">
        <v>10</v>
      </c>
      <c r="H23" s="105">
        <v>45665</v>
      </c>
      <c r="I23" s="105">
        <v>45678</v>
      </c>
      <c r="J23" s="147">
        <v>4</v>
      </c>
      <c r="K23" s="159" t="s">
        <v>412</v>
      </c>
      <c r="L23" s="160" t="s">
        <v>413</v>
      </c>
      <c r="M23" s="161"/>
      <c r="N23" s="29"/>
      <c r="O23" s="29"/>
    </row>
    <row r="24" spans="1:15" ht="17" x14ac:dyDescent="0.2">
      <c r="A24" s="62" t="s">
        <v>414</v>
      </c>
      <c r="B24" s="63" t="s">
        <v>415</v>
      </c>
      <c r="C24" s="104"/>
      <c r="D24" s="142" t="s">
        <v>354</v>
      </c>
      <c r="E24" s="143">
        <v>1</v>
      </c>
      <c r="F24" s="144">
        <v>1</v>
      </c>
      <c r="G24" s="104">
        <v>1</v>
      </c>
      <c r="H24" s="105">
        <v>45730</v>
      </c>
      <c r="I24" s="105">
        <v>45730</v>
      </c>
      <c r="J24" s="147"/>
      <c r="K24" s="139" t="s">
        <v>416</v>
      </c>
      <c r="L24" s="146"/>
      <c r="M24" s="161"/>
      <c r="N24" s="29"/>
      <c r="O24" s="29"/>
    </row>
    <row r="25" spans="1:15" ht="17" x14ac:dyDescent="0.2">
      <c r="A25" s="62" t="s">
        <v>417</v>
      </c>
      <c r="B25" s="63" t="s">
        <v>418</v>
      </c>
      <c r="C25" s="104"/>
      <c r="D25" s="142" t="s">
        <v>419</v>
      </c>
      <c r="E25" s="143">
        <v>1</v>
      </c>
      <c r="F25" s="144">
        <f t="shared" ref="F25:F29" si="6">G25*E25</f>
        <v>7</v>
      </c>
      <c r="G25" s="104">
        <v>7</v>
      </c>
      <c r="H25" s="105">
        <v>45679</v>
      </c>
      <c r="I25" s="105">
        <v>45688</v>
      </c>
      <c r="J25" s="147">
        <v>5</v>
      </c>
      <c r="K25" s="154" t="s">
        <v>420</v>
      </c>
      <c r="L25" s="146"/>
      <c r="M25" s="161"/>
      <c r="N25" s="29"/>
      <c r="O25" s="29"/>
    </row>
    <row r="26" spans="1:15" ht="17" x14ac:dyDescent="0.2">
      <c r="A26" s="62" t="s">
        <v>421</v>
      </c>
      <c r="B26" s="63" t="s">
        <v>422</v>
      </c>
      <c r="C26" s="104"/>
      <c r="D26" s="142" t="s">
        <v>365</v>
      </c>
      <c r="E26" s="143">
        <v>1</v>
      </c>
      <c r="F26" s="144">
        <f t="shared" si="6"/>
        <v>5</v>
      </c>
      <c r="G26" s="104">
        <v>5</v>
      </c>
      <c r="H26" s="105">
        <v>45665</v>
      </c>
      <c r="I26" s="105">
        <v>45671</v>
      </c>
      <c r="J26" s="149">
        <v>5</v>
      </c>
      <c r="K26" s="153"/>
      <c r="L26" s="146"/>
      <c r="M26" s="161"/>
      <c r="N26" s="29"/>
      <c r="O26" s="29"/>
    </row>
    <row r="27" spans="1:15" ht="17" x14ac:dyDescent="0.2">
      <c r="A27" s="62" t="s">
        <v>423</v>
      </c>
      <c r="B27" s="63" t="s">
        <v>424</v>
      </c>
      <c r="C27" s="104"/>
      <c r="D27" s="142" t="s">
        <v>425</v>
      </c>
      <c r="E27" s="143">
        <v>1</v>
      </c>
      <c r="F27" s="144">
        <f t="shared" si="6"/>
        <v>10</v>
      </c>
      <c r="G27" s="104">
        <v>10</v>
      </c>
      <c r="H27" s="105">
        <v>45659</v>
      </c>
      <c r="I27" s="105">
        <v>45672</v>
      </c>
      <c r="J27" s="157">
        <v>4</v>
      </c>
      <c r="K27" s="153" t="s">
        <v>426</v>
      </c>
      <c r="L27" s="160" t="s">
        <v>427</v>
      </c>
      <c r="M27" s="161"/>
      <c r="N27" s="29"/>
      <c r="O27" s="29"/>
    </row>
    <row r="28" spans="1:15" ht="17" x14ac:dyDescent="0.2">
      <c r="A28" s="62" t="s">
        <v>428</v>
      </c>
      <c r="B28" s="162" t="s">
        <v>371</v>
      </c>
      <c r="C28" s="104"/>
      <c r="D28" s="142" t="s">
        <v>429</v>
      </c>
      <c r="E28" s="143">
        <v>1</v>
      </c>
      <c r="F28" s="144">
        <f t="shared" si="6"/>
        <v>4</v>
      </c>
      <c r="G28" s="104">
        <v>4</v>
      </c>
      <c r="H28" s="105">
        <v>45680</v>
      </c>
      <c r="I28" s="105">
        <v>45688</v>
      </c>
      <c r="J28" s="149">
        <v>7</v>
      </c>
      <c r="K28" s="154" t="s">
        <v>430</v>
      </c>
      <c r="L28" s="155">
        <v>45699</v>
      </c>
      <c r="M28" s="161"/>
      <c r="N28" s="29"/>
      <c r="O28" s="29"/>
    </row>
    <row r="29" spans="1:15" ht="17" x14ac:dyDescent="0.2">
      <c r="A29" s="62" t="s">
        <v>431</v>
      </c>
      <c r="B29" s="63" t="s">
        <v>432</v>
      </c>
      <c r="C29" s="104"/>
      <c r="D29" s="142" t="s">
        <v>397</v>
      </c>
      <c r="E29" s="143">
        <v>1</v>
      </c>
      <c r="F29" s="144">
        <f t="shared" si="6"/>
        <v>4</v>
      </c>
      <c r="G29" s="104">
        <v>4</v>
      </c>
      <c r="H29" s="105">
        <v>45680</v>
      </c>
      <c r="I29" s="105">
        <v>45729</v>
      </c>
      <c r="J29" s="157">
        <v>6</v>
      </c>
      <c r="K29" s="139" t="s">
        <v>433</v>
      </c>
      <c r="L29" s="163">
        <v>45707</v>
      </c>
      <c r="M29" s="164" t="s">
        <v>434</v>
      </c>
      <c r="N29" s="29"/>
      <c r="O29" s="29"/>
    </row>
    <row r="30" spans="1:15" ht="16" x14ac:dyDescent="0.2">
      <c r="A30" s="128" t="s">
        <v>310</v>
      </c>
      <c r="B30" s="129" t="s">
        <v>435</v>
      </c>
      <c r="C30" s="130"/>
      <c r="D30" s="165" t="s">
        <v>436</v>
      </c>
      <c r="E30" s="132">
        <f>F30/G30</f>
        <v>1</v>
      </c>
      <c r="F30" s="133">
        <f t="shared" ref="F30:G30" si="7">SUM(F31,F32,F33,F44)</f>
        <v>138</v>
      </c>
      <c r="G30" s="133">
        <f t="shared" si="7"/>
        <v>138</v>
      </c>
      <c r="H30" s="134">
        <f>MIN(H31:H50)</f>
        <v>45575</v>
      </c>
      <c r="I30" s="134">
        <f>MAX(I31:I50)</f>
        <v>45747</v>
      </c>
      <c r="J30" s="29"/>
      <c r="K30" s="139"/>
      <c r="L30" s="140"/>
      <c r="M30" s="29"/>
      <c r="N30" s="29"/>
      <c r="O30" s="29"/>
    </row>
    <row r="31" spans="1:15" ht="16" x14ac:dyDescent="0.2">
      <c r="A31" s="73" t="s">
        <v>437</v>
      </c>
      <c r="B31" s="70" t="s">
        <v>438</v>
      </c>
      <c r="C31" s="73"/>
      <c r="D31" s="166" t="s">
        <v>304</v>
      </c>
      <c r="E31" s="45">
        <v>1</v>
      </c>
      <c r="F31" s="72">
        <f t="shared" ref="F31:F32" si="8">G31*E31</f>
        <v>2</v>
      </c>
      <c r="G31" s="73">
        <v>2</v>
      </c>
      <c r="H31" s="74">
        <v>45575</v>
      </c>
      <c r="I31" s="74">
        <v>45576</v>
      </c>
      <c r="J31" s="29"/>
      <c r="K31" s="139"/>
      <c r="L31" s="140"/>
      <c r="M31" s="29"/>
      <c r="N31" s="29"/>
      <c r="O31" s="29"/>
    </row>
    <row r="32" spans="1:15" ht="16" x14ac:dyDescent="0.2">
      <c r="A32" s="73" t="s">
        <v>439</v>
      </c>
      <c r="B32" s="70" t="s">
        <v>440</v>
      </c>
      <c r="C32" s="73"/>
      <c r="D32" s="166" t="s">
        <v>304</v>
      </c>
      <c r="E32" s="45">
        <v>1</v>
      </c>
      <c r="F32" s="72">
        <f t="shared" si="8"/>
        <v>2</v>
      </c>
      <c r="G32" s="73">
        <v>2</v>
      </c>
      <c r="H32" s="74">
        <v>45579</v>
      </c>
      <c r="I32" s="74">
        <v>45580</v>
      </c>
      <c r="J32" s="29"/>
      <c r="K32" s="139"/>
      <c r="L32" s="140"/>
      <c r="M32" s="29"/>
      <c r="N32" s="29"/>
      <c r="O32" s="29"/>
    </row>
    <row r="33" spans="1:13" ht="16" x14ac:dyDescent="0.2">
      <c r="A33" s="57" t="s">
        <v>441</v>
      </c>
      <c r="B33" s="56" t="s">
        <v>442</v>
      </c>
      <c r="C33" s="57"/>
      <c r="D33" s="167" t="s">
        <v>304</v>
      </c>
      <c r="E33" s="59">
        <f>F33/G33</f>
        <v>1</v>
      </c>
      <c r="F33" s="60">
        <f t="shared" ref="F33:G33" si="9">SUM(F34:F43)</f>
        <v>13</v>
      </c>
      <c r="G33" s="60">
        <f t="shared" si="9"/>
        <v>13</v>
      </c>
      <c r="H33" s="61">
        <f>MIN(H34:H43)</f>
        <v>45579</v>
      </c>
      <c r="I33" s="61">
        <f>MAX(I34:I43)</f>
        <v>45583</v>
      </c>
      <c r="J33" s="29"/>
      <c r="K33" s="139"/>
      <c r="L33" s="140"/>
      <c r="M33" s="29"/>
    </row>
    <row r="34" spans="1:13" ht="16" x14ac:dyDescent="0.2">
      <c r="A34" s="104" t="s">
        <v>443</v>
      </c>
      <c r="B34" s="168" t="s">
        <v>87</v>
      </c>
      <c r="C34" s="104"/>
      <c r="D34" s="169" t="s">
        <v>304</v>
      </c>
      <c r="E34" s="45">
        <v>1</v>
      </c>
      <c r="F34" s="144">
        <f t="shared" ref="F34:F43" si="10">G34*E34</f>
        <v>1</v>
      </c>
      <c r="G34" s="104">
        <v>1</v>
      </c>
      <c r="H34" s="105">
        <v>45581</v>
      </c>
      <c r="I34" s="105">
        <v>45581</v>
      </c>
      <c r="J34" s="29"/>
      <c r="K34" s="139"/>
      <c r="L34" s="140"/>
      <c r="M34" s="29"/>
    </row>
    <row r="35" spans="1:13" ht="16" x14ac:dyDescent="0.2">
      <c r="A35" s="104" t="s">
        <v>444</v>
      </c>
      <c r="B35" s="168" t="s">
        <v>445</v>
      </c>
      <c r="C35" s="104"/>
      <c r="D35" s="169" t="s">
        <v>304</v>
      </c>
      <c r="E35" s="45">
        <v>1</v>
      </c>
      <c r="F35" s="144">
        <f t="shared" si="10"/>
        <v>1</v>
      </c>
      <c r="G35" s="104">
        <v>1</v>
      </c>
      <c r="H35" s="105">
        <v>45582</v>
      </c>
      <c r="I35" s="105">
        <v>45582</v>
      </c>
      <c r="J35" s="29"/>
      <c r="K35" s="139"/>
      <c r="L35" s="140"/>
      <c r="M35" s="29"/>
    </row>
    <row r="36" spans="1:13" ht="16" x14ac:dyDescent="0.2">
      <c r="A36" s="104" t="s">
        <v>446</v>
      </c>
      <c r="B36" s="168" t="s">
        <v>447</v>
      </c>
      <c r="C36" s="104"/>
      <c r="D36" s="169" t="s">
        <v>304</v>
      </c>
      <c r="E36" s="45">
        <v>1</v>
      </c>
      <c r="F36" s="144">
        <f t="shared" si="10"/>
        <v>1</v>
      </c>
      <c r="G36" s="104">
        <v>1</v>
      </c>
      <c r="H36" s="105">
        <v>45583</v>
      </c>
      <c r="I36" s="105">
        <v>45583</v>
      </c>
      <c r="J36" s="29"/>
      <c r="K36" s="139"/>
      <c r="L36" s="140"/>
      <c r="M36" s="29"/>
    </row>
    <row r="37" spans="1:13" ht="16" x14ac:dyDescent="0.2">
      <c r="A37" s="104" t="s">
        <v>448</v>
      </c>
      <c r="B37" s="168" t="s">
        <v>93</v>
      </c>
      <c r="C37" s="104"/>
      <c r="D37" s="169" t="s">
        <v>354</v>
      </c>
      <c r="E37" s="45">
        <v>1</v>
      </c>
      <c r="F37" s="144">
        <f t="shared" si="10"/>
        <v>4</v>
      </c>
      <c r="G37" s="104">
        <v>4</v>
      </c>
      <c r="H37" s="105">
        <v>45579</v>
      </c>
      <c r="I37" s="105">
        <v>45582</v>
      </c>
      <c r="J37" s="29"/>
      <c r="K37" s="139"/>
      <c r="L37" s="140"/>
      <c r="M37" s="29"/>
    </row>
    <row r="38" spans="1:13" ht="16" x14ac:dyDescent="0.2">
      <c r="A38" s="104" t="s">
        <v>449</v>
      </c>
      <c r="B38" s="168" t="s">
        <v>450</v>
      </c>
      <c r="C38" s="104"/>
      <c r="D38" s="169" t="s">
        <v>354</v>
      </c>
      <c r="E38" s="45">
        <v>1</v>
      </c>
      <c r="F38" s="144">
        <f t="shared" si="10"/>
        <v>1</v>
      </c>
      <c r="G38" s="104">
        <v>1</v>
      </c>
      <c r="H38" s="105">
        <v>45583</v>
      </c>
      <c r="I38" s="105">
        <v>45583</v>
      </c>
      <c r="J38" s="29"/>
      <c r="K38" s="139"/>
      <c r="L38" s="140"/>
      <c r="M38" s="29"/>
    </row>
    <row r="39" spans="1:13" ht="16" x14ac:dyDescent="0.2">
      <c r="A39" s="104" t="s">
        <v>451</v>
      </c>
      <c r="B39" s="168" t="s">
        <v>148</v>
      </c>
      <c r="C39" s="104"/>
      <c r="D39" s="169" t="s">
        <v>350</v>
      </c>
      <c r="E39" s="45">
        <v>1</v>
      </c>
      <c r="F39" s="144">
        <f t="shared" si="10"/>
        <v>1</v>
      </c>
      <c r="G39" s="104">
        <v>1</v>
      </c>
      <c r="H39" s="105">
        <v>45579</v>
      </c>
      <c r="I39" s="105">
        <v>45579</v>
      </c>
      <c r="J39" s="29"/>
      <c r="K39" s="139"/>
      <c r="L39" s="140"/>
      <c r="M39" s="29"/>
    </row>
    <row r="40" spans="1:13" ht="16" x14ac:dyDescent="0.2">
      <c r="A40" s="104" t="s">
        <v>452</v>
      </c>
      <c r="B40" s="168" t="s">
        <v>453</v>
      </c>
      <c r="C40" s="104"/>
      <c r="D40" s="169" t="s">
        <v>350</v>
      </c>
      <c r="E40" s="45">
        <v>1</v>
      </c>
      <c r="F40" s="144">
        <f t="shared" si="10"/>
        <v>1</v>
      </c>
      <c r="G40" s="104">
        <v>1</v>
      </c>
      <c r="H40" s="105">
        <v>45580</v>
      </c>
      <c r="I40" s="105">
        <v>45580</v>
      </c>
      <c r="J40" s="29"/>
      <c r="K40" s="139"/>
      <c r="L40" s="140"/>
      <c r="M40" s="29"/>
    </row>
    <row r="41" spans="1:13" ht="16" x14ac:dyDescent="0.2">
      <c r="A41" s="104" t="s">
        <v>454</v>
      </c>
      <c r="B41" s="168" t="s">
        <v>455</v>
      </c>
      <c r="C41" s="104"/>
      <c r="D41" s="169" t="s">
        <v>350</v>
      </c>
      <c r="E41" s="45">
        <v>1</v>
      </c>
      <c r="F41" s="144">
        <f t="shared" si="10"/>
        <v>1</v>
      </c>
      <c r="G41" s="104">
        <v>1</v>
      </c>
      <c r="H41" s="105">
        <v>45581</v>
      </c>
      <c r="I41" s="105">
        <v>45581</v>
      </c>
      <c r="J41" s="29"/>
      <c r="K41" s="139"/>
      <c r="L41" s="140"/>
      <c r="M41" s="29"/>
    </row>
    <row r="42" spans="1:13" ht="16" x14ac:dyDescent="0.2">
      <c r="A42" s="104" t="s">
        <v>456</v>
      </c>
      <c r="B42" s="168" t="s">
        <v>116</v>
      </c>
      <c r="C42" s="104"/>
      <c r="D42" s="169" t="s">
        <v>350</v>
      </c>
      <c r="E42" s="45">
        <v>1</v>
      </c>
      <c r="F42" s="144">
        <f t="shared" si="10"/>
        <v>1</v>
      </c>
      <c r="G42" s="104">
        <v>1</v>
      </c>
      <c r="H42" s="105">
        <v>45582</v>
      </c>
      <c r="I42" s="105">
        <v>45582</v>
      </c>
      <c r="J42" s="29"/>
      <c r="K42" s="139"/>
      <c r="L42" s="140"/>
      <c r="M42" s="29"/>
    </row>
    <row r="43" spans="1:13" ht="16" x14ac:dyDescent="0.2">
      <c r="A43" s="104" t="s">
        <v>457</v>
      </c>
      <c r="B43" s="168" t="s">
        <v>458</v>
      </c>
      <c r="C43" s="104"/>
      <c r="D43" s="169" t="s">
        <v>350</v>
      </c>
      <c r="E43" s="45">
        <v>1</v>
      </c>
      <c r="F43" s="144">
        <f t="shared" si="10"/>
        <v>1</v>
      </c>
      <c r="G43" s="104">
        <v>1</v>
      </c>
      <c r="H43" s="105">
        <v>45583</v>
      </c>
      <c r="I43" s="105">
        <v>45583</v>
      </c>
      <c r="J43" s="29"/>
      <c r="K43" s="139"/>
      <c r="L43" s="140"/>
      <c r="M43" s="29"/>
    </row>
    <row r="44" spans="1:13" ht="16" x14ac:dyDescent="0.2">
      <c r="A44" s="73" t="s">
        <v>459</v>
      </c>
      <c r="B44" s="70" t="s">
        <v>460</v>
      </c>
      <c r="C44" s="73"/>
      <c r="D44" s="166" t="s">
        <v>304</v>
      </c>
      <c r="E44" s="170">
        <f>F44/G44</f>
        <v>1</v>
      </c>
      <c r="F44" s="60">
        <f t="shared" ref="F44:G44" si="11">SUM(F45:F58)</f>
        <v>121</v>
      </c>
      <c r="G44" s="60">
        <f t="shared" si="11"/>
        <v>121</v>
      </c>
      <c r="H44" s="61">
        <f>MIN(H45:H50)</f>
        <v>45586</v>
      </c>
      <c r="I44" s="61">
        <f>MAX(I45:I50)</f>
        <v>45747</v>
      </c>
      <c r="J44" s="29"/>
      <c r="K44" s="139"/>
      <c r="L44" s="140"/>
      <c r="M44" s="29"/>
    </row>
    <row r="45" spans="1:13" ht="17" x14ac:dyDescent="0.2">
      <c r="A45" s="104" t="s">
        <v>461</v>
      </c>
      <c r="B45" s="168" t="s">
        <v>462</v>
      </c>
      <c r="C45" s="104"/>
      <c r="D45" s="169" t="s">
        <v>304</v>
      </c>
      <c r="E45" s="143">
        <v>1</v>
      </c>
      <c r="F45" s="144">
        <f t="shared" ref="F45:F58" si="12">G45*E45</f>
        <v>10</v>
      </c>
      <c r="G45" s="104">
        <v>10</v>
      </c>
      <c r="H45" s="105">
        <v>45621</v>
      </c>
      <c r="I45" s="105">
        <v>45728</v>
      </c>
      <c r="J45" s="152">
        <v>1</v>
      </c>
      <c r="K45" s="139"/>
      <c r="L45" s="155">
        <v>45728</v>
      </c>
      <c r="M45" s="29"/>
    </row>
    <row r="46" spans="1:13" ht="17" x14ac:dyDescent="0.2">
      <c r="A46" s="104" t="s">
        <v>463</v>
      </c>
      <c r="B46" s="168" t="s">
        <v>464</v>
      </c>
      <c r="C46" s="104"/>
      <c r="D46" s="169" t="s">
        <v>304</v>
      </c>
      <c r="E46" s="143">
        <v>1</v>
      </c>
      <c r="F46" s="144">
        <f t="shared" si="12"/>
        <v>10</v>
      </c>
      <c r="G46" s="104">
        <v>10</v>
      </c>
      <c r="H46" s="105">
        <v>45681</v>
      </c>
      <c r="I46" s="105">
        <v>45735</v>
      </c>
      <c r="J46" s="152">
        <v>6</v>
      </c>
      <c r="K46" s="139" t="s">
        <v>465</v>
      </c>
      <c r="L46" s="155">
        <v>45728</v>
      </c>
      <c r="M46" s="29"/>
    </row>
    <row r="47" spans="1:13" ht="17" x14ac:dyDescent="0.2">
      <c r="A47" s="104" t="s">
        <v>466</v>
      </c>
      <c r="B47" s="168" t="s">
        <v>467</v>
      </c>
      <c r="C47" s="104"/>
      <c r="D47" s="169" t="s">
        <v>304</v>
      </c>
      <c r="E47" s="143">
        <v>1</v>
      </c>
      <c r="F47" s="144">
        <f t="shared" si="12"/>
        <v>12</v>
      </c>
      <c r="G47" s="104">
        <v>12</v>
      </c>
      <c r="H47" s="105">
        <v>45635</v>
      </c>
      <c r="I47" s="105">
        <v>45650</v>
      </c>
      <c r="J47" s="152">
        <v>2</v>
      </c>
      <c r="K47" s="159" t="s">
        <v>468</v>
      </c>
      <c r="L47" s="156"/>
      <c r="M47" s="29"/>
    </row>
    <row r="48" spans="1:13" ht="17" x14ac:dyDescent="0.2">
      <c r="A48" s="104" t="s">
        <v>469</v>
      </c>
      <c r="B48" s="168" t="s">
        <v>470</v>
      </c>
      <c r="C48" s="104"/>
      <c r="D48" s="169" t="s">
        <v>354</v>
      </c>
      <c r="E48" s="143">
        <v>1</v>
      </c>
      <c r="F48" s="144">
        <f t="shared" si="12"/>
        <v>15</v>
      </c>
      <c r="G48" s="104">
        <v>15</v>
      </c>
      <c r="H48" s="105">
        <v>45586</v>
      </c>
      <c r="I48" s="105">
        <v>45590</v>
      </c>
      <c r="J48" s="29"/>
      <c r="K48" s="153"/>
      <c r="L48" s="146"/>
      <c r="M48" s="29"/>
    </row>
    <row r="49" spans="1:13" ht="16" x14ac:dyDescent="0.2">
      <c r="A49" s="104" t="s">
        <v>471</v>
      </c>
      <c r="B49" s="168" t="s">
        <v>472</v>
      </c>
      <c r="C49" s="104"/>
      <c r="D49" s="169" t="s">
        <v>330</v>
      </c>
      <c r="E49" s="171">
        <v>1</v>
      </c>
      <c r="F49" s="144">
        <f t="shared" si="12"/>
        <v>20</v>
      </c>
      <c r="G49" s="104">
        <v>20</v>
      </c>
      <c r="H49" s="105">
        <v>45593</v>
      </c>
      <c r="I49" s="105">
        <v>45747</v>
      </c>
      <c r="J49" s="29"/>
      <c r="K49" s="153"/>
      <c r="L49" s="146"/>
      <c r="M49" s="29"/>
    </row>
    <row r="50" spans="1:13" ht="16" x14ac:dyDescent="0.2">
      <c r="A50" s="104" t="s">
        <v>473</v>
      </c>
      <c r="B50" s="168" t="s">
        <v>474</v>
      </c>
      <c r="C50" s="104"/>
      <c r="D50" s="169" t="s">
        <v>304</v>
      </c>
      <c r="E50" s="171">
        <v>1</v>
      </c>
      <c r="F50" s="144">
        <f t="shared" si="12"/>
        <v>10</v>
      </c>
      <c r="G50" s="104">
        <v>10</v>
      </c>
      <c r="H50" s="105">
        <v>45709</v>
      </c>
      <c r="I50" s="105">
        <v>45747</v>
      </c>
      <c r="J50" s="152">
        <v>8</v>
      </c>
      <c r="K50" s="153"/>
      <c r="L50" s="146"/>
      <c r="M50" s="29"/>
    </row>
    <row r="51" spans="1:13" ht="32" x14ac:dyDescent="0.2">
      <c r="A51" s="104" t="s">
        <v>475</v>
      </c>
      <c r="B51" s="168" t="s">
        <v>476</v>
      </c>
      <c r="C51" s="104"/>
      <c r="D51" s="169" t="s">
        <v>477</v>
      </c>
      <c r="E51" s="143">
        <v>1</v>
      </c>
      <c r="F51" s="144">
        <f t="shared" si="12"/>
        <v>7</v>
      </c>
      <c r="G51" s="104">
        <v>7</v>
      </c>
      <c r="H51" s="105"/>
      <c r="I51" s="105"/>
      <c r="J51" s="29"/>
      <c r="K51" s="153"/>
      <c r="L51" s="156"/>
      <c r="M51" s="29"/>
    </row>
    <row r="52" spans="1:13" ht="17" x14ac:dyDescent="0.2">
      <c r="A52" s="104" t="s">
        <v>478</v>
      </c>
      <c r="B52" s="104" t="s">
        <v>479</v>
      </c>
      <c r="C52" s="104"/>
      <c r="D52" s="169" t="s">
        <v>391</v>
      </c>
      <c r="E52" s="172">
        <v>1</v>
      </c>
      <c r="F52" s="144">
        <f t="shared" si="12"/>
        <v>7</v>
      </c>
      <c r="G52" s="104">
        <v>7</v>
      </c>
      <c r="H52" s="105">
        <v>45694</v>
      </c>
      <c r="I52" s="105">
        <v>45702</v>
      </c>
      <c r="J52" s="29"/>
      <c r="K52" s="153"/>
      <c r="L52" s="156"/>
      <c r="M52" s="29"/>
    </row>
    <row r="53" spans="1:13" ht="17" x14ac:dyDescent="0.2">
      <c r="A53" s="104" t="s">
        <v>480</v>
      </c>
      <c r="B53" s="104" t="s">
        <v>481</v>
      </c>
      <c r="C53" s="104"/>
      <c r="D53" s="169" t="s">
        <v>365</v>
      </c>
      <c r="E53" s="172">
        <v>1</v>
      </c>
      <c r="F53" s="104">
        <f t="shared" si="12"/>
        <v>5</v>
      </c>
      <c r="G53" s="104">
        <v>5</v>
      </c>
      <c r="H53" s="105">
        <v>45691</v>
      </c>
      <c r="I53" s="105">
        <v>45695</v>
      </c>
      <c r="J53" s="104"/>
      <c r="K53" s="153"/>
      <c r="L53" s="146"/>
      <c r="M53" s="29"/>
    </row>
    <row r="54" spans="1:13" ht="17" x14ac:dyDescent="0.2">
      <c r="A54" s="104" t="s">
        <v>482</v>
      </c>
      <c r="B54" s="104" t="s">
        <v>483</v>
      </c>
      <c r="C54" s="104"/>
      <c r="D54" s="169" t="s">
        <v>391</v>
      </c>
      <c r="E54" s="172">
        <v>1</v>
      </c>
      <c r="F54" s="104">
        <f t="shared" si="12"/>
        <v>7</v>
      </c>
      <c r="G54" s="104">
        <v>7</v>
      </c>
      <c r="H54" s="105">
        <v>45714</v>
      </c>
      <c r="I54" s="105">
        <v>45721</v>
      </c>
      <c r="J54" s="104"/>
      <c r="K54" s="153"/>
      <c r="L54" s="156"/>
      <c r="M54" s="29"/>
    </row>
    <row r="55" spans="1:13" ht="17" x14ac:dyDescent="0.2">
      <c r="A55" s="104" t="s">
        <v>484</v>
      </c>
      <c r="B55" s="104" t="s">
        <v>485</v>
      </c>
      <c r="C55" s="104"/>
      <c r="D55" s="169" t="s">
        <v>391</v>
      </c>
      <c r="E55" s="172">
        <v>1</v>
      </c>
      <c r="F55" s="104">
        <f t="shared" si="12"/>
        <v>5</v>
      </c>
      <c r="G55" s="104">
        <v>5</v>
      </c>
      <c r="H55" s="105">
        <v>45721</v>
      </c>
      <c r="I55" s="105">
        <v>45722</v>
      </c>
      <c r="J55" s="104"/>
      <c r="K55" s="173"/>
      <c r="L55" s="156"/>
      <c r="M55" s="29"/>
    </row>
    <row r="56" spans="1:13" ht="16" x14ac:dyDescent="0.2">
      <c r="A56" s="104" t="s">
        <v>486</v>
      </c>
      <c r="B56" s="104" t="s">
        <v>487</v>
      </c>
      <c r="C56" s="104"/>
      <c r="D56" s="169" t="s">
        <v>381</v>
      </c>
      <c r="E56" s="174">
        <v>1</v>
      </c>
      <c r="F56" s="104">
        <f t="shared" si="12"/>
        <v>5</v>
      </c>
      <c r="G56" s="104">
        <v>5</v>
      </c>
      <c r="H56" s="105"/>
      <c r="I56" s="105">
        <v>45747</v>
      </c>
      <c r="J56" s="104"/>
      <c r="K56" s="139" t="s">
        <v>416</v>
      </c>
      <c r="L56" s="146"/>
      <c r="M56" s="29"/>
    </row>
    <row r="57" spans="1:13" ht="80" x14ac:dyDescent="0.2">
      <c r="A57" s="104" t="s">
        <v>488</v>
      </c>
      <c r="B57" s="169" t="s">
        <v>489</v>
      </c>
      <c r="C57" s="104"/>
      <c r="D57" s="169" t="s">
        <v>490</v>
      </c>
      <c r="E57" s="172">
        <v>1</v>
      </c>
      <c r="F57" s="104">
        <f t="shared" si="12"/>
        <v>5</v>
      </c>
      <c r="G57" s="104">
        <v>5</v>
      </c>
      <c r="H57" s="105">
        <v>45727</v>
      </c>
      <c r="I57" s="105">
        <v>45730</v>
      </c>
      <c r="J57" s="104"/>
      <c r="K57" s="175"/>
      <c r="L57" s="156"/>
      <c r="M57" s="29"/>
    </row>
    <row r="58" spans="1:13" ht="48" x14ac:dyDescent="0.2">
      <c r="A58" s="104" t="s">
        <v>491</v>
      </c>
      <c r="B58" s="169" t="s">
        <v>492</v>
      </c>
      <c r="C58" s="104"/>
      <c r="D58" s="169" t="s">
        <v>304</v>
      </c>
      <c r="E58" s="172">
        <v>1</v>
      </c>
      <c r="F58" s="104">
        <f t="shared" si="12"/>
        <v>3</v>
      </c>
      <c r="G58" s="104">
        <v>3</v>
      </c>
      <c r="H58" s="105"/>
      <c r="I58" s="105">
        <v>45747</v>
      </c>
      <c r="J58" s="104"/>
      <c r="K58" s="175"/>
      <c r="L58" s="156"/>
      <c r="M58" s="29"/>
    </row>
  </sheetData>
  <mergeCells count="9">
    <mergeCell ref="K1:K2"/>
    <mergeCell ref="L1:L2"/>
    <mergeCell ref="A1:A2"/>
    <mergeCell ref="B1:B2"/>
    <mergeCell ref="C1:C2"/>
    <mergeCell ref="D1:D2"/>
    <mergeCell ref="H1:H2"/>
    <mergeCell ref="I1:I2"/>
    <mergeCell ref="J1:J2"/>
  </mergeCells>
  <phoneticPr fontId="40" type="noConversion"/>
  <conditionalFormatting sqref="D3">
    <cfRule type="colorScale" priority="1">
      <colorScale>
        <cfvo type="min"/>
        <cfvo type="max"/>
        <color rgb="FFFFFFFF"/>
        <color rgb="FF57BB8A"/>
      </colorScale>
    </cfRule>
  </conditionalFormatting>
  <conditionalFormatting sqref="J1:L1 I1:I1009">
    <cfRule type="expression" dxfId="7" priority="2">
      <formula>AND(NOT(ISBLANK(I1)), I1 &lt; TODAY(), E1 &lt; 1)</formula>
    </cfRule>
  </conditionalFormatting>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7"/>
  <sheetViews>
    <sheetView workbookViewId="0">
      <pane ySplit="2" topLeftCell="A3" activePane="bottomLeft" state="frozen"/>
      <selection pane="bottomLeft" activeCell="B4" sqref="B4"/>
    </sheetView>
  </sheetViews>
  <sheetFormatPr baseColWidth="10" defaultColWidth="14.5" defaultRowHeight="15" customHeight="1" outlineLevelRow="2" x14ac:dyDescent="0.2"/>
  <cols>
    <col min="1" max="1" width="9" customWidth="1"/>
    <col min="2" max="2" width="57.83203125" customWidth="1"/>
    <col min="3" max="3" width="21.6640625" customWidth="1"/>
    <col min="4" max="4" width="17.5" customWidth="1"/>
    <col min="5" max="5" width="10.33203125" customWidth="1"/>
    <col min="6" max="6" width="9.6640625" customWidth="1"/>
    <col min="7" max="7" width="9" customWidth="1"/>
    <col min="8" max="8" width="10.6640625" customWidth="1"/>
    <col min="9" max="9" width="11" customWidth="1"/>
    <col min="10" max="10" width="8.6640625" customWidth="1"/>
    <col min="11" max="11" width="74.83203125" customWidth="1"/>
    <col min="12" max="26" width="8.6640625" customWidth="1"/>
  </cols>
  <sheetData>
    <row r="1" spans="1:11" ht="15.75" customHeight="1" x14ac:dyDescent="0.2">
      <c r="A1" s="24" t="s">
        <v>23</v>
      </c>
      <c r="B1" s="25" t="s">
        <v>24</v>
      </c>
      <c r="C1" s="25" t="s">
        <v>25</v>
      </c>
      <c r="D1" s="25" t="s">
        <v>26</v>
      </c>
      <c r="E1" s="26" t="s">
        <v>27</v>
      </c>
      <c r="F1" s="27" t="s">
        <v>28</v>
      </c>
      <c r="G1" s="25" t="s">
        <v>29</v>
      </c>
      <c r="H1" s="28" t="s">
        <v>30</v>
      </c>
      <c r="I1" s="28" t="s">
        <v>31</v>
      </c>
      <c r="J1" s="29"/>
      <c r="K1" s="29"/>
    </row>
    <row r="2" spans="1:11" ht="15.75" customHeight="1" x14ac:dyDescent="0.2">
      <c r="A2" s="30"/>
      <c r="B2" s="31"/>
      <c r="C2" s="31"/>
      <c r="D2" s="31"/>
      <c r="E2" s="32">
        <f t="shared" ref="E2:E3" si="0">F2/G2</f>
        <v>0.84639498432601878</v>
      </c>
      <c r="F2" s="33">
        <f t="shared" ref="F2:G2" si="1">SUM(F3,F18,F24,F32)</f>
        <v>270</v>
      </c>
      <c r="G2" s="34">
        <f t="shared" si="1"/>
        <v>319</v>
      </c>
      <c r="H2" s="35"/>
      <c r="I2" s="35"/>
      <c r="J2" s="29"/>
      <c r="K2" s="29"/>
    </row>
    <row r="3" spans="1:11" ht="13.5" customHeight="1" x14ac:dyDescent="0.2">
      <c r="A3" s="36" t="s">
        <v>493</v>
      </c>
      <c r="B3" s="37" t="s">
        <v>494</v>
      </c>
      <c r="C3" s="38"/>
      <c r="D3" s="38" t="s">
        <v>35</v>
      </c>
      <c r="E3" s="39">
        <f t="shared" si="0"/>
        <v>0.98684210526315785</v>
      </c>
      <c r="F3" s="40">
        <f>SUM(F4:F6,F12:F13,F17)</f>
        <v>75</v>
      </c>
      <c r="G3" s="38">
        <f>SUM(G4,G5,G6,G12,G13,G17)</f>
        <v>76</v>
      </c>
      <c r="H3" s="41">
        <f>MIN(H4:H17)</f>
        <v>45488</v>
      </c>
      <c r="I3" s="41">
        <f>MAX(I4:I17)</f>
        <v>45777</v>
      </c>
      <c r="J3" s="29"/>
      <c r="K3" s="29"/>
    </row>
    <row r="4" spans="1:11" ht="13.5" customHeight="1" outlineLevel="1" x14ac:dyDescent="0.2">
      <c r="A4" s="42" t="s">
        <v>495</v>
      </c>
      <c r="B4" s="43" t="s">
        <v>496</v>
      </c>
      <c r="C4" s="44" t="s">
        <v>497</v>
      </c>
      <c r="D4" s="44" t="s">
        <v>45</v>
      </c>
      <c r="E4" s="45">
        <v>1</v>
      </c>
      <c r="F4" s="46">
        <f t="shared" ref="F4:F5" si="2">G4*E4</f>
        <v>10</v>
      </c>
      <c r="G4" s="44">
        <v>10</v>
      </c>
      <c r="H4" s="47">
        <v>45488</v>
      </c>
      <c r="I4" s="47">
        <v>45499</v>
      </c>
      <c r="J4" s="29"/>
      <c r="K4" s="29"/>
    </row>
    <row r="5" spans="1:11" ht="13.5" customHeight="1" outlineLevel="1" x14ac:dyDescent="0.2">
      <c r="A5" s="42" t="s">
        <v>498</v>
      </c>
      <c r="B5" s="43" t="s">
        <v>499</v>
      </c>
      <c r="C5" s="44" t="s">
        <v>500</v>
      </c>
      <c r="D5" s="44" t="s">
        <v>82</v>
      </c>
      <c r="E5" s="45">
        <v>1</v>
      </c>
      <c r="F5" s="46">
        <f t="shared" si="2"/>
        <v>5</v>
      </c>
      <c r="G5" s="44">
        <v>5</v>
      </c>
      <c r="H5" s="47">
        <v>45524</v>
      </c>
      <c r="I5" s="47">
        <v>45530</v>
      </c>
      <c r="J5" s="29"/>
      <c r="K5" s="29"/>
    </row>
    <row r="6" spans="1:11" ht="13.5" customHeight="1" outlineLevel="1" x14ac:dyDescent="0.2">
      <c r="A6" s="77" t="s">
        <v>501</v>
      </c>
      <c r="B6" s="49" t="s">
        <v>50</v>
      </c>
      <c r="C6" s="50" t="s">
        <v>502</v>
      </c>
      <c r="D6" s="50" t="s">
        <v>134</v>
      </c>
      <c r="E6" s="52">
        <f>F6/G6</f>
        <v>1</v>
      </c>
      <c r="F6" s="53">
        <f t="shared" ref="F6:G6" si="3">SUM(F7:F11)</f>
        <v>17</v>
      </c>
      <c r="G6" s="50">
        <f t="shared" si="3"/>
        <v>17</v>
      </c>
      <c r="H6" s="54">
        <f>MIN(H7:H11)</f>
        <v>45531</v>
      </c>
      <c r="I6" s="54">
        <f>MAX(I7:I11)</f>
        <v>45590</v>
      </c>
      <c r="J6" s="29"/>
      <c r="K6" s="29"/>
    </row>
    <row r="7" spans="1:11" ht="13.5" customHeight="1" outlineLevel="2" x14ac:dyDescent="0.2">
      <c r="A7" s="69" t="s">
        <v>503</v>
      </c>
      <c r="B7" s="70" t="s">
        <v>53</v>
      </c>
      <c r="C7" s="73"/>
      <c r="D7" s="73" t="s">
        <v>134</v>
      </c>
      <c r="E7" s="45">
        <v>1</v>
      </c>
      <c r="F7" s="72">
        <f t="shared" ref="F7:F12" si="4">G7*E7</f>
        <v>5</v>
      </c>
      <c r="G7" s="73">
        <v>5</v>
      </c>
      <c r="H7" s="74">
        <v>45531</v>
      </c>
      <c r="I7" s="74">
        <v>45537</v>
      </c>
      <c r="J7" s="29"/>
      <c r="K7" s="29"/>
    </row>
    <row r="8" spans="1:11" ht="13.5" customHeight="1" outlineLevel="2" x14ac:dyDescent="0.2">
      <c r="A8" s="69" t="s">
        <v>504</v>
      </c>
      <c r="B8" s="70" t="s">
        <v>65</v>
      </c>
      <c r="C8" s="73"/>
      <c r="D8" s="73" t="s">
        <v>134</v>
      </c>
      <c r="E8" s="45">
        <v>1</v>
      </c>
      <c r="F8" s="72">
        <f t="shared" si="4"/>
        <v>3</v>
      </c>
      <c r="G8" s="73">
        <v>3</v>
      </c>
      <c r="H8" s="74">
        <v>45538</v>
      </c>
      <c r="I8" s="74">
        <v>45540</v>
      </c>
      <c r="J8" s="29"/>
      <c r="K8" s="29"/>
    </row>
    <row r="9" spans="1:11" ht="13.5" customHeight="1" outlineLevel="2" x14ac:dyDescent="0.2">
      <c r="A9" s="69" t="s">
        <v>505</v>
      </c>
      <c r="B9" s="70" t="s">
        <v>67</v>
      </c>
      <c r="C9" s="73"/>
      <c r="D9" s="73" t="s">
        <v>134</v>
      </c>
      <c r="E9" s="45">
        <v>1</v>
      </c>
      <c r="F9" s="72">
        <f t="shared" si="4"/>
        <v>3</v>
      </c>
      <c r="G9" s="73">
        <v>3</v>
      </c>
      <c r="H9" s="74">
        <v>45541</v>
      </c>
      <c r="I9" s="74">
        <v>45545</v>
      </c>
      <c r="J9" s="29"/>
      <c r="K9" s="29"/>
    </row>
    <row r="10" spans="1:11" ht="13.5" customHeight="1" outlineLevel="2" x14ac:dyDescent="0.2">
      <c r="A10" s="69" t="s">
        <v>506</v>
      </c>
      <c r="B10" s="70" t="s">
        <v>69</v>
      </c>
      <c r="C10" s="73"/>
      <c r="D10" s="73" t="s">
        <v>134</v>
      </c>
      <c r="E10" s="45">
        <v>1</v>
      </c>
      <c r="F10" s="72">
        <f t="shared" si="4"/>
        <v>3</v>
      </c>
      <c r="G10" s="73">
        <v>3</v>
      </c>
      <c r="H10" s="74">
        <v>45546</v>
      </c>
      <c r="I10" s="74">
        <v>45548</v>
      </c>
      <c r="J10" s="29"/>
      <c r="K10" s="29"/>
    </row>
    <row r="11" spans="1:11" ht="13.5" customHeight="1" outlineLevel="2" x14ac:dyDescent="0.2">
      <c r="A11" s="69" t="s">
        <v>507</v>
      </c>
      <c r="B11" s="70" t="s">
        <v>508</v>
      </c>
      <c r="C11" s="73"/>
      <c r="D11" s="73" t="s">
        <v>134</v>
      </c>
      <c r="E11" s="45">
        <v>1</v>
      </c>
      <c r="F11" s="72">
        <f t="shared" si="4"/>
        <v>3</v>
      </c>
      <c r="G11" s="73">
        <v>3</v>
      </c>
      <c r="H11" s="74">
        <v>45554</v>
      </c>
      <c r="I11" s="74">
        <v>45590</v>
      </c>
      <c r="J11" s="29"/>
      <c r="K11" s="29"/>
    </row>
    <row r="12" spans="1:11" ht="13.5" customHeight="1" outlineLevel="1" x14ac:dyDescent="0.2">
      <c r="A12" s="42" t="s">
        <v>509</v>
      </c>
      <c r="B12" s="43" t="s">
        <v>510</v>
      </c>
      <c r="C12" s="44" t="s">
        <v>511</v>
      </c>
      <c r="D12" s="44" t="s">
        <v>103</v>
      </c>
      <c r="E12" s="45">
        <v>1</v>
      </c>
      <c r="F12" s="46">
        <f t="shared" si="4"/>
        <v>9</v>
      </c>
      <c r="G12" s="44">
        <v>9</v>
      </c>
      <c r="H12" s="47">
        <v>45586</v>
      </c>
      <c r="I12" s="47">
        <v>45596</v>
      </c>
      <c r="J12" s="29"/>
      <c r="K12" s="29" t="s">
        <v>512</v>
      </c>
    </row>
    <row r="13" spans="1:11" ht="13.5" customHeight="1" outlineLevel="1" x14ac:dyDescent="0.2">
      <c r="A13" s="77" t="s">
        <v>513</v>
      </c>
      <c r="B13" s="49" t="s">
        <v>79</v>
      </c>
      <c r="C13" s="50" t="s">
        <v>514</v>
      </c>
      <c r="D13" s="50" t="s">
        <v>82</v>
      </c>
      <c r="E13" s="52">
        <f>F13/G13</f>
        <v>1</v>
      </c>
      <c r="F13" s="53">
        <f t="shared" ref="F13:G13" si="5">SUM(F14:F16)</f>
        <v>25</v>
      </c>
      <c r="G13" s="50">
        <f t="shared" si="5"/>
        <v>25</v>
      </c>
      <c r="H13" s="54">
        <f>MIN(H14:H15)</f>
        <v>45614</v>
      </c>
      <c r="I13" s="54">
        <f>MAX(I14:I15)</f>
        <v>45625</v>
      </c>
      <c r="J13" s="29"/>
      <c r="K13" s="29"/>
    </row>
    <row r="14" spans="1:11" ht="13.5" customHeight="1" outlineLevel="2" x14ac:dyDescent="0.2">
      <c r="A14" s="69" t="s">
        <v>515</v>
      </c>
      <c r="B14" s="70" t="s">
        <v>516</v>
      </c>
      <c r="C14" s="73"/>
      <c r="D14" s="73" t="s">
        <v>82</v>
      </c>
      <c r="E14" s="45">
        <v>1</v>
      </c>
      <c r="F14" s="72">
        <f t="shared" ref="F14:F17" si="6">G14*E14</f>
        <v>10</v>
      </c>
      <c r="G14" s="73">
        <v>10</v>
      </c>
      <c r="H14" s="74">
        <v>45614</v>
      </c>
      <c r="I14" s="74">
        <v>45625</v>
      </c>
      <c r="J14" s="29"/>
      <c r="K14" s="29"/>
    </row>
    <row r="15" spans="1:11" ht="13.5" customHeight="1" outlineLevel="2" x14ac:dyDescent="0.2">
      <c r="A15" s="69" t="s">
        <v>517</v>
      </c>
      <c r="B15" s="70" t="s">
        <v>154</v>
      </c>
      <c r="C15" s="73"/>
      <c r="D15" s="176" t="s">
        <v>103</v>
      </c>
      <c r="E15" s="93">
        <v>1</v>
      </c>
      <c r="F15" s="72">
        <f t="shared" si="6"/>
        <v>10</v>
      </c>
      <c r="G15" s="176">
        <v>10</v>
      </c>
      <c r="H15" s="177">
        <v>45614</v>
      </c>
      <c r="I15" s="177">
        <v>45625</v>
      </c>
      <c r="J15" s="29"/>
      <c r="K15" s="29"/>
    </row>
    <row r="16" spans="1:11" ht="13.5" customHeight="1" outlineLevel="2" x14ac:dyDescent="0.2">
      <c r="A16" s="69" t="s">
        <v>518</v>
      </c>
      <c r="B16" s="70" t="s">
        <v>519</v>
      </c>
      <c r="C16" s="73"/>
      <c r="D16" s="176" t="s">
        <v>82</v>
      </c>
      <c r="E16" s="93">
        <v>1</v>
      </c>
      <c r="F16" s="72">
        <f t="shared" si="6"/>
        <v>5</v>
      </c>
      <c r="G16" s="176">
        <v>5</v>
      </c>
      <c r="H16" s="177">
        <v>45642</v>
      </c>
      <c r="I16" s="177">
        <v>45646</v>
      </c>
      <c r="J16" s="29"/>
      <c r="K16" s="29" t="s">
        <v>520</v>
      </c>
    </row>
    <row r="17" spans="1:11" outlineLevel="1" x14ac:dyDescent="0.2">
      <c r="A17" s="42" t="s">
        <v>521</v>
      </c>
      <c r="B17" s="43" t="s">
        <v>179</v>
      </c>
      <c r="C17" s="44"/>
      <c r="D17" s="178" t="s">
        <v>39</v>
      </c>
      <c r="E17" s="45">
        <v>0.9</v>
      </c>
      <c r="F17" s="46">
        <f t="shared" si="6"/>
        <v>9</v>
      </c>
      <c r="G17" s="44">
        <v>10</v>
      </c>
      <c r="H17" s="47">
        <v>45748</v>
      </c>
      <c r="I17" s="47">
        <v>45777</v>
      </c>
      <c r="J17" s="29"/>
      <c r="K17" s="29" t="s">
        <v>180</v>
      </c>
    </row>
    <row r="18" spans="1:11" ht="13.5" customHeight="1" x14ac:dyDescent="0.2">
      <c r="A18" s="36" t="s">
        <v>522</v>
      </c>
      <c r="B18" s="37" t="s">
        <v>523</v>
      </c>
      <c r="C18" s="38"/>
      <c r="D18" s="38" t="s">
        <v>191</v>
      </c>
      <c r="E18" s="39">
        <f>F18/G18</f>
        <v>1</v>
      </c>
      <c r="F18" s="40">
        <f>SUM(F19,F20,F21:F23)</f>
        <v>78</v>
      </c>
      <c r="G18" s="38">
        <f>SUM(G19,G20,G21,G22,G23)</f>
        <v>78</v>
      </c>
      <c r="H18" s="41">
        <f>MIN(H19:H23)</f>
        <v>45566</v>
      </c>
      <c r="I18" s="41">
        <f>MAX(I19:I23)</f>
        <v>45688</v>
      </c>
      <c r="J18" s="29"/>
      <c r="K18" s="29"/>
    </row>
    <row r="19" spans="1:11" ht="13.5" customHeight="1" outlineLevel="1" x14ac:dyDescent="0.2">
      <c r="A19" s="42" t="s">
        <v>524</v>
      </c>
      <c r="B19" s="43" t="s">
        <v>525</v>
      </c>
      <c r="C19" s="44"/>
      <c r="D19" s="44" t="s">
        <v>526</v>
      </c>
      <c r="E19" s="45">
        <v>1</v>
      </c>
      <c r="F19" s="46">
        <f t="shared" ref="F19:F23" si="7">G19*E19</f>
        <v>14</v>
      </c>
      <c r="G19" s="44">
        <v>14</v>
      </c>
      <c r="H19" s="47">
        <v>45575</v>
      </c>
      <c r="I19" s="47">
        <v>45596</v>
      </c>
      <c r="J19" s="29"/>
      <c r="K19" s="29"/>
    </row>
    <row r="20" spans="1:11" ht="13.5" customHeight="1" outlineLevel="1" x14ac:dyDescent="0.2">
      <c r="A20" s="77" t="s">
        <v>527</v>
      </c>
      <c r="B20" s="49" t="s">
        <v>200</v>
      </c>
      <c r="C20" s="50" t="s">
        <v>200</v>
      </c>
      <c r="D20" s="50" t="s">
        <v>191</v>
      </c>
      <c r="E20" s="45">
        <v>1</v>
      </c>
      <c r="F20" s="46">
        <f t="shared" si="7"/>
        <v>20</v>
      </c>
      <c r="G20" s="50">
        <v>20</v>
      </c>
      <c r="H20" s="54">
        <v>45566</v>
      </c>
      <c r="I20" s="54">
        <v>45596</v>
      </c>
      <c r="J20" s="29"/>
      <c r="K20" s="29"/>
    </row>
    <row r="21" spans="1:11" ht="13.5" customHeight="1" outlineLevel="1" x14ac:dyDescent="0.2">
      <c r="A21" s="42" t="s">
        <v>528</v>
      </c>
      <c r="B21" s="43" t="s">
        <v>225</v>
      </c>
      <c r="C21" s="44"/>
      <c r="D21" s="44" t="s">
        <v>191</v>
      </c>
      <c r="E21" s="45">
        <v>1</v>
      </c>
      <c r="F21" s="46">
        <f t="shared" si="7"/>
        <v>10</v>
      </c>
      <c r="G21" s="44">
        <v>10</v>
      </c>
      <c r="H21" s="47">
        <v>45597</v>
      </c>
      <c r="I21" s="47">
        <v>45604</v>
      </c>
      <c r="J21" s="29"/>
      <c r="K21" s="29"/>
    </row>
    <row r="22" spans="1:11" ht="13.5" customHeight="1" outlineLevel="1" x14ac:dyDescent="0.2">
      <c r="A22" s="42" t="s">
        <v>529</v>
      </c>
      <c r="B22" s="43" t="s">
        <v>530</v>
      </c>
      <c r="C22" s="44" t="s">
        <v>229</v>
      </c>
      <c r="D22" s="44" t="s">
        <v>230</v>
      </c>
      <c r="E22" s="45">
        <v>1</v>
      </c>
      <c r="F22" s="46">
        <f t="shared" si="7"/>
        <v>17</v>
      </c>
      <c r="G22" s="44">
        <v>17</v>
      </c>
      <c r="H22" s="47">
        <v>45663</v>
      </c>
      <c r="I22" s="47">
        <v>45688</v>
      </c>
      <c r="J22" s="29"/>
      <c r="K22" s="29"/>
    </row>
    <row r="23" spans="1:11" ht="13.5" customHeight="1" outlineLevel="1" x14ac:dyDescent="0.2">
      <c r="A23" s="42" t="s">
        <v>531</v>
      </c>
      <c r="B23" s="43" t="s">
        <v>243</v>
      </c>
      <c r="C23" s="44" t="s">
        <v>532</v>
      </c>
      <c r="D23" s="44" t="s">
        <v>236</v>
      </c>
      <c r="E23" s="45">
        <v>1</v>
      </c>
      <c r="F23" s="46">
        <f t="shared" si="7"/>
        <v>17</v>
      </c>
      <c r="G23" s="44">
        <v>17</v>
      </c>
      <c r="H23" s="47">
        <v>45663</v>
      </c>
      <c r="I23" s="47">
        <v>45688</v>
      </c>
      <c r="J23" s="29"/>
      <c r="K23" s="29"/>
    </row>
    <row r="24" spans="1:11" ht="13.5" customHeight="1" x14ac:dyDescent="0.2">
      <c r="A24" s="36" t="s">
        <v>533</v>
      </c>
      <c r="B24" s="37" t="s">
        <v>534</v>
      </c>
      <c r="C24" s="38"/>
      <c r="D24" s="38" t="s">
        <v>535</v>
      </c>
      <c r="E24" s="39">
        <f t="shared" ref="E24:E25" si="8">F24/G24</f>
        <v>0.99019607843137258</v>
      </c>
      <c r="F24" s="40">
        <f>SUM(F25,F30:F31)</f>
        <v>101</v>
      </c>
      <c r="G24" s="38">
        <f>SUM(G25,G31,G30)</f>
        <v>102</v>
      </c>
      <c r="H24" s="41">
        <f>MIN(H25:H31)</f>
        <v>45505</v>
      </c>
      <c r="I24" s="41">
        <f>MAX(I25:I31)</f>
        <v>45747</v>
      </c>
      <c r="J24" s="29"/>
      <c r="K24" s="29"/>
    </row>
    <row r="25" spans="1:11" ht="13.5" customHeight="1" outlineLevel="1" x14ac:dyDescent="0.2">
      <c r="A25" s="77" t="s">
        <v>536</v>
      </c>
      <c r="B25" s="49" t="s">
        <v>273</v>
      </c>
      <c r="C25" s="50"/>
      <c r="D25" s="50" t="s">
        <v>275</v>
      </c>
      <c r="E25" s="52">
        <f t="shared" si="8"/>
        <v>1</v>
      </c>
      <c r="F25" s="46">
        <f t="shared" ref="F25:G25" si="9">SUM(F26:F29)</f>
        <v>15</v>
      </c>
      <c r="G25" s="50">
        <f t="shared" si="9"/>
        <v>15</v>
      </c>
      <c r="H25" s="54">
        <f>MIN(H26:H29)</f>
        <v>45505</v>
      </c>
      <c r="I25" s="54">
        <f>MAX(I26:I29)</f>
        <v>45565</v>
      </c>
      <c r="J25" s="29"/>
      <c r="K25" s="29"/>
    </row>
    <row r="26" spans="1:11" ht="13.5" customHeight="1" outlineLevel="2" x14ac:dyDescent="0.2">
      <c r="A26" s="69" t="s">
        <v>537</v>
      </c>
      <c r="B26" s="70" t="s">
        <v>285</v>
      </c>
      <c r="C26" s="73"/>
      <c r="D26" s="73" t="s">
        <v>275</v>
      </c>
      <c r="E26" s="45">
        <v>1</v>
      </c>
      <c r="F26" s="72">
        <f t="shared" ref="F26:F30" si="10">G26*E26</f>
        <v>2</v>
      </c>
      <c r="G26" s="73">
        <v>2</v>
      </c>
      <c r="H26" s="122">
        <v>45505</v>
      </c>
      <c r="I26" s="122">
        <v>45506</v>
      </c>
      <c r="J26" s="29"/>
      <c r="K26" s="29"/>
    </row>
    <row r="27" spans="1:11" ht="13.5" customHeight="1" outlineLevel="2" x14ac:dyDescent="0.2">
      <c r="A27" s="69" t="s">
        <v>538</v>
      </c>
      <c r="B27" s="70" t="s">
        <v>287</v>
      </c>
      <c r="C27" s="73"/>
      <c r="D27" s="73" t="s">
        <v>275</v>
      </c>
      <c r="E27" s="45">
        <v>1</v>
      </c>
      <c r="F27" s="72">
        <f t="shared" si="10"/>
        <v>3</v>
      </c>
      <c r="G27" s="73">
        <v>3</v>
      </c>
      <c r="H27" s="122">
        <v>45509</v>
      </c>
      <c r="I27" s="122">
        <v>45511</v>
      </c>
      <c r="J27" s="29"/>
      <c r="K27" s="29"/>
    </row>
    <row r="28" spans="1:11" ht="13.5" customHeight="1" outlineLevel="2" x14ac:dyDescent="0.2">
      <c r="A28" s="69" t="s">
        <v>539</v>
      </c>
      <c r="B28" s="70" t="s">
        <v>289</v>
      </c>
      <c r="C28" s="73"/>
      <c r="D28" s="73" t="s">
        <v>275</v>
      </c>
      <c r="E28" s="45">
        <v>1</v>
      </c>
      <c r="F28" s="72">
        <f t="shared" si="10"/>
        <v>2</v>
      </c>
      <c r="G28" s="73">
        <v>2</v>
      </c>
      <c r="H28" s="122">
        <v>45512</v>
      </c>
      <c r="I28" s="179">
        <v>45513</v>
      </c>
      <c r="J28" s="29"/>
      <c r="K28" s="29"/>
    </row>
    <row r="29" spans="1:11" ht="13.5" customHeight="1" outlineLevel="2" x14ac:dyDescent="0.2">
      <c r="A29" s="69" t="s">
        <v>540</v>
      </c>
      <c r="B29" s="70" t="s">
        <v>299</v>
      </c>
      <c r="C29" s="73"/>
      <c r="D29" s="73" t="s">
        <v>275</v>
      </c>
      <c r="E29" s="45">
        <v>1</v>
      </c>
      <c r="F29" s="72">
        <f t="shared" si="10"/>
        <v>8</v>
      </c>
      <c r="G29" s="73">
        <v>8</v>
      </c>
      <c r="H29" s="122">
        <v>45554</v>
      </c>
      <c r="I29" s="122">
        <v>45565</v>
      </c>
      <c r="J29" s="29"/>
      <c r="K29" s="29"/>
    </row>
    <row r="30" spans="1:11" ht="13.5" customHeight="1" outlineLevel="1" x14ac:dyDescent="0.2">
      <c r="A30" s="42" t="s">
        <v>541</v>
      </c>
      <c r="B30" s="43" t="s">
        <v>542</v>
      </c>
      <c r="C30" s="44"/>
      <c r="D30" s="44" t="s">
        <v>304</v>
      </c>
      <c r="E30" s="45">
        <v>1</v>
      </c>
      <c r="F30" s="46">
        <f t="shared" si="10"/>
        <v>10</v>
      </c>
      <c r="G30" s="44">
        <v>10</v>
      </c>
      <c r="H30" s="180">
        <v>45628</v>
      </c>
      <c r="I30" s="181">
        <v>45632</v>
      </c>
      <c r="J30" s="29"/>
      <c r="K30" s="29"/>
    </row>
    <row r="31" spans="1:11" ht="13.5" customHeight="1" outlineLevel="1" x14ac:dyDescent="0.2">
      <c r="A31" s="182" t="s">
        <v>543</v>
      </c>
      <c r="B31" s="183" t="s">
        <v>544</v>
      </c>
      <c r="C31" s="184"/>
      <c r="D31" s="184" t="str">
        <f>펜타ON_개발!D3</f>
        <v>송주은,김은별</v>
      </c>
      <c r="E31" s="185">
        <f>펜타ON_개발!E3</f>
        <v>0.98701298701298701</v>
      </c>
      <c r="F31" s="186">
        <f>펜타ON_개발!F3</f>
        <v>76</v>
      </c>
      <c r="G31" s="184">
        <f>펜타ON_개발!G3</f>
        <v>77</v>
      </c>
      <c r="H31" s="187">
        <f>펜타ON_개발!H3</f>
        <v>45691</v>
      </c>
      <c r="I31" s="187">
        <f>펜타ON_개발!I3</f>
        <v>45747</v>
      </c>
      <c r="J31" s="29"/>
      <c r="K31" s="29"/>
    </row>
    <row r="32" spans="1:11" ht="13.5" customHeight="1" x14ac:dyDescent="0.2">
      <c r="A32" s="135" t="s">
        <v>545</v>
      </c>
      <c r="B32" s="37" t="s">
        <v>546</v>
      </c>
      <c r="C32" s="38"/>
      <c r="D32" s="38" t="s">
        <v>330</v>
      </c>
      <c r="E32" s="39">
        <f>F32/G32</f>
        <v>0.25396825396825395</v>
      </c>
      <c r="F32" s="40">
        <f t="shared" ref="F32:G32" si="11">SUM(F33:F37)</f>
        <v>16</v>
      </c>
      <c r="G32" s="38">
        <f t="shared" si="11"/>
        <v>63</v>
      </c>
      <c r="H32" s="41">
        <f>MIN(H33:H37)</f>
        <v>45733</v>
      </c>
      <c r="I32" s="41">
        <f>MAX(I33:I37)</f>
        <v>45807</v>
      </c>
      <c r="J32" s="29"/>
      <c r="K32" s="29"/>
    </row>
    <row r="33" spans="1:9" ht="13.5" customHeight="1" outlineLevel="1" x14ac:dyDescent="0.2">
      <c r="A33" s="136" t="s">
        <v>547</v>
      </c>
      <c r="B33" s="43" t="s">
        <v>332</v>
      </c>
      <c r="C33" s="44" t="s">
        <v>333</v>
      </c>
      <c r="D33" s="44" t="s">
        <v>330</v>
      </c>
      <c r="E33" s="45">
        <v>1</v>
      </c>
      <c r="F33" s="46">
        <f t="shared" ref="F33:F37" si="12">G33*E33</f>
        <v>10</v>
      </c>
      <c r="G33" s="44">
        <v>10</v>
      </c>
      <c r="H33" s="47">
        <v>45733</v>
      </c>
      <c r="I33" s="47">
        <v>45744</v>
      </c>
    </row>
    <row r="34" spans="1:9" ht="13.5" customHeight="1" outlineLevel="1" x14ac:dyDescent="0.2">
      <c r="A34" s="136" t="s">
        <v>548</v>
      </c>
      <c r="B34" s="43" t="s">
        <v>335</v>
      </c>
      <c r="C34" s="44" t="s">
        <v>336</v>
      </c>
      <c r="D34" s="44" t="s">
        <v>330</v>
      </c>
      <c r="E34" s="45">
        <v>0.3</v>
      </c>
      <c r="F34" s="46">
        <f t="shared" si="12"/>
        <v>6</v>
      </c>
      <c r="G34" s="44">
        <v>20</v>
      </c>
      <c r="H34" s="47">
        <v>45747</v>
      </c>
      <c r="I34" s="47">
        <v>45772</v>
      </c>
    </row>
    <row r="35" spans="1:9" ht="13.5" customHeight="1" outlineLevel="1" x14ac:dyDescent="0.2">
      <c r="A35" s="136" t="s">
        <v>549</v>
      </c>
      <c r="B35" s="43" t="s">
        <v>338</v>
      </c>
      <c r="C35" s="44" t="s">
        <v>339</v>
      </c>
      <c r="D35" s="44" t="s">
        <v>330</v>
      </c>
      <c r="E35" s="45">
        <v>0</v>
      </c>
      <c r="F35" s="46">
        <f t="shared" si="12"/>
        <v>0</v>
      </c>
      <c r="G35" s="44">
        <v>8</v>
      </c>
      <c r="H35" s="47">
        <v>45775</v>
      </c>
      <c r="I35" s="47">
        <v>45786</v>
      </c>
    </row>
    <row r="36" spans="1:9" ht="13.5" customHeight="1" outlineLevel="1" x14ac:dyDescent="0.2">
      <c r="A36" s="136" t="s">
        <v>550</v>
      </c>
      <c r="B36" s="43" t="s">
        <v>341</v>
      </c>
      <c r="C36" s="44"/>
      <c r="D36" s="44" t="s">
        <v>330</v>
      </c>
      <c r="E36" s="45">
        <v>0</v>
      </c>
      <c r="F36" s="46">
        <f t="shared" si="12"/>
        <v>0</v>
      </c>
      <c r="G36" s="44">
        <v>5</v>
      </c>
      <c r="H36" s="47">
        <v>45789</v>
      </c>
      <c r="I36" s="47">
        <v>45793</v>
      </c>
    </row>
    <row r="37" spans="1:9" ht="13.5" customHeight="1" outlineLevel="1" x14ac:dyDescent="0.2">
      <c r="A37" s="136" t="s">
        <v>551</v>
      </c>
      <c r="B37" s="43" t="s">
        <v>343</v>
      </c>
      <c r="C37" s="44"/>
      <c r="D37" s="44" t="s">
        <v>330</v>
      </c>
      <c r="E37" s="45">
        <v>0</v>
      </c>
      <c r="F37" s="46">
        <f t="shared" si="12"/>
        <v>0</v>
      </c>
      <c r="G37" s="44">
        <v>20</v>
      </c>
      <c r="H37" s="47">
        <v>45796</v>
      </c>
      <c r="I37" s="47">
        <v>45807</v>
      </c>
    </row>
  </sheetData>
  <autoFilter ref="A1:I37" xr:uid="{00000000-0009-0000-0000-000003000000}"/>
  <phoneticPr fontId="40" type="noConversion"/>
  <conditionalFormatting sqref="I1:I1001">
    <cfRule type="expression" dxfId="6" priority="1">
      <formula>AND(NOT(ISBLANK(I1)), I1 &lt; TODAY(), E1 &lt; 1)</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9C9"/>
  </sheetPr>
  <dimension ref="A1:L13"/>
  <sheetViews>
    <sheetView workbookViewId="0"/>
  </sheetViews>
  <sheetFormatPr baseColWidth="10" defaultColWidth="14.5" defaultRowHeight="15" customHeight="1" x14ac:dyDescent="0.2"/>
  <cols>
    <col min="1" max="1" width="9" customWidth="1"/>
    <col min="2" max="2" width="45.5" customWidth="1"/>
    <col min="3" max="3" width="9" hidden="1" customWidth="1"/>
    <col min="4" max="4" width="15.5" customWidth="1"/>
    <col min="5" max="10" width="9" customWidth="1"/>
    <col min="11" max="11" width="68.1640625" customWidth="1"/>
    <col min="12" max="14" width="9" customWidth="1"/>
    <col min="15" max="26" width="8.6640625" customWidth="1"/>
  </cols>
  <sheetData>
    <row r="1" spans="1:12" ht="15.75" customHeight="1" x14ac:dyDescent="0.2">
      <c r="A1" s="359" t="s">
        <v>23</v>
      </c>
      <c r="B1" s="357" t="s">
        <v>24</v>
      </c>
      <c r="C1" s="357" t="s">
        <v>25</v>
      </c>
      <c r="D1" s="357" t="s">
        <v>26</v>
      </c>
      <c r="E1" s="26" t="s">
        <v>27</v>
      </c>
      <c r="F1" s="27" t="s">
        <v>28</v>
      </c>
      <c r="G1" s="25" t="s">
        <v>29</v>
      </c>
      <c r="H1" s="361" t="s">
        <v>30</v>
      </c>
      <c r="I1" s="361" t="s">
        <v>31</v>
      </c>
      <c r="J1" s="357" t="s">
        <v>344</v>
      </c>
      <c r="K1" s="357" t="s">
        <v>345</v>
      </c>
      <c r="L1" s="357" t="s">
        <v>346</v>
      </c>
    </row>
    <row r="2" spans="1:12" ht="15.75" customHeight="1" x14ac:dyDescent="0.2">
      <c r="A2" s="358"/>
      <c r="B2" s="358"/>
      <c r="C2" s="358"/>
      <c r="D2" s="358"/>
      <c r="E2" s="32">
        <f t="shared" ref="E2:E3" si="0">F2/G2</f>
        <v>0.98701298701298701</v>
      </c>
      <c r="F2" s="33">
        <f t="shared" ref="F2:G2" si="1">F3</f>
        <v>76</v>
      </c>
      <c r="G2" s="34">
        <f t="shared" si="1"/>
        <v>77</v>
      </c>
      <c r="H2" s="358"/>
      <c r="I2" s="358"/>
      <c r="J2" s="358"/>
      <c r="K2" s="358"/>
      <c r="L2" s="358"/>
    </row>
    <row r="3" spans="1:12" ht="13.5" customHeight="1" x14ac:dyDescent="0.2">
      <c r="A3" s="182" t="s">
        <v>543</v>
      </c>
      <c r="B3" s="183" t="s">
        <v>544</v>
      </c>
      <c r="C3" s="184"/>
      <c r="D3" s="184" t="s">
        <v>552</v>
      </c>
      <c r="E3" s="185">
        <f t="shared" si="0"/>
        <v>0.98701298701298701</v>
      </c>
      <c r="F3" s="186">
        <f t="shared" ref="F3:G3" si="2">SUM(F4:F13)</f>
        <v>76</v>
      </c>
      <c r="G3" s="184">
        <f t="shared" si="2"/>
        <v>77</v>
      </c>
      <c r="H3" s="187">
        <f>MIN(H4:H12)</f>
        <v>45691</v>
      </c>
      <c r="I3" s="187">
        <f>MAX(I4:I12)</f>
        <v>45747</v>
      </c>
      <c r="J3" s="29"/>
      <c r="K3" s="29"/>
      <c r="L3" s="29"/>
    </row>
    <row r="4" spans="1:12" ht="13.5" customHeight="1" x14ac:dyDescent="0.2">
      <c r="A4" s="62" t="s">
        <v>553</v>
      </c>
      <c r="B4" s="168" t="s">
        <v>554</v>
      </c>
      <c r="C4" s="104"/>
      <c r="D4" s="104" t="s">
        <v>555</v>
      </c>
      <c r="E4" s="188">
        <v>1</v>
      </c>
      <c r="F4" s="144">
        <f t="shared" ref="F4:F13" si="3">E4*G4</f>
        <v>3</v>
      </c>
      <c r="G4" s="104">
        <v>3</v>
      </c>
      <c r="H4" s="105">
        <v>45691</v>
      </c>
      <c r="I4" s="105">
        <v>45693</v>
      </c>
      <c r="J4" s="147">
        <v>1</v>
      </c>
      <c r="K4" s="164" t="s">
        <v>556</v>
      </c>
      <c r="L4" s="189">
        <v>45713</v>
      </c>
    </row>
    <row r="5" spans="1:12" ht="13.5" customHeight="1" x14ac:dyDescent="0.2">
      <c r="A5" s="62" t="s">
        <v>557</v>
      </c>
      <c r="B5" s="168" t="s">
        <v>285</v>
      </c>
      <c r="C5" s="104"/>
      <c r="D5" s="104" t="s">
        <v>358</v>
      </c>
      <c r="E5" s="190">
        <v>1</v>
      </c>
      <c r="F5" s="144">
        <f t="shared" si="3"/>
        <v>4</v>
      </c>
      <c r="G5" s="104">
        <v>4</v>
      </c>
      <c r="H5" s="105">
        <v>45694</v>
      </c>
      <c r="I5" s="105">
        <v>45699</v>
      </c>
      <c r="J5" s="147">
        <v>2</v>
      </c>
      <c r="K5" s="164" t="s">
        <v>558</v>
      </c>
      <c r="L5" s="191"/>
    </row>
    <row r="6" spans="1:12" ht="17" x14ac:dyDescent="0.2">
      <c r="A6" s="62" t="s">
        <v>559</v>
      </c>
      <c r="B6" s="168" t="s">
        <v>560</v>
      </c>
      <c r="C6" s="104"/>
      <c r="D6" s="104" t="s">
        <v>354</v>
      </c>
      <c r="E6" s="190">
        <v>1</v>
      </c>
      <c r="F6" s="144">
        <f t="shared" si="3"/>
        <v>6</v>
      </c>
      <c r="G6" s="104">
        <v>6</v>
      </c>
      <c r="H6" s="105">
        <v>45733</v>
      </c>
      <c r="I6" s="105">
        <v>45740</v>
      </c>
      <c r="J6" s="147">
        <v>6</v>
      </c>
      <c r="K6" s="161"/>
      <c r="L6" s="161"/>
    </row>
    <row r="7" spans="1:12" ht="17" x14ac:dyDescent="0.2">
      <c r="A7" s="62" t="s">
        <v>561</v>
      </c>
      <c r="B7" s="168" t="s">
        <v>562</v>
      </c>
      <c r="C7" s="104"/>
      <c r="D7" s="104" t="s">
        <v>354</v>
      </c>
      <c r="E7" s="190">
        <v>0.95</v>
      </c>
      <c r="F7" s="144">
        <f t="shared" si="3"/>
        <v>4.75</v>
      </c>
      <c r="G7" s="104">
        <v>5</v>
      </c>
      <c r="H7" s="105">
        <v>45741</v>
      </c>
      <c r="I7" s="105">
        <v>45747</v>
      </c>
      <c r="J7" s="147">
        <v>7</v>
      </c>
      <c r="K7" s="164" t="s">
        <v>563</v>
      </c>
      <c r="L7" s="191"/>
    </row>
    <row r="8" spans="1:12" ht="17" x14ac:dyDescent="0.2">
      <c r="A8" s="62" t="s">
        <v>564</v>
      </c>
      <c r="B8" s="168" t="s">
        <v>565</v>
      </c>
      <c r="C8" s="104"/>
      <c r="D8" s="104" t="s">
        <v>350</v>
      </c>
      <c r="E8" s="190">
        <v>1</v>
      </c>
      <c r="F8" s="144">
        <f t="shared" si="3"/>
        <v>12</v>
      </c>
      <c r="G8" s="104">
        <v>12</v>
      </c>
      <c r="H8" s="105">
        <v>45691</v>
      </c>
      <c r="I8" s="105">
        <v>45706</v>
      </c>
      <c r="J8" s="157">
        <v>1</v>
      </c>
      <c r="K8" s="164" t="s">
        <v>566</v>
      </c>
      <c r="L8" s="189">
        <v>45706</v>
      </c>
    </row>
    <row r="9" spans="1:12" ht="17" x14ac:dyDescent="0.2">
      <c r="A9" s="62" t="s">
        <v>567</v>
      </c>
      <c r="B9" s="168" t="s">
        <v>568</v>
      </c>
      <c r="C9" s="104"/>
      <c r="D9" s="104" t="s">
        <v>350</v>
      </c>
      <c r="E9" s="188">
        <v>0.95</v>
      </c>
      <c r="F9" s="144">
        <f t="shared" si="3"/>
        <v>14.25</v>
      </c>
      <c r="G9" s="104">
        <v>15</v>
      </c>
      <c r="H9" s="105">
        <v>45707</v>
      </c>
      <c r="I9" s="105">
        <v>45728</v>
      </c>
      <c r="J9" s="157">
        <v>2</v>
      </c>
      <c r="K9" s="164" t="s">
        <v>569</v>
      </c>
      <c r="L9" s="189">
        <v>45729</v>
      </c>
    </row>
    <row r="10" spans="1:12" ht="17" x14ac:dyDescent="0.2">
      <c r="A10" s="62" t="s">
        <v>570</v>
      </c>
      <c r="B10" s="168" t="s">
        <v>571</v>
      </c>
      <c r="C10" s="104"/>
      <c r="D10" s="104" t="s">
        <v>572</v>
      </c>
      <c r="E10" s="190">
        <v>1</v>
      </c>
      <c r="F10" s="144">
        <f t="shared" si="3"/>
        <v>13</v>
      </c>
      <c r="G10" s="104">
        <v>13</v>
      </c>
      <c r="H10" s="105">
        <v>45729</v>
      </c>
      <c r="I10" s="105">
        <v>45747</v>
      </c>
      <c r="J10" s="157">
        <v>3</v>
      </c>
      <c r="K10" s="164"/>
      <c r="L10" s="189">
        <v>45748</v>
      </c>
    </row>
    <row r="11" spans="1:12" ht="17" x14ac:dyDescent="0.2">
      <c r="A11" s="62" t="s">
        <v>573</v>
      </c>
      <c r="B11" s="168" t="s">
        <v>574</v>
      </c>
      <c r="C11" s="104"/>
      <c r="D11" s="104" t="s">
        <v>354</v>
      </c>
      <c r="E11" s="190">
        <v>1</v>
      </c>
      <c r="F11" s="144">
        <f t="shared" si="3"/>
        <v>7</v>
      </c>
      <c r="G11" s="104">
        <v>7</v>
      </c>
      <c r="H11" s="105">
        <v>45712</v>
      </c>
      <c r="I11" s="105">
        <v>45721</v>
      </c>
      <c r="J11" s="147">
        <v>4</v>
      </c>
      <c r="K11" s="161"/>
      <c r="L11" s="161"/>
    </row>
    <row r="12" spans="1:12" ht="17" x14ac:dyDescent="0.2">
      <c r="A12" s="62" t="s">
        <v>575</v>
      </c>
      <c r="B12" s="168" t="s">
        <v>576</v>
      </c>
      <c r="C12" s="104"/>
      <c r="D12" s="104" t="s">
        <v>354</v>
      </c>
      <c r="E12" s="190">
        <v>1</v>
      </c>
      <c r="F12" s="144">
        <f t="shared" si="3"/>
        <v>7</v>
      </c>
      <c r="G12" s="104">
        <v>7</v>
      </c>
      <c r="H12" s="105">
        <v>45722</v>
      </c>
      <c r="I12" s="105">
        <v>45730</v>
      </c>
      <c r="J12" s="147">
        <v>5</v>
      </c>
      <c r="K12" s="161"/>
      <c r="L12" s="161"/>
    </row>
    <row r="13" spans="1:12" ht="18" customHeight="1" x14ac:dyDescent="0.2">
      <c r="A13" s="62" t="s">
        <v>577</v>
      </c>
      <c r="B13" s="104" t="s">
        <v>578</v>
      </c>
      <c r="C13" s="104"/>
      <c r="D13" s="104" t="s">
        <v>354</v>
      </c>
      <c r="E13" s="188">
        <v>1</v>
      </c>
      <c r="F13" s="144">
        <f t="shared" si="3"/>
        <v>5</v>
      </c>
      <c r="G13" s="104">
        <v>5</v>
      </c>
      <c r="H13" s="105">
        <v>45733</v>
      </c>
      <c r="I13" s="105">
        <v>45737</v>
      </c>
      <c r="J13" s="29">
        <v>8</v>
      </c>
      <c r="K13" s="164"/>
      <c r="L13" s="189">
        <v>45737</v>
      </c>
    </row>
  </sheetData>
  <mergeCells count="9">
    <mergeCell ref="K1:K2"/>
    <mergeCell ref="L1:L2"/>
    <mergeCell ref="A1:A2"/>
    <mergeCell ref="B1:B2"/>
    <mergeCell ref="C1:C2"/>
    <mergeCell ref="D1:D2"/>
    <mergeCell ref="H1:H2"/>
    <mergeCell ref="I1:I2"/>
    <mergeCell ref="J1:J2"/>
  </mergeCells>
  <phoneticPr fontId="40" type="noConversion"/>
  <conditionalFormatting sqref="I3:I12">
    <cfRule type="expression" dxfId="5" priority="1">
      <formula>AND(NOT(ISBLANK(I1)), I1 &lt; TODAY(), E1 &lt; 1)</formula>
    </cfRule>
  </conditionalFormatting>
  <conditionalFormatting sqref="J1:L1">
    <cfRule type="expression" dxfId="4" priority="2">
      <formula>AND(NOT(ISBLANK(J1)), J1 &lt; TODAY(), F1 &lt; 1)</formula>
    </cfRule>
  </conditionalFormatting>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5"/>
  <sheetViews>
    <sheetView workbookViewId="0">
      <pane ySplit="2" topLeftCell="A3" activePane="bottomLeft" state="frozen"/>
      <selection pane="bottomLeft" activeCell="B4" sqref="B4"/>
    </sheetView>
  </sheetViews>
  <sheetFormatPr baseColWidth="10" defaultColWidth="14.5" defaultRowHeight="15" customHeight="1" outlineLevelRow="2" x14ac:dyDescent="0.2"/>
  <cols>
    <col min="1" max="1" width="9" customWidth="1"/>
    <col min="2" max="2" width="57.83203125" customWidth="1"/>
    <col min="3" max="3" width="32.6640625" customWidth="1"/>
    <col min="4" max="4" width="17.5" customWidth="1"/>
    <col min="5" max="6" width="10.33203125" customWidth="1"/>
    <col min="7" max="7" width="9" customWidth="1"/>
    <col min="8" max="8" width="10.6640625" customWidth="1"/>
    <col min="9" max="9" width="11" customWidth="1"/>
    <col min="10" max="10" width="8.6640625" customWidth="1"/>
    <col min="11" max="11" width="57.1640625" customWidth="1"/>
    <col min="12" max="12" width="8.6640625" customWidth="1"/>
    <col min="13" max="13" width="20.33203125" customWidth="1"/>
    <col min="14" max="26" width="8.6640625" customWidth="1"/>
  </cols>
  <sheetData>
    <row r="1" spans="1:15" ht="15.75" customHeight="1" x14ac:dyDescent="0.2">
      <c r="A1" s="24" t="s">
        <v>23</v>
      </c>
      <c r="B1" s="25" t="s">
        <v>24</v>
      </c>
      <c r="C1" s="25" t="s">
        <v>25</v>
      </c>
      <c r="D1" s="25" t="s">
        <v>26</v>
      </c>
      <c r="E1" s="26" t="s">
        <v>27</v>
      </c>
      <c r="F1" s="27" t="s">
        <v>28</v>
      </c>
      <c r="G1" s="25" t="s">
        <v>29</v>
      </c>
      <c r="H1" s="28" t="s">
        <v>30</v>
      </c>
      <c r="I1" s="28" t="s">
        <v>31</v>
      </c>
      <c r="J1" s="29"/>
      <c r="K1" s="29"/>
      <c r="L1" s="29"/>
      <c r="M1" s="29"/>
      <c r="N1" s="29"/>
      <c r="O1" s="29"/>
    </row>
    <row r="2" spans="1:15" ht="15.75" customHeight="1" x14ac:dyDescent="0.2">
      <c r="A2" s="30"/>
      <c r="B2" s="31"/>
      <c r="C2" s="31"/>
      <c r="D2" s="31"/>
      <c r="E2" s="32">
        <f t="shared" ref="E2:E3" si="0">F2/G2</f>
        <v>0.79917695473251027</v>
      </c>
      <c r="F2" s="33">
        <f t="shared" ref="F2:G2" si="1">SUM(F3,F15,F20,F30)</f>
        <v>194.2</v>
      </c>
      <c r="G2" s="34">
        <f t="shared" si="1"/>
        <v>243</v>
      </c>
      <c r="H2" s="35"/>
      <c r="I2" s="35"/>
      <c r="J2" s="29"/>
      <c r="K2" s="29"/>
      <c r="L2" s="29"/>
      <c r="M2" s="29"/>
      <c r="N2" s="29"/>
      <c r="O2" s="29"/>
    </row>
    <row r="3" spans="1:15" ht="13.5" customHeight="1" x14ac:dyDescent="0.2">
      <c r="A3" s="36" t="s">
        <v>579</v>
      </c>
      <c r="B3" s="37" t="s">
        <v>580</v>
      </c>
      <c r="C3" s="38"/>
      <c r="D3" s="38" t="s">
        <v>103</v>
      </c>
      <c r="E3" s="39">
        <f t="shared" si="0"/>
        <v>0.97222222222222221</v>
      </c>
      <c r="F3" s="192">
        <f>SUM(F4:F6,F10:F11,F14)</f>
        <v>52.5</v>
      </c>
      <c r="G3" s="38">
        <f>SUM(G4,G5,G6,G10,G11,G14)</f>
        <v>54</v>
      </c>
      <c r="H3" s="41">
        <f>MIN(H4:H14)</f>
        <v>45488</v>
      </c>
      <c r="I3" s="41">
        <f>MAX(I4:I14)</f>
        <v>45777</v>
      </c>
      <c r="J3" s="78"/>
      <c r="K3" s="78"/>
      <c r="L3" s="78"/>
      <c r="M3" s="78"/>
      <c r="N3" s="78"/>
      <c r="O3" s="78"/>
    </row>
    <row r="4" spans="1:15" ht="13.5" customHeight="1" outlineLevel="1" x14ac:dyDescent="0.2">
      <c r="A4" s="42" t="s">
        <v>581</v>
      </c>
      <c r="B4" s="43" t="s">
        <v>582</v>
      </c>
      <c r="C4" s="44" t="s">
        <v>44</v>
      </c>
      <c r="D4" s="44" t="s">
        <v>103</v>
      </c>
      <c r="E4" s="45">
        <v>1</v>
      </c>
      <c r="F4" s="46">
        <f t="shared" ref="F4:F5" si="2">G4*E4</f>
        <v>10</v>
      </c>
      <c r="G4" s="44">
        <v>10</v>
      </c>
      <c r="H4" s="47">
        <v>45488</v>
      </c>
      <c r="I4" s="47">
        <v>45530</v>
      </c>
      <c r="J4" s="29"/>
      <c r="K4" s="29"/>
      <c r="L4" s="29"/>
      <c r="M4" s="29"/>
      <c r="N4" s="29"/>
      <c r="O4" s="29"/>
    </row>
    <row r="5" spans="1:15" ht="13.5" customHeight="1" outlineLevel="1" x14ac:dyDescent="0.2">
      <c r="A5" s="42" t="s">
        <v>583</v>
      </c>
      <c r="B5" s="43" t="s">
        <v>584</v>
      </c>
      <c r="C5" s="178" t="s">
        <v>500</v>
      </c>
      <c r="D5" s="44" t="s">
        <v>103</v>
      </c>
      <c r="E5" s="45">
        <v>1</v>
      </c>
      <c r="F5" s="46">
        <f t="shared" si="2"/>
        <v>3</v>
      </c>
      <c r="G5" s="44">
        <v>3</v>
      </c>
      <c r="H5" s="47">
        <v>45524</v>
      </c>
      <c r="I5" s="47">
        <v>45526</v>
      </c>
      <c r="J5" s="29"/>
      <c r="K5" s="29"/>
      <c r="L5" s="29"/>
      <c r="M5" s="29"/>
      <c r="N5" s="29"/>
      <c r="O5" s="29"/>
    </row>
    <row r="6" spans="1:15" ht="13.5" customHeight="1" outlineLevel="1" x14ac:dyDescent="0.2">
      <c r="A6" s="77" t="s">
        <v>585</v>
      </c>
      <c r="B6" s="49" t="s">
        <v>50</v>
      </c>
      <c r="C6" s="44" t="s">
        <v>502</v>
      </c>
      <c r="D6" s="51" t="s">
        <v>134</v>
      </c>
      <c r="E6" s="52">
        <f>F6/G6</f>
        <v>1</v>
      </c>
      <c r="F6" s="46">
        <f t="shared" ref="F6:G6" si="3">SUM(F7:F9)</f>
        <v>11</v>
      </c>
      <c r="G6" s="50">
        <f t="shared" si="3"/>
        <v>11</v>
      </c>
      <c r="H6" s="54">
        <f>MIN(H7:H9)</f>
        <v>45527</v>
      </c>
      <c r="I6" s="54">
        <f>MAX(I7:I9)</f>
        <v>45562</v>
      </c>
      <c r="J6" s="78"/>
      <c r="K6" s="78"/>
      <c r="L6" s="78"/>
      <c r="M6" s="78"/>
      <c r="N6" s="78"/>
      <c r="O6" s="78"/>
    </row>
    <row r="7" spans="1:15" ht="13.5" customHeight="1" outlineLevel="2" x14ac:dyDescent="0.2">
      <c r="A7" s="69" t="s">
        <v>586</v>
      </c>
      <c r="B7" s="70" t="s">
        <v>53</v>
      </c>
      <c r="C7" s="73"/>
      <c r="D7" s="71" t="s">
        <v>134</v>
      </c>
      <c r="E7" s="45">
        <v>1</v>
      </c>
      <c r="F7" s="72">
        <f t="shared" ref="F7:F10" si="4">G7*E7</f>
        <v>5</v>
      </c>
      <c r="G7" s="73">
        <v>5</v>
      </c>
      <c r="H7" s="74">
        <v>45527</v>
      </c>
      <c r="I7" s="74">
        <v>45533</v>
      </c>
      <c r="J7" s="29"/>
      <c r="K7" s="29"/>
      <c r="L7" s="29"/>
      <c r="M7" s="29"/>
      <c r="N7" s="29"/>
      <c r="O7" s="29"/>
    </row>
    <row r="8" spans="1:15" ht="13.5" customHeight="1" outlineLevel="2" x14ac:dyDescent="0.2">
      <c r="A8" s="69" t="s">
        <v>587</v>
      </c>
      <c r="B8" s="70" t="s">
        <v>588</v>
      </c>
      <c r="C8" s="73"/>
      <c r="D8" s="71" t="s">
        <v>134</v>
      </c>
      <c r="E8" s="45">
        <v>1</v>
      </c>
      <c r="F8" s="72">
        <f t="shared" si="4"/>
        <v>3</v>
      </c>
      <c r="G8" s="73">
        <v>3</v>
      </c>
      <c r="H8" s="74">
        <v>45534</v>
      </c>
      <c r="I8" s="74">
        <v>45538</v>
      </c>
      <c r="J8" s="29"/>
      <c r="K8" s="29"/>
      <c r="L8" s="29"/>
      <c r="M8" s="29"/>
      <c r="N8" s="29"/>
      <c r="O8" s="29"/>
    </row>
    <row r="9" spans="1:15" ht="13.5" customHeight="1" outlineLevel="2" x14ac:dyDescent="0.2">
      <c r="A9" s="69" t="s">
        <v>589</v>
      </c>
      <c r="B9" s="70" t="s">
        <v>590</v>
      </c>
      <c r="C9" s="73"/>
      <c r="D9" s="71" t="s">
        <v>134</v>
      </c>
      <c r="E9" s="45">
        <v>1</v>
      </c>
      <c r="F9" s="72">
        <f t="shared" si="4"/>
        <v>3</v>
      </c>
      <c r="G9" s="73">
        <v>3</v>
      </c>
      <c r="H9" s="74">
        <v>45539</v>
      </c>
      <c r="I9" s="74">
        <v>45562</v>
      </c>
      <c r="J9" s="29"/>
      <c r="K9" s="29"/>
      <c r="L9" s="29"/>
      <c r="M9" s="29"/>
      <c r="N9" s="29"/>
      <c r="O9" s="29"/>
    </row>
    <row r="10" spans="1:15" ht="13.5" customHeight="1" outlineLevel="1" x14ac:dyDescent="0.2">
      <c r="A10" s="42" t="s">
        <v>591</v>
      </c>
      <c r="B10" s="43" t="s">
        <v>510</v>
      </c>
      <c r="C10" s="44" t="s">
        <v>511</v>
      </c>
      <c r="D10" s="48" t="s">
        <v>103</v>
      </c>
      <c r="E10" s="45">
        <v>1</v>
      </c>
      <c r="F10" s="46">
        <f t="shared" si="4"/>
        <v>5</v>
      </c>
      <c r="G10" s="44">
        <v>5</v>
      </c>
      <c r="H10" s="47">
        <v>45567</v>
      </c>
      <c r="I10" s="47">
        <v>45573</v>
      </c>
      <c r="J10" s="29"/>
      <c r="K10" s="29"/>
      <c r="L10" s="29"/>
      <c r="M10" s="29"/>
      <c r="N10" s="29"/>
      <c r="O10" s="29"/>
    </row>
    <row r="11" spans="1:15" ht="13.5" customHeight="1" outlineLevel="1" x14ac:dyDescent="0.2">
      <c r="A11" s="77" t="s">
        <v>592</v>
      </c>
      <c r="B11" s="49" t="s">
        <v>79</v>
      </c>
      <c r="C11" s="44" t="s">
        <v>593</v>
      </c>
      <c r="D11" s="51" t="s">
        <v>103</v>
      </c>
      <c r="E11" s="52">
        <f>F11/G11</f>
        <v>1</v>
      </c>
      <c r="F11" s="46">
        <f t="shared" ref="F11:G11" si="5">SUM(F12:F13)</f>
        <v>10</v>
      </c>
      <c r="G11" s="50">
        <f t="shared" si="5"/>
        <v>10</v>
      </c>
      <c r="H11" s="54">
        <f>MIN(H12:H13)</f>
        <v>45663</v>
      </c>
      <c r="I11" s="54">
        <f>MAX(I12:I13)</f>
        <v>45674</v>
      </c>
      <c r="J11" s="78"/>
      <c r="K11" s="78"/>
      <c r="L11" s="78"/>
      <c r="M11" s="78"/>
      <c r="N11" s="78"/>
      <c r="O11" s="78"/>
    </row>
    <row r="12" spans="1:15" ht="13.5" customHeight="1" outlineLevel="2" x14ac:dyDescent="0.2">
      <c r="A12" s="69" t="s">
        <v>594</v>
      </c>
      <c r="B12" s="193" t="s">
        <v>595</v>
      </c>
      <c r="C12" s="176" t="s">
        <v>595</v>
      </c>
      <c r="D12" s="99" t="s">
        <v>103</v>
      </c>
      <c r="E12" s="93">
        <v>1</v>
      </c>
      <c r="F12" s="194">
        <f t="shared" ref="F12:F14" si="6">G12*E12</f>
        <v>5</v>
      </c>
      <c r="G12" s="176">
        <v>5</v>
      </c>
      <c r="H12" s="177">
        <v>45663</v>
      </c>
      <c r="I12" s="177">
        <v>45667</v>
      </c>
      <c r="J12" s="29"/>
      <c r="K12" s="29" t="s">
        <v>596</v>
      </c>
      <c r="L12" s="29"/>
      <c r="M12" s="29"/>
      <c r="N12" s="29" t="s">
        <v>597</v>
      </c>
      <c r="O12" s="29" t="s">
        <v>598</v>
      </c>
    </row>
    <row r="13" spans="1:15" ht="13.5" customHeight="1" outlineLevel="2" x14ac:dyDescent="0.2">
      <c r="A13" s="69" t="s">
        <v>599</v>
      </c>
      <c r="B13" s="70" t="s">
        <v>600</v>
      </c>
      <c r="C13" s="73" t="s">
        <v>600</v>
      </c>
      <c r="D13" s="73" t="s">
        <v>103</v>
      </c>
      <c r="E13" s="93">
        <v>1</v>
      </c>
      <c r="F13" s="72">
        <f t="shared" si="6"/>
        <v>5</v>
      </c>
      <c r="G13" s="73">
        <v>5</v>
      </c>
      <c r="H13" s="74">
        <v>45672</v>
      </c>
      <c r="I13" s="74">
        <v>45674</v>
      </c>
      <c r="J13" s="29"/>
      <c r="K13" s="29" t="s">
        <v>596</v>
      </c>
      <c r="L13" s="29"/>
      <c r="M13" s="29" t="s">
        <v>601</v>
      </c>
      <c r="N13" s="29" t="s">
        <v>597</v>
      </c>
      <c r="O13" s="29" t="s">
        <v>598</v>
      </c>
    </row>
    <row r="14" spans="1:15" outlineLevel="1" x14ac:dyDescent="0.2">
      <c r="A14" s="42" t="s">
        <v>602</v>
      </c>
      <c r="B14" s="43" t="s">
        <v>179</v>
      </c>
      <c r="C14" s="44"/>
      <c r="D14" s="44" t="s">
        <v>134</v>
      </c>
      <c r="E14" s="45">
        <v>0.9</v>
      </c>
      <c r="F14" s="46">
        <f t="shared" si="6"/>
        <v>13.5</v>
      </c>
      <c r="G14" s="44">
        <v>15</v>
      </c>
      <c r="H14" s="47">
        <v>45748</v>
      </c>
      <c r="I14" s="47">
        <v>45777</v>
      </c>
      <c r="J14" s="29"/>
      <c r="K14" s="29" t="s">
        <v>180</v>
      </c>
      <c r="L14" s="29"/>
      <c r="M14" s="29"/>
      <c r="N14" s="29"/>
      <c r="O14" s="29"/>
    </row>
    <row r="15" spans="1:15" ht="13.5" customHeight="1" x14ac:dyDescent="0.2">
      <c r="A15" s="36" t="s">
        <v>603</v>
      </c>
      <c r="B15" s="38" t="s">
        <v>604</v>
      </c>
      <c r="C15" s="38"/>
      <c r="D15" s="100" t="s">
        <v>195</v>
      </c>
      <c r="E15" s="39">
        <f>F15/G15</f>
        <v>1</v>
      </c>
      <c r="F15" s="192">
        <f>SUM(F16,F17:F19)</f>
        <v>70</v>
      </c>
      <c r="G15" s="38">
        <f>SUM(G16,G17,G18,G19)</f>
        <v>70</v>
      </c>
      <c r="H15" s="41">
        <f>MIN(H16:H19)</f>
        <v>45544</v>
      </c>
      <c r="I15" s="41">
        <f>MAX(I16:I19)</f>
        <v>45714</v>
      </c>
      <c r="J15" s="29"/>
      <c r="K15" s="29"/>
      <c r="L15" s="29"/>
      <c r="M15" s="29"/>
      <c r="N15" s="29"/>
      <c r="O15" s="29"/>
    </row>
    <row r="16" spans="1:15" ht="13.5" customHeight="1" outlineLevel="1" x14ac:dyDescent="0.2">
      <c r="A16" s="42" t="s">
        <v>605</v>
      </c>
      <c r="B16" s="43" t="s">
        <v>200</v>
      </c>
      <c r="C16" s="44" t="s">
        <v>200</v>
      </c>
      <c r="D16" s="48" t="s">
        <v>195</v>
      </c>
      <c r="E16" s="195">
        <v>1</v>
      </c>
      <c r="F16" s="46">
        <f>E16*G16</f>
        <v>20</v>
      </c>
      <c r="G16" s="44">
        <v>20</v>
      </c>
      <c r="H16" s="47">
        <v>45544</v>
      </c>
      <c r="I16" s="47">
        <v>45576</v>
      </c>
      <c r="J16" s="29"/>
      <c r="K16" s="196"/>
      <c r="L16" s="196"/>
      <c r="M16" s="29"/>
      <c r="N16" s="29"/>
      <c r="O16" s="29"/>
    </row>
    <row r="17" spans="1:11" ht="13.5" customHeight="1" outlineLevel="1" x14ac:dyDescent="0.2">
      <c r="A17" s="42" t="s">
        <v>606</v>
      </c>
      <c r="B17" s="43" t="s">
        <v>225</v>
      </c>
      <c r="C17" s="44"/>
      <c r="D17" s="44" t="s">
        <v>191</v>
      </c>
      <c r="E17" s="45">
        <v>1</v>
      </c>
      <c r="F17" s="46">
        <f t="shared" ref="F17:F19" si="7">G17*E17</f>
        <v>5</v>
      </c>
      <c r="G17" s="44">
        <v>5</v>
      </c>
      <c r="H17" s="47">
        <v>45558</v>
      </c>
      <c r="I17" s="47">
        <v>45596</v>
      </c>
      <c r="J17" s="29"/>
      <c r="K17" s="29"/>
    </row>
    <row r="18" spans="1:11" ht="13.5" customHeight="1" outlineLevel="1" x14ac:dyDescent="0.2">
      <c r="A18" s="42" t="s">
        <v>607</v>
      </c>
      <c r="B18" s="43" t="s">
        <v>530</v>
      </c>
      <c r="C18" s="44" t="s">
        <v>229</v>
      </c>
      <c r="D18" s="44" t="s">
        <v>230</v>
      </c>
      <c r="E18" s="45">
        <v>1</v>
      </c>
      <c r="F18" s="46">
        <f t="shared" si="7"/>
        <v>20</v>
      </c>
      <c r="G18" s="44">
        <v>20</v>
      </c>
      <c r="H18" s="47">
        <v>45670</v>
      </c>
      <c r="I18" s="47">
        <v>45700</v>
      </c>
      <c r="J18" s="29"/>
      <c r="K18" s="196"/>
    </row>
    <row r="19" spans="1:11" ht="13.5" customHeight="1" outlineLevel="1" x14ac:dyDescent="0.2">
      <c r="A19" s="42" t="s">
        <v>608</v>
      </c>
      <c r="B19" s="43" t="s">
        <v>243</v>
      </c>
      <c r="C19" s="44" t="s">
        <v>532</v>
      </c>
      <c r="D19" s="44" t="s">
        <v>236</v>
      </c>
      <c r="E19" s="45">
        <v>1</v>
      </c>
      <c r="F19" s="46">
        <f t="shared" si="7"/>
        <v>25</v>
      </c>
      <c r="G19" s="44">
        <v>25</v>
      </c>
      <c r="H19" s="47">
        <v>45677</v>
      </c>
      <c r="I19" s="47">
        <v>45714</v>
      </c>
      <c r="J19" s="29"/>
      <c r="K19" s="196"/>
    </row>
    <row r="20" spans="1:11" ht="13.5" customHeight="1" x14ac:dyDescent="0.2">
      <c r="A20" s="36" t="s">
        <v>609</v>
      </c>
      <c r="B20" s="37" t="s">
        <v>610</v>
      </c>
      <c r="C20" s="38"/>
      <c r="D20" s="38"/>
      <c r="E20" s="39">
        <f t="shared" ref="E20:E21" si="8">F20/G20</f>
        <v>0.99464285714285716</v>
      </c>
      <c r="F20" s="192">
        <f>SUM(F21,F26:F27)</f>
        <v>55.7</v>
      </c>
      <c r="G20" s="38">
        <f>SUM(G21,G26,G27)</f>
        <v>56</v>
      </c>
      <c r="H20" s="41">
        <f>MIN(H21:H29)</f>
        <v>45505</v>
      </c>
      <c r="I20" s="41">
        <f>MAX(I21:I29)</f>
        <v>45747</v>
      </c>
      <c r="J20" s="78"/>
      <c r="K20" s="78"/>
    </row>
    <row r="21" spans="1:11" ht="13.5" customHeight="1" outlineLevel="1" x14ac:dyDescent="0.2">
      <c r="A21" s="77" t="s">
        <v>611</v>
      </c>
      <c r="B21" s="49" t="s">
        <v>273</v>
      </c>
      <c r="C21" s="50"/>
      <c r="D21" s="50" t="s">
        <v>275</v>
      </c>
      <c r="E21" s="52">
        <f t="shared" si="8"/>
        <v>1</v>
      </c>
      <c r="F21" s="46">
        <f t="shared" ref="F21:G21" si="9">SUM(F22:F25)</f>
        <v>15</v>
      </c>
      <c r="G21" s="50">
        <f t="shared" si="9"/>
        <v>15</v>
      </c>
      <c r="H21" s="54">
        <f>MIN(H22:H25)</f>
        <v>45505</v>
      </c>
      <c r="I21" s="54">
        <f>MAX(I22:I25)</f>
        <v>45565</v>
      </c>
      <c r="J21" s="78"/>
      <c r="K21" s="78"/>
    </row>
    <row r="22" spans="1:11" ht="13.5" customHeight="1" outlineLevel="2" x14ac:dyDescent="0.2">
      <c r="A22" s="69" t="s">
        <v>612</v>
      </c>
      <c r="B22" s="70" t="s">
        <v>285</v>
      </c>
      <c r="C22" s="73"/>
      <c r="D22" s="73" t="s">
        <v>275</v>
      </c>
      <c r="E22" s="45">
        <v>1</v>
      </c>
      <c r="F22" s="72">
        <f t="shared" ref="F22:F26" si="10">G22*E22</f>
        <v>2</v>
      </c>
      <c r="G22" s="73">
        <v>2</v>
      </c>
      <c r="H22" s="122">
        <v>45505</v>
      </c>
      <c r="I22" s="122">
        <v>45506</v>
      </c>
      <c r="J22" s="29"/>
      <c r="K22" s="29"/>
    </row>
    <row r="23" spans="1:11" ht="13.5" customHeight="1" outlineLevel="2" x14ac:dyDescent="0.2">
      <c r="A23" s="69" t="s">
        <v>613</v>
      </c>
      <c r="B23" s="70" t="s">
        <v>287</v>
      </c>
      <c r="C23" s="73"/>
      <c r="D23" s="73" t="s">
        <v>275</v>
      </c>
      <c r="E23" s="45">
        <v>1</v>
      </c>
      <c r="F23" s="72">
        <f t="shared" si="10"/>
        <v>3</v>
      </c>
      <c r="G23" s="73">
        <v>3</v>
      </c>
      <c r="H23" s="122">
        <v>45509</v>
      </c>
      <c r="I23" s="122">
        <v>45511</v>
      </c>
      <c r="J23" s="29"/>
      <c r="K23" s="29"/>
    </row>
    <row r="24" spans="1:11" ht="13.5" customHeight="1" outlineLevel="2" x14ac:dyDescent="0.2">
      <c r="A24" s="69" t="s">
        <v>614</v>
      </c>
      <c r="B24" s="70" t="s">
        <v>289</v>
      </c>
      <c r="C24" s="73"/>
      <c r="D24" s="73" t="s">
        <v>275</v>
      </c>
      <c r="E24" s="45">
        <v>1</v>
      </c>
      <c r="F24" s="72">
        <f t="shared" si="10"/>
        <v>2</v>
      </c>
      <c r="G24" s="73">
        <v>2</v>
      </c>
      <c r="H24" s="122">
        <v>45512</v>
      </c>
      <c r="I24" s="122">
        <v>45513</v>
      </c>
      <c r="J24" s="29"/>
      <c r="K24" s="29"/>
    </row>
    <row r="25" spans="1:11" ht="13.5" customHeight="1" outlineLevel="2" x14ac:dyDescent="0.2">
      <c r="A25" s="69" t="s">
        <v>615</v>
      </c>
      <c r="B25" s="70" t="s">
        <v>299</v>
      </c>
      <c r="C25" s="73"/>
      <c r="D25" s="73" t="s">
        <v>275</v>
      </c>
      <c r="E25" s="45">
        <v>1</v>
      </c>
      <c r="F25" s="72">
        <f t="shared" si="10"/>
        <v>8</v>
      </c>
      <c r="G25" s="73">
        <v>8</v>
      </c>
      <c r="H25" s="122">
        <v>45554</v>
      </c>
      <c r="I25" s="122">
        <v>45565</v>
      </c>
      <c r="J25" s="29"/>
      <c r="K25" s="29"/>
    </row>
    <row r="26" spans="1:11" ht="13.5" customHeight="1" outlineLevel="1" x14ac:dyDescent="0.2">
      <c r="A26" s="42" t="s">
        <v>616</v>
      </c>
      <c r="B26" s="43" t="s">
        <v>302</v>
      </c>
      <c r="C26" s="44"/>
      <c r="D26" s="44" t="s">
        <v>304</v>
      </c>
      <c r="E26" s="45">
        <v>1</v>
      </c>
      <c r="F26" s="46">
        <f t="shared" si="10"/>
        <v>8</v>
      </c>
      <c r="G26" s="44">
        <v>8</v>
      </c>
      <c r="H26" s="47">
        <v>45554</v>
      </c>
      <c r="I26" s="47">
        <v>45580</v>
      </c>
      <c r="J26" s="29"/>
      <c r="K26" s="29" t="s">
        <v>617</v>
      </c>
    </row>
    <row r="27" spans="1:11" ht="13.5" customHeight="1" outlineLevel="1" x14ac:dyDescent="0.2">
      <c r="A27" s="77" t="s">
        <v>618</v>
      </c>
      <c r="B27" s="49" t="s">
        <v>610</v>
      </c>
      <c r="C27" s="50"/>
      <c r="D27" s="50" t="s">
        <v>619</v>
      </c>
      <c r="E27" s="52">
        <f>F27/G27</f>
        <v>0.99090909090909096</v>
      </c>
      <c r="F27" s="53">
        <f t="shared" ref="F27:G27" si="11">SUM(F28:F29)</f>
        <v>32.700000000000003</v>
      </c>
      <c r="G27" s="53">
        <f t="shared" si="11"/>
        <v>33</v>
      </c>
      <c r="H27" s="54">
        <f>MIN(H28:H29)</f>
        <v>45691</v>
      </c>
      <c r="I27" s="54">
        <f>MAX(I28:I29)</f>
        <v>45747</v>
      </c>
      <c r="J27" s="78"/>
      <c r="K27" s="78"/>
    </row>
    <row r="28" spans="1:11" ht="13.5" customHeight="1" outlineLevel="2" x14ac:dyDescent="0.2">
      <c r="A28" s="182" t="s">
        <v>620</v>
      </c>
      <c r="B28" s="183" t="s">
        <v>621</v>
      </c>
      <c r="C28" s="184"/>
      <c r="D28" s="184" t="str">
        <f>전자입찰_개발!$D$3</f>
        <v>서동욱</v>
      </c>
      <c r="E28" s="185">
        <f>전자입찰_개발!E3</f>
        <v>0.98799999999999999</v>
      </c>
      <c r="F28" s="186">
        <f>전자입찰_개발!F3</f>
        <v>24.7</v>
      </c>
      <c r="G28" s="186">
        <f>전자입찰_개발!G3</f>
        <v>25</v>
      </c>
      <c r="H28" s="187">
        <f>전자입찰_개발!H3</f>
        <v>45691</v>
      </c>
      <c r="I28" s="187">
        <f>전자입찰_개발!I3</f>
        <v>45747</v>
      </c>
      <c r="J28" s="29"/>
      <c r="K28" s="29"/>
    </row>
    <row r="29" spans="1:11" ht="13.5" customHeight="1" outlineLevel="2" x14ac:dyDescent="0.2">
      <c r="A29" s="182" t="s">
        <v>622</v>
      </c>
      <c r="B29" s="183" t="s">
        <v>623</v>
      </c>
      <c r="C29" s="184"/>
      <c r="D29" s="184" t="str">
        <f>전자입찰_개발!$D$17</f>
        <v>서동욱</v>
      </c>
      <c r="E29" s="185">
        <f>전자입찰_개발!E17</f>
        <v>1</v>
      </c>
      <c r="F29" s="186">
        <f>전자입찰_개발!F17</f>
        <v>8</v>
      </c>
      <c r="G29" s="186">
        <f>전자입찰_개발!G17</f>
        <v>8</v>
      </c>
      <c r="H29" s="187">
        <f>전자입찰_개발!H17</f>
        <v>45705</v>
      </c>
      <c r="I29" s="187">
        <f>전자입찰_개발!I17</f>
        <v>45747</v>
      </c>
      <c r="J29" s="29"/>
      <c r="K29" s="29"/>
    </row>
    <row r="30" spans="1:11" ht="13.5" customHeight="1" x14ac:dyDescent="0.2">
      <c r="A30" s="135" t="s">
        <v>624</v>
      </c>
      <c r="B30" s="37" t="s">
        <v>625</v>
      </c>
      <c r="C30" s="38"/>
      <c r="D30" s="38" t="s">
        <v>330</v>
      </c>
      <c r="E30" s="39">
        <f>F30/G30</f>
        <v>0.25396825396825395</v>
      </c>
      <c r="F30" s="192">
        <f t="shared" ref="F30:G30" si="12">SUM(F31:F35)</f>
        <v>16</v>
      </c>
      <c r="G30" s="38">
        <f t="shared" si="12"/>
        <v>63</v>
      </c>
      <c r="H30" s="41">
        <f>MIN(H31:H35)</f>
        <v>45733</v>
      </c>
      <c r="I30" s="41">
        <f>MAX(I31:I35)</f>
        <v>45807</v>
      </c>
      <c r="J30" s="78"/>
      <c r="K30" s="78"/>
    </row>
    <row r="31" spans="1:11" ht="13.5" customHeight="1" outlineLevel="1" x14ac:dyDescent="0.2">
      <c r="A31" s="136" t="s">
        <v>626</v>
      </c>
      <c r="B31" s="43" t="s">
        <v>332</v>
      </c>
      <c r="C31" s="44" t="s">
        <v>333</v>
      </c>
      <c r="D31" s="44" t="s">
        <v>330</v>
      </c>
      <c r="E31" s="45">
        <v>1</v>
      </c>
      <c r="F31" s="46">
        <f t="shared" ref="F31:F35" si="13">G31*E31</f>
        <v>10</v>
      </c>
      <c r="G31" s="44">
        <v>10</v>
      </c>
      <c r="H31" s="47">
        <v>45733</v>
      </c>
      <c r="I31" s="47">
        <v>45744</v>
      </c>
      <c r="J31" s="29"/>
      <c r="K31" s="29"/>
    </row>
    <row r="32" spans="1:11" ht="13.5" customHeight="1" outlineLevel="1" x14ac:dyDescent="0.2">
      <c r="A32" s="136" t="s">
        <v>627</v>
      </c>
      <c r="B32" s="43" t="s">
        <v>335</v>
      </c>
      <c r="C32" s="44" t="s">
        <v>336</v>
      </c>
      <c r="D32" s="44" t="s">
        <v>330</v>
      </c>
      <c r="E32" s="45">
        <v>0.3</v>
      </c>
      <c r="F32" s="46">
        <f t="shared" si="13"/>
        <v>6</v>
      </c>
      <c r="G32" s="44">
        <v>20</v>
      </c>
      <c r="H32" s="47">
        <v>45747</v>
      </c>
      <c r="I32" s="47">
        <v>45772</v>
      </c>
      <c r="J32" s="29"/>
      <c r="K32" s="29"/>
    </row>
    <row r="33" spans="1:9" ht="13.5" customHeight="1" outlineLevel="1" x14ac:dyDescent="0.2">
      <c r="A33" s="136" t="s">
        <v>628</v>
      </c>
      <c r="B33" s="43" t="s">
        <v>338</v>
      </c>
      <c r="C33" s="44" t="s">
        <v>339</v>
      </c>
      <c r="D33" s="44" t="s">
        <v>330</v>
      </c>
      <c r="E33" s="45">
        <v>0</v>
      </c>
      <c r="F33" s="46">
        <f t="shared" si="13"/>
        <v>0</v>
      </c>
      <c r="G33" s="44">
        <v>8</v>
      </c>
      <c r="H33" s="47">
        <v>45775</v>
      </c>
      <c r="I33" s="47">
        <v>45786</v>
      </c>
    </row>
    <row r="34" spans="1:9" ht="13.5" customHeight="1" outlineLevel="1" x14ac:dyDescent="0.2">
      <c r="A34" s="136" t="s">
        <v>629</v>
      </c>
      <c r="B34" s="43" t="s">
        <v>341</v>
      </c>
      <c r="C34" s="44"/>
      <c r="D34" s="44" t="s">
        <v>330</v>
      </c>
      <c r="E34" s="45">
        <v>0</v>
      </c>
      <c r="F34" s="46">
        <f t="shared" si="13"/>
        <v>0</v>
      </c>
      <c r="G34" s="44">
        <v>5</v>
      </c>
      <c r="H34" s="47">
        <v>45789</v>
      </c>
      <c r="I34" s="47">
        <v>45793</v>
      </c>
    </row>
    <row r="35" spans="1:9" ht="13.5" customHeight="1" outlineLevel="1" x14ac:dyDescent="0.2">
      <c r="A35" s="136" t="s">
        <v>630</v>
      </c>
      <c r="B35" s="43" t="s">
        <v>343</v>
      </c>
      <c r="C35" s="44"/>
      <c r="D35" s="44" t="s">
        <v>330</v>
      </c>
      <c r="E35" s="45">
        <v>0</v>
      </c>
      <c r="F35" s="46">
        <f t="shared" si="13"/>
        <v>0</v>
      </c>
      <c r="G35" s="44">
        <v>20</v>
      </c>
      <c r="H35" s="47">
        <v>45796</v>
      </c>
      <c r="I35" s="47">
        <v>45807</v>
      </c>
    </row>
  </sheetData>
  <autoFilter ref="A2:I35" xr:uid="{00000000-0009-0000-0000-000005000000}"/>
  <phoneticPr fontId="40" type="noConversion"/>
  <conditionalFormatting sqref="I3:I35">
    <cfRule type="expression" dxfId="3" priority="1">
      <formula>AND(NOT(ISBLANK(I1)), I1 &lt; TODAY(), E1 &lt; 1)</formula>
    </cfRule>
  </conditionalFormatting>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9C9"/>
  </sheetPr>
  <dimension ref="A1:K24"/>
  <sheetViews>
    <sheetView workbookViewId="0"/>
  </sheetViews>
  <sheetFormatPr baseColWidth="10" defaultColWidth="14.5" defaultRowHeight="15" customHeight="1" x14ac:dyDescent="0.2"/>
  <cols>
    <col min="1" max="1" width="13" customWidth="1"/>
    <col min="2" max="2" width="69.1640625" customWidth="1"/>
    <col min="3" max="3" width="9" hidden="1" customWidth="1"/>
    <col min="4" max="4" width="12.5" customWidth="1"/>
    <col min="5" max="10" width="9" customWidth="1"/>
    <col min="11" max="11" width="63.1640625" customWidth="1"/>
    <col min="12" max="14" width="9" customWidth="1"/>
    <col min="15" max="26" width="8.6640625" customWidth="1"/>
  </cols>
  <sheetData>
    <row r="1" spans="1:11" ht="15.75" customHeight="1" x14ac:dyDescent="0.2">
      <c r="A1" s="359" t="s">
        <v>23</v>
      </c>
      <c r="B1" s="357" t="s">
        <v>24</v>
      </c>
      <c r="C1" s="357" t="s">
        <v>25</v>
      </c>
      <c r="D1" s="357" t="s">
        <v>26</v>
      </c>
      <c r="E1" s="26" t="s">
        <v>27</v>
      </c>
      <c r="F1" s="27" t="s">
        <v>28</v>
      </c>
      <c r="G1" s="25" t="s">
        <v>29</v>
      </c>
      <c r="H1" s="361" t="s">
        <v>30</v>
      </c>
      <c r="I1" s="361" t="s">
        <v>31</v>
      </c>
      <c r="J1" s="357" t="s">
        <v>344</v>
      </c>
      <c r="K1" s="137"/>
    </row>
    <row r="2" spans="1:11" ht="15.75" customHeight="1" x14ac:dyDescent="0.2">
      <c r="A2" s="358"/>
      <c r="B2" s="358"/>
      <c r="C2" s="358"/>
      <c r="D2" s="358"/>
      <c r="E2" s="32">
        <f t="shared" ref="E2:E3" si="0">F2/G2</f>
        <v>0.99090909090909096</v>
      </c>
      <c r="F2" s="33">
        <f t="shared" ref="F2:G2" si="1">SUM(F3,F17)</f>
        <v>32.700000000000003</v>
      </c>
      <c r="G2" s="33">
        <f t="shared" si="1"/>
        <v>33</v>
      </c>
      <c r="H2" s="358"/>
      <c r="I2" s="358"/>
      <c r="J2" s="358"/>
      <c r="K2" s="137"/>
    </row>
    <row r="3" spans="1:11" ht="13.5" customHeight="1" x14ac:dyDescent="0.2">
      <c r="A3" s="182" t="s">
        <v>620</v>
      </c>
      <c r="B3" s="183" t="s">
        <v>621</v>
      </c>
      <c r="C3" s="184"/>
      <c r="D3" s="184" t="s">
        <v>365</v>
      </c>
      <c r="E3" s="185">
        <f t="shared" si="0"/>
        <v>0.98799999999999999</v>
      </c>
      <c r="F3" s="186">
        <f t="shared" ref="F3:G3" si="2">SUM(F4:F8,F13:F16)</f>
        <v>24.7</v>
      </c>
      <c r="G3" s="186">
        <f t="shared" si="2"/>
        <v>25</v>
      </c>
      <c r="H3" s="187">
        <f>MIN(H4:H16)</f>
        <v>45691</v>
      </c>
      <c r="I3" s="187">
        <f>MAX(I4:I16)</f>
        <v>45747</v>
      </c>
      <c r="J3" s="29"/>
      <c r="K3" s="29"/>
    </row>
    <row r="4" spans="1:11" x14ac:dyDescent="0.2">
      <c r="A4" s="197" t="s">
        <v>631</v>
      </c>
      <c r="B4" s="198" t="s">
        <v>632</v>
      </c>
      <c r="C4" s="199"/>
      <c r="D4" s="199" t="s">
        <v>365</v>
      </c>
      <c r="E4" s="45">
        <v>1</v>
      </c>
      <c r="F4" s="200">
        <f t="shared" ref="F4:F7" si="3">G4*E4</f>
        <v>1</v>
      </c>
      <c r="G4" s="199">
        <v>1</v>
      </c>
      <c r="H4" s="201">
        <v>45691</v>
      </c>
      <c r="I4" s="201">
        <v>45691</v>
      </c>
      <c r="J4" s="149">
        <v>1</v>
      </c>
      <c r="K4" s="29"/>
    </row>
    <row r="5" spans="1:11" x14ac:dyDescent="0.2">
      <c r="A5" s="197" t="s">
        <v>633</v>
      </c>
      <c r="B5" s="198" t="s">
        <v>634</v>
      </c>
      <c r="C5" s="199"/>
      <c r="D5" s="199" t="s">
        <v>365</v>
      </c>
      <c r="E5" s="45">
        <v>1</v>
      </c>
      <c r="F5" s="200">
        <f t="shared" si="3"/>
        <v>1</v>
      </c>
      <c r="G5" s="199">
        <v>1</v>
      </c>
      <c r="H5" s="201">
        <v>45692</v>
      </c>
      <c r="I5" s="201">
        <v>45692</v>
      </c>
      <c r="J5" s="149">
        <v>2</v>
      </c>
      <c r="K5" s="29"/>
    </row>
    <row r="6" spans="1:11" x14ac:dyDescent="0.2">
      <c r="A6" s="197" t="s">
        <v>635</v>
      </c>
      <c r="B6" s="198" t="s">
        <v>636</v>
      </c>
      <c r="C6" s="199"/>
      <c r="D6" s="199" t="s">
        <v>365</v>
      </c>
      <c r="E6" s="45">
        <v>1</v>
      </c>
      <c r="F6" s="200">
        <f t="shared" si="3"/>
        <v>2</v>
      </c>
      <c r="G6" s="199">
        <v>2</v>
      </c>
      <c r="H6" s="74">
        <v>45735</v>
      </c>
      <c r="I6" s="74">
        <v>45747</v>
      </c>
      <c r="J6" s="149">
        <v>17</v>
      </c>
      <c r="K6" s="29"/>
    </row>
    <row r="7" spans="1:11" ht="17" x14ac:dyDescent="0.2">
      <c r="A7" s="197" t="s">
        <v>637</v>
      </c>
      <c r="B7" s="198" t="s">
        <v>638</v>
      </c>
      <c r="C7" s="199"/>
      <c r="D7" s="199" t="s">
        <v>365</v>
      </c>
      <c r="E7" s="45">
        <v>1</v>
      </c>
      <c r="F7" s="200">
        <f t="shared" si="3"/>
        <v>3</v>
      </c>
      <c r="G7" s="199">
        <v>3</v>
      </c>
      <c r="H7" s="74">
        <v>45728</v>
      </c>
      <c r="I7" s="74">
        <v>45730</v>
      </c>
      <c r="J7" s="149">
        <v>15</v>
      </c>
      <c r="K7" s="164" t="s">
        <v>639</v>
      </c>
    </row>
    <row r="8" spans="1:11" ht="13.5" customHeight="1" x14ac:dyDescent="0.2">
      <c r="A8" s="55" t="s">
        <v>640</v>
      </c>
      <c r="B8" s="56" t="s">
        <v>641</v>
      </c>
      <c r="C8" s="57"/>
      <c r="D8" s="73" t="s">
        <v>365</v>
      </c>
      <c r="E8" s="59">
        <f>F8/G8</f>
        <v>0.97272727272727266</v>
      </c>
      <c r="F8" s="60">
        <f t="shared" ref="F8:G8" si="4">SUM(F9:F12)</f>
        <v>10.7</v>
      </c>
      <c r="G8" s="60">
        <f t="shared" si="4"/>
        <v>11</v>
      </c>
      <c r="H8" s="61">
        <f>MIN(H9:H12)</f>
        <v>45695</v>
      </c>
      <c r="I8" s="61">
        <f>MAX(I9:I12)</f>
        <v>45713</v>
      </c>
      <c r="J8" s="29"/>
      <c r="K8" s="161"/>
    </row>
    <row r="9" spans="1:11" ht="17" x14ac:dyDescent="0.2">
      <c r="A9" s="62" t="s">
        <v>642</v>
      </c>
      <c r="B9" s="168" t="s">
        <v>643</v>
      </c>
      <c r="C9" s="104"/>
      <c r="D9" s="73" t="s">
        <v>365</v>
      </c>
      <c r="E9" s="143">
        <v>1</v>
      </c>
      <c r="F9" s="144">
        <f t="shared" ref="F9:F16" si="5">G9*E9</f>
        <v>3</v>
      </c>
      <c r="G9" s="104">
        <v>3</v>
      </c>
      <c r="H9" s="84">
        <v>45695</v>
      </c>
      <c r="I9" s="84">
        <v>45699</v>
      </c>
      <c r="J9" s="149">
        <v>4</v>
      </c>
      <c r="K9" s="164"/>
    </row>
    <row r="10" spans="1:11" ht="17" x14ac:dyDescent="0.2">
      <c r="A10" s="62" t="s">
        <v>644</v>
      </c>
      <c r="B10" s="168" t="s">
        <v>645</v>
      </c>
      <c r="C10" s="104"/>
      <c r="D10" s="73" t="s">
        <v>365</v>
      </c>
      <c r="E10" s="143">
        <v>0.9</v>
      </c>
      <c r="F10" s="144">
        <f t="shared" si="5"/>
        <v>2.7</v>
      </c>
      <c r="G10" s="104">
        <v>3</v>
      </c>
      <c r="H10" s="84">
        <v>45700</v>
      </c>
      <c r="I10" s="84">
        <v>45702</v>
      </c>
      <c r="J10" s="149">
        <v>5</v>
      </c>
      <c r="K10" s="164" t="s">
        <v>646</v>
      </c>
    </row>
    <row r="11" spans="1:11" ht="17" x14ac:dyDescent="0.2">
      <c r="A11" s="62" t="s">
        <v>647</v>
      </c>
      <c r="B11" s="168" t="s">
        <v>648</v>
      </c>
      <c r="C11" s="104"/>
      <c r="D11" s="73" t="s">
        <v>365</v>
      </c>
      <c r="E11" s="143">
        <v>1</v>
      </c>
      <c r="F11" s="144">
        <f t="shared" si="5"/>
        <v>3</v>
      </c>
      <c r="G11" s="104">
        <v>3</v>
      </c>
      <c r="H11" s="84">
        <v>45707</v>
      </c>
      <c r="I11" s="84">
        <v>45709</v>
      </c>
      <c r="J11" s="149">
        <v>7</v>
      </c>
      <c r="K11" s="161"/>
    </row>
    <row r="12" spans="1:11" ht="17" x14ac:dyDescent="0.2">
      <c r="A12" s="62" t="s">
        <v>649</v>
      </c>
      <c r="B12" s="168" t="s">
        <v>650</v>
      </c>
      <c r="C12" s="104"/>
      <c r="D12" s="73" t="s">
        <v>365</v>
      </c>
      <c r="E12" s="143">
        <v>1</v>
      </c>
      <c r="F12" s="144">
        <f t="shared" si="5"/>
        <v>2</v>
      </c>
      <c r="G12" s="104">
        <v>2</v>
      </c>
      <c r="H12" s="84">
        <v>45712</v>
      </c>
      <c r="I12" s="84">
        <v>45713</v>
      </c>
      <c r="J12" s="149">
        <v>8</v>
      </c>
      <c r="K12" s="161"/>
    </row>
    <row r="13" spans="1:11" ht="17" x14ac:dyDescent="0.2">
      <c r="A13" s="69" t="s">
        <v>651</v>
      </c>
      <c r="B13" s="70" t="s">
        <v>652</v>
      </c>
      <c r="C13" s="73"/>
      <c r="D13" s="73" t="s">
        <v>365</v>
      </c>
      <c r="E13" s="45">
        <v>1</v>
      </c>
      <c r="F13" s="72">
        <f t="shared" si="5"/>
        <v>1</v>
      </c>
      <c r="G13" s="73">
        <v>1</v>
      </c>
      <c r="H13" s="74">
        <v>45726</v>
      </c>
      <c r="I13" s="74">
        <v>45747</v>
      </c>
      <c r="J13" s="149">
        <v>13</v>
      </c>
      <c r="K13" s="164" t="s">
        <v>653</v>
      </c>
    </row>
    <row r="14" spans="1:11" ht="17" x14ac:dyDescent="0.2">
      <c r="A14" s="69" t="s">
        <v>654</v>
      </c>
      <c r="B14" s="70" t="s">
        <v>655</v>
      </c>
      <c r="C14" s="73"/>
      <c r="D14" s="73" t="s">
        <v>365</v>
      </c>
      <c r="E14" s="143">
        <v>1</v>
      </c>
      <c r="F14" s="72">
        <f t="shared" si="5"/>
        <v>2</v>
      </c>
      <c r="G14" s="73">
        <v>2</v>
      </c>
      <c r="H14" s="201">
        <v>45693</v>
      </c>
      <c r="I14" s="201">
        <v>45747</v>
      </c>
      <c r="J14" s="149">
        <v>3</v>
      </c>
      <c r="K14" s="161"/>
    </row>
    <row r="15" spans="1:11" ht="17" x14ac:dyDescent="0.2">
      <c r="A15" s="69" t="s">
        <v>656</v>
      </c>
      <c r="B15" s="70" t="s">
        <v>657</v>
      </c>
      <c r="C15" s="73"/>
      <c r="D15" s="73" t="s">
        <v>365</v>
      </c>
      <c r="E15" s="143">
        <v>1</v>
      </c>
      <c r="F15" s="72">
        <f t="shared" si="5"/>
        <v>3</v>
      </c>
      <c r="G15" s="73">
        <v>3</v>
      </c>
      <c r="H15" s="74">
        <v>45716</v>
      </c>
      <c r="I15" s="74">
        <v>45747</v>
      </c>
      <c r="J15" s="149">
        <v>10</v>
      </c>
      <c r="K15" s="161"/>
    </row>
    <row r="16" spans="1:11" ht="17" x14ac:dyDescent="0.2">
      <c r="A16" s="69" t="s">
        <v>658</v>
      </c>
      <c r="B16" s="70" t="s">
        <v>659</v>
      </c>
      <c r="C16" s="73"/>
      <c r="D16" s="73" t="s">
        <v>365</v>
      </c>
      <c r="E16" s="143">
        <v>1</v>
      </c>
      <c r="F16" s="72">
        <f t="shared" si="5"/>
        <v>1</v>
      </c>
      <c r="G16" s="73">
        <v>1</v>
      </c>
      <c r="H16" s="74">
        <v>45722</v>
      </c>
      <c r="I16" s="74">
        <v>45747</v>
      </c>
      <c r="J16" s="149">
        <v>11</v>
      </c>
      <c r="K16" s="161"/>
    </row>
    <row r="17" spans="1:11" ht="13.5" customHeight="1" x14ac:dyDescent="0.2">
      <c r="A17" s="182" t="s">
        <v>622</v>
      </c>
      <c r="B17" s="183" t="s">
        <v>623</v>
      </c>
      <c r="C17" s="184"/>
      <c r="D17" s="184" t="s">
        <v>365</v>
      </c>
      <c r="E17" s="185">
        <f>F17/G17</f>
        <v>1</v>
      </c>
      <c r="F17" s="186">
        <f t="shared" ref="F17:G17" si="6">SUM(F18:F19,F22:F23)</f>
        <v>8</v>
      </c>
      <c r="G17" s="186">
        <f t="shared" si="6"/>
        <v>8</v>
      </c>
      <c r="H17" s="187">
        <f>MIN(H18:H23)</f>
        <v>45705</v>
      </c>
      <c r="I17" s="187">
        <f>MAX(I18:I23)</f>
        <v>45747</v>
      </c>
      <c r="J17" s="29"/>
      <c r="K17" s="161"/>
    </row>
    <row r="18" spans="1:11" ht="17" x14ac:dyDescent="0.2">
      <c r="A18" s="69" t="s">
        <v>660</v>
      </c>
      <c r="B18" s="70" t="s">
        <v>661</v>
      </c>
      <c r="C18" s="73"/>
      <c r="D18" s="73" t="s">
        <v>365</v>
      </c>
      <c r="E18" s="45">
        <v>1</v>
      </c>
      <c r="F18" s="72">
        <f>G18*E18</f>
        <v>2</v>
      </c>
      <c r="G18" s="73">
        <v>2</v>
      </c>
      <c r="H18" s="74">
        <v>45733</v>
      </c>
      <c r="I18" s="74">
        <v>45734</v>
      </c>
      <c r="J18" s="149">
        <v>16</v>
      </c>
      <c r="K18" s="164" t="s">
        <v>639</v>
      </c>
    </row>
    <row r="19" spans="1:11" ht="13.5" customHeight="1" x14ac:dyDescent="0.2">
      <c r="A19" s="55" t="s">
        <v>662</v>
      </c>
      <c r="B19" s="56" t="s">
        <v>663</v>
      </c>
      <c r="C19" s="57"/>
      <c r="D19" s="57" t="s">
        <v>365</v>
      </c>
      <c r="E19" s="59">
        <f>F19/G19</f>
        <v>1</v>
      </c>
      <c r="F19" s="60">
        <f t="shared" ref="F19:G19" si="7">SUM(F20:F21)</f>
        <v>4</v>
      </c>
      <c r="G19" s="60">
        <f t="shared" si="7"/>
        <v>4</v>
      </c>
      <c r="H19" s="61">
        <f>MIN(H20:H21)</f>
        <v>45705</v>
      </c>
      <c r="I19" s="61">
        <f>MAX(I20:I21)</f>
        <v>45715</v>
      </c>
      <c r="J19" s="29"/>
      <c r="K19" s="161"/>
    </row>
    <row r="20" spans="1:11" x14ac:dyDescent="0.2">
      <c r="A20" s="62" t="s">
        <v>664</v>
      </c>
      <c r="B20" s="168" t="s">
        <v>665</v>
      </c>
      <c r="C20" s="104"/>
      <c r="D20" s="104" t="s">
        <v>365</v>
      </c>
      <c r="E20" s="45">
        <v>1</v>
      </c>
      <c r="F20" s="144">
        <f t="shared" ref="F20:F23" si="8">G20*E20</f>
        <v>2</v>
      </c>
      <c r="G20" s="104">
        <v>2</v>
      </c>
      <c r="H20" s="84">
        <v>45705</v>
      </c>
      <c r="I20" s="84">
        <v>45706</v>
      </c>
      <c r="J20" s="149">
        <v>6</v>
      </c>
      <c r="K20" s="161"/>
    </row>
    <row r="21" spans="1:11" x14ac:dyDescent="0.2">
      <c r="A21" s="62" t="s">
        <v>666</v>
      </c>
      <c r="B21" s="168" t="s">
        <v>667</v>
      </c>
      <c r="C21" s="104"/>
      <c r="D21" s="104" t="s">
        <v>365</v>
      </c>
      <c r="E21" s="45">
        <v>1</v>
      </c>
      <c r="F21" s="144">
        <f t="shared" si="8"/>
        <v>2</v>
      </c>
      <c r="G21" s="104">
        <v>2</v>
      </c>
      <c r="H21" s="84">
        <v>45714</v>
      </c>
      <c r="I21" s="105">
        <v>45715</v>
      </c>
      <c r="J21" s="149">
        <v>9</v>
      </c>
      <c r="K21" s="161"/>
    </row>
    <row r="22" spans="1:11" ht="17" x14ac:dyDescent="0.2">
      <c r="A22" s="69" t="s">
        <v>668</v>
      </c>
      <c r="B22" s="70" t="s">
        <v>669</v>
      </c>
      <c r="C22" s="73"/>
      <c r="D22" s="104" t="s">
        <v>365</v>
      </c>
      <c r="E22" s="45">
        <v>1</v>
      </c>
      <c r="F22" s="72">
        <f t="shared" si="8"/>
        <v>1</v>
      </c>
      <c r="G22" s="73">
        <v>1</v>
      </c>
      <c r="H22" s="74">
        <v>45727</v>
      </c>
      <c r="I22" s="74">
        <v>45747</v>
      </c>
      <c r="J22" s="149">
        <v>14</v>
      </c>
      <c r="K22" s="164" t="s">
        <v>653</v>
      </c>
    </row>
    <row r="23" spans="1:11" ht="17" x14ac:dyDescent="0.2">
      <c r="A23" s="69" t="s">
        <v>670</v>
      </c>
      <c r="B23" s="70" t="s">
        <v>671</v>
      </c>
      <c r="C23" s="73"/>
      <c r="D23" s="104" t="s">
        <v>365</v>
      </c>
      <c r="E23" s="45">
        <v>1</v>
      </c>
      <c r="F23" s="72">
        <f t="shared" si="8"/>
        <v>1</v>
      </c>
      <c r="G23" s="73">
        <v>1</v>
      </c>
      <c r="H23" s="74">
        <v>45723</v>
      </c>
      <c r="I23" s="74">
        <v>45747</v>
      </c>
      <c r="J23" s="149">
        <v>12</v>
      </c>
      <c r="K23" s="164"/>
    </row>
    <row r="24" spans="1:11" x14ac:dyDescent="0.2">
      <c r="B24" s="202" t="s">
        <v>672</v>
      </c>
      <c r="K24" s="202" t="s">
        <v>673</v>
      </c>
    </row>
  </sheetData>
  <mergeCells count="7">
    <mergeCell ref="I1:I2"/>
    <mergeCell ref="J1:J2"/>
    <mergeCell ref="A1:A2"/>
    <mergeCell ref="B1:B2"/>
    <mergeCell ref="C1:C2"/>
    <mergeCell ref="D1:D2"/>
    <mergeCell ref="H1:H2"/>
  </mergeCells>
  <phoneticPr fontId="40" type="noConversion"/>
  <conditionalFormatting sqref="I3:I23">
    <cfRule type="expression" dxfId="2" priority="1">
      <formula>AND(NOT(ISBLANK(I1)), I1 &lt; TODAY(), E1 &lt; 1)</formula>
    </cfRule>
  </conditionalFormatting>
  <conditionalFormatting sqref="J1">
    <cfRule type="expression" dxfId="1" priority="2">
      <formula>AND(NOT(ISBLANK(J1)), J1 &lt; TODAY(), F1 &lt; 1)</formula>
    </cfRule>
  </conditionalFormatting>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B80"/>
  <sheetViews>
    <sheetView workbookViewId="0">
      <pane xSplit="4" ySplit="2" topLeftCell="E3" activePane="bottomRight" state="frozen"/>
      <selection pane="topRight" activeCell="E1" sqref="E1"/>
      <selection pane="bottomLeft" activeCell="A3" sqref="A3"/>
      <selection pane="bottomRight" activeCell="E3" sqref="E3"/>
    </sheetView>
  </sheetViews>
  <sheetFormatPr baseColWidth="10" defaultColWidth="14.5" defaultRowHeight="15" customHeight="1" x14ac:dyDescent="0.2"/>
  <cols>
    <col min="1" max="1" width="9" customWidth="1"/>
    <col min="2" max="2" width="7.5" customWidth="1"/>
    <col min="3" max="3" width="8.5" customWidth="1"/>
    <col min="4" max="4" width="6.33203125" customWidth="1"/>
    <col min="5" max="5" width="20.1640625" customWidth="1"/>
    <col min="6" max="6" width="10.5" customWidth="1"/>
    <col min="7" max="21" width="3.5" customWidth="1"/>
    <col min="22" max="22" width="3.83203125" customWidth="1"/>
    <col min="23" max="54" width="3.5" customWidth="1"/>
  </cols>
  <sheetData>
    <row r="1" spans="1:54" ht="13.5" customHeight="1" x14ac:dyDescent="0.2">
      <c r="A1" s="397" t="s">
        <v>674</v>
      </c>
      <c r="B1" s="398"/>
      <c r="C1" s="397" t="s">
        <v>675</v>
      </c>
      <c r="D1" s="398"/>
      <c r="E1" s="397" t="s">
        <v>24</v>
      </c>
      <c r="F1" s="398"/>
      <c r="G1" s="401" t="s">
        <v>676</v>
      </c>
      <c r="H1" s="395"/>
      <c r="I1" s="395"/>
      <c r="J1" s="395"/>
      <c r="K1" s="396"/>
      <c r="L1" s="394" t="s">
        <v>677</v>
      </c>
      <c r="M1" s="395"/>
      <c r="N1" s="395"/>
      <c r="O1" s="396"/>
      <c r="P1" s="394" t="s">
        <v>678</v>
      </c>
      <c r="Q1" s="395"/>
      <c r="R1" s="395"/>
      <c r="S1" s="396"/>
      <c r="T1" s="394" t="s">
        <v>679</v>
      </c>
      <c r="U1" s="395"/>
      <c r="V1" s="395"/>
      <c r="W1" s="395"/>
      <c r="X1" s="396"/>
      <c r="Y1" s="394" t="s">
        <v>680</v>
      </c>
      <c r="Z1" s="395"/>
      <c r="AA1" s="395"/>
      <c r="AB1" s="396"/>
      <c r="AC1" s="394" t="s">
        <v>681</v>
      </c>
      <c r="AD1" s="395"/>
      <c r="AE1" s="395"/>
      <c r="AF1" s="396"/>
      <c r="AG1" s="394" t="s">
        <v>682</v>
      </c>
      <c r="AH1" s="395"/>
      <c r="AI1" s="395"/>
      <c r="AJ1" s="395"/>
      <c r="AK1" s="396"/>
      <c r="AL1" s="394" t="s">
        <v>683</v>
      </c>
      <c r="AM1" s="395"/>
      <c r="AN1" s="395"/>
      <c r="AO1" s="396"/>
      <c r="AP1" s="394" t="s">
        <v>684</v>
      </c>
      <c r="AQ1" s="395"/>
      <c r="AR1" s="395"/>
      <c r="AS1" s="396"/>
      <c r="AT1" s="394" t="s">
        <v>685</v>
      </c>
      <c r="AU1" s="395"/>
      <c r="AV1" s="395"/>
      <c r="AW1" s="395"/>
      <c r="AX1" s="396"/>
      <c r="AY1" s="394" t="s">
        <v>686</v>
      </c>
      <c r="AZ1" s="395"/>
      <c r="BA1" s="395"/>
      <c r="BB1" s="396"/>
    </row>
    <row r="2" spans="1:54" ht="13.5" customHeight="1" x14ac:dyDescent="0.2">
      <c r="A2" s="399"/>
      <c r="B2" s="400"/>
      <c r="C2" s="399"/>
      <c r="D2" s="400"/>
      <c r="E2" s="399"/>
      <c r="F2" s="400"/>
      <c r="G2" s="203" t="s">
        <v>687</v>
      </c>
      <c r="H2" s="204" t="s">
        <v>688</v>
      </c>
      <c r="I2" s="204" t="s">
        <v>689</v>
      </c>
      <c r="J2" s="204" t="s">
        <v>690</v>
      </c>
      <c r="K2" s="204" t="s">
        <v>691</v>
      </c>
      <c r="L2" s="205" t="s">
        <v>687</v>
      </c>
      <c r="M2" s="205" t="s">
        <v>688</v>
      </c>
      <c r="N2" s="205" t="s">
        <v>689</v>
      </c>
      <c r="O2" s="205" t="s">
        <v>690</v>
      </c>
      <c r="P2" s="205" t="s">
        <v>687</v>
      </c>
      <c r="Q2" s="205" t="s">
        <v>688</v>
      </c>
      <c r="R2" s="205" t="s">
        <v>689</v>
      </c>
      <c r="S2" s="205" t="s">
        <v>690</v>
      </c>
      <c r="T2" s="205" t="s">
        <v>687</v>
      </c>
      <c r="U2" s="205" t="s">
        <v>688</v>
      </c>
      <c r="V2" s="205" t="s">
        <v>689</v>
      </c>
      <c r="W2" s="205" t="s">
        <v>690</v>
      </c>
      <c r="X2" s="205" t="s">
        <v>691</v>
      </c>
      <c r="Y2" s="205" t="s">
        <v>687</v>
      </c>
      <c r="Z2" s="205" t="s">
        <v>688</v>
      </c>
      <c r="AA2" s="205" t="s">
        <v>689</v>
      </c>
      <c r="AB2" s="205" t="s">
        <v>690</v>
      </c>
      <c r="AC2" s="205" t="s">
        <v>687</v>
      </c>
      <c r="AD2" s="205" t="s">
        <v>688</v>
      </c>
      <c r="AE2" s="205" t="s">
        <v>689</v>
      </c>
      <c r="AF2" s="205" t="s">
        <v>690</v>
      </c>
      <c r="AG2" s="205" t="s">
        <v>687</v>
      </c>
      <c r="AH2" s="205" t="s">
        <v>688</v>
      </c>
      <c r="AI2" s="205" t="s">
        <v>689</v>
      </c>
      <c r="AJ2" s="205" t="s">
        <v>690</v>
      </c>
      <c r="AK2" s="205" t="s">
        <v>691</v>
      </c>
      <c r="AL2" s="205" t="s">
        <v>687</v>
      </c>
      <c r="AM2" s="205" t="s">
        <v>688</v>
      </c>
      <c r="AN2" s="205" t="s">
        <v>689</v>
      </c>
      <c r="AO2" s="205" t="s">
        <v>690</v>
      </c>
      <c r="AP2" s="205" t="s">
        <v>687</v>
      </c>
      <c r="AQ2" s="205" t="s">
        <v>688</v>
      </c>
      <c r="AR2" s="205" t="s">
        <v>689</v>
      </c>
      <c r="AS2" s="205" t="s">
        <v>690</v>
      </c>
      <c r="AT2" s="205" t="s">
        <v>687</v>
      </c>
      <c r="AU2" s="205" t="s">
        <v>688</v>
      </c>
      <c r="AV2" s="205" t="s">
        <v>689</v>
      </c>
      <c r="AW2" s="205" t="s">
        <v>690</v>
      </c>
      <c r="AX2" s="205" t="s">
        <v>691</v>
      </c>
      <c r="AY2" s="204" t="s">
        <v>687</v>
      </c>
      <c r="AZ2" s="204" t="s">
        <v>688</v>
      </c>
      <c r="BA2" s="204" t="s">
        <v>689</v>
      </c>
      <c r="BB2" s="204" t="s">
        <v>690</v>
      </c>
    </row>
    <row r="3" spans="1:54" ht="13.5" customHeight="1" x14ac:dyDescent="0.2">
      <c r="A3" s="362" t="s">
        <v>16</v>
      </c>
      <c r="B3" s="366">
        <f>OK플라자통합!E2</f>
        <v>0.93311258278145692</v>
      </c>
      <c r="C3" s="369" t="s">
        <v>10</v>
      </c>
      <c r="D3" s="370">
        <f>OK플라자통합!E3</f>
        <v>0.96</v>
      </c>
      <c r="E3" s="206" t="s">
        <v>692</v>
      </c>
      <c r="F3" s="207">
        <f>OK플라자통합!E5</f>
        <v>1</v>
      </c>
      <c r="G3" s="402">
        <f>F3</f>
        <v>1</v>
      </c>
      <c r="H3" s="388"/>
      <c r="I3" s="388"/>
      <c r="J3" s="382"/>
      <c r="K3" s="208"/>
      <c r="L3" s="209"/>
      <c r="M3" s="210"/>
      <c r="N3" s="210"/>
      <c r="O3" s="211"/>
      <c r="P3" s="209"/>
      <c r="Q3" s="210"/>
      <c r="R3" s="212"/>
      <c r="S3" s="211"/>
      <c r="T3" s="209"/>
      <c r="U3" s="210"/>
      <c r="V3" s="210"/>
      <c r="W3" s="210"/>
      <c r="X3" s="211"/>
      <c r="Y3" s="209"/>
      <c r="Z3" s="210"/>
      <c r="AA3" s="210"/>
      <c r="AB3" s="211"/>
      <c r="AC3" s="209"/>
      <c r="AD3" s="210"/>
      <c r="AE3" s="210"/>
      <c r="AF3" s="211"/>
      <c r="AG3" s="209"/>
      <c r="AH3" s="210"/>
      <c r="AI3" s="210"/>
      <c r="AJ3" s="210"/>
      <c r="AK3" s="213"/>
      <c r="AL3" s="209"/>
      <c r="AM3" s="210"/>
      <c r="AN3" s="210"/>
      <c r="AO3" s="211"/>
      <c r="AP3" s="209"/>
      <c r="AQ3" s="210"/>
      <c r="AR3" s="210"/>
      <c r="AS3" s="211"/>
      <c r="AT3" s="209"/>
      <c r="AU3" s="210"/>
      <c r="AV3" s="210"/>
      <c r="AW3" s="210"/>
      <c r="AX3" s="211"/>
      <c r="AY3" s="214"/>
      <c r="AZ3" s="215"/>
      <c r="BA3" s="215"/>
      <c r="BB3" s="216"/>
    </row>
    <row r="4" spans="1:54" ht="13.5" customHeight="1" x14ac:dyDescent="0.2">
      <c r="A4" s="363"/>
      <c r="B4" s="367"/>
      <c r="C4" s="363"/>
      <c r="D4" s="367"/>
      <c r="E4" s="206" t="s">
        <v>693</v>
      </c>
      <c r="F4" s="207">
        <f>OK플라자통합!E6</f>
        <v>1</v>
      </c>
      <c r="G4" s="217"/>
      <c r="H4" s="218"/>
      <c r="I4" s="380">
        <f t="shared" ref="I4:I5" si="0">F4</f>
        <v>1</v>
      </c>
      <c r="J4" s="379"/>
      <c r="K4" s="219"/>
      <c r="L4" s="220"/>
      <c r="M4" s="218"/>
      <c r="N4" s="218"/>
      <c r="O4" s="221"/>
      <c r="P4" s="220"/>
      <c r="Q4" s="218"/>
      <c r="R4" s="222"/>
      <c r="S4" s="221"/>
      <c r="T4" s="220"/>
      <c r="U4" s="218"/>
      <c r="V4" s="218"/>
      <c r="W4" s="218"/>
      <c r="X4" s="221"/>
      <c r="Y4" s="220"/>
      <c r="Z4" s="218"/>
      <c r="AA4" s="218"/>
      <c r="AB4" s="221"/>
      <c r="AC4" s="220"/>
      <c r="AD4" s="218"/>
      <c r="AE4" s="218"/>
      <c r="AF4" s="221"/>
      <c r="AG4" s="220"/>
      <c r="AH4" s="218"/>
      <c r="AI4" s="218"/>
      <c r="AJ4" s="218"/>
      <c r="AK4" s="223"/>
      <c r="AL4" s="220"/>
      <c r="AM4" s="218"/>
      <c r="AN4" s="218"/>
      <c r="AO4" s="221"/>
      <c r="AP4" s="220"/>
      <c r="AQ4" s="218"/>
      <c r="AR4" s="218"/>
      <c r="AS4" s="221"/>
      <c r="AT4" s="220"/>
      <c r="AU4" s="218"/>
      <c r="AV4" s="218"/>
      <c r="AW4" s="218"/>
      <c r="AX4" s="221"/>
      <c r="AY4" s="217"/>
      <c r="AZ4" s="218"/>
      <c r="BA4" s="218"/>
      <c r="BB4" s="224"/>
    </row>
    <row r="5" spans="1:54" ht="13.5" customHeight="1" x14ac:dyDescent="0.2">
      <c r="A5" s="363"/>
      <c r="B5" s="367"/>
      <c r="C5" s="363"/>
      <c r="D5" s="367"/>
      <c r="E5" s="206" t="s">
        <v>694</v>
      </c>
      <c r="F5" s="207">
        <f>OK플라자통합!E7</f>
        <v>1</v>
      </c>
      <c r="G5" s="217"/>
      <c r="H5" s="218"/>
      <c r="I5" s="380">
        <f t="shared" si="0"/>
        <v>1</v>
      </c>
      <c r="J5" s="379"/>
      <c r="K5" s="219"/>
      <c r="L5" s="220"/>
      <c r="M5" s="218"/>
      <c r="N5" s="218"/>
      <c r="O5" s="221"/>
      <c r="P5" s="220"/>
      <c r="Q5" s="218"/>
      <c r="R5" s="222"/>
      <c r="S5" s="221"/>
      <c r="T5" s="220"/>
      <c r="U5" s="218"/>
      <c r="V5" s="218"/>
      <c r="W5" s="218"/>
      <c r="X5" s="221"/>
      <c r="Y5" s="220"/>
      <c r="Z5" s="218"/>
      <c r="AA5" s="218"/>
      <c r="AB5" s="221"/>
      <c r="AC5" s="220"/>
      <c r="AD5" s="218"/>
      <c r="AE5" s="218"/>
      <c r="AF5" s="221"/>
      <c r="AG5" s="220"/>
      <c r="AH5" s="218"/>
      <c r="AI5" s="218"/>
      <c r="AJ5" s="218"/>
      <c r="AK5" s="223"/>
      <c r="AL5" s="220"/>
      <c r="AM5" s="218"/>
      <c r="AN5" s="218"/>
      <c r="AO5" s="221"/>
      <c r="AP5" s="220"/>
      <c r="AQ5" s="218"/>
      <c r="AR5" s="218"/>
      <c r="AS5" s="221"/>
      <c r="AT5" s="220"/>
      <c r="AU5" s="218"/>
      <c r="AV5" s="218"/>
      <c r="AW5" s="218"/>
      <c r="AX5" s="221"/>
      <c r="AY5" s="217"/>
      <c r="AZ5" s="218"/>
      <c r="BA5" s="218"/>
      <c r="BB5" s="224"/>
    </row>
    <row r="6" spans="1:54" ht="13.5" customHeight="1" x14ac:dyDescent="0.2">
      <c r="A6" s="363"/>
      <c r="B6" s="367"/>
      <c r="C6" s="363"/>
      <c r="D6" s="367"/>
      <c r="E6" s="206" t="s">
        <v>695</v>
      </c>
      <c r="F6" s="207">
        <f>OK플라자통합!E8</f>
        <v>1</v>
      </c>
      <c r="G6" s="217"/>
      <c r="H6" s="218"/>
      <c r="I6" s="218"/>
      <c r="J6" s="380">
        <f>F6</f>
        <v>1</v>
      </c>
      <c r="K6" s="378"/>
      <c r="L6" s="378"/>
      <c r="M6" s="379"/>
      <c r="N6" s="218"/>
      <c r="O6" s="221"/>
      <c r="P6" s="220"/>
      <c r="Q6" s="218"/>
      <c r="R6" s="222"/>
      <c r="S6" s="221"/>
      <c r="T6" s="220"/>
      <c r="U6" s="218"/>
      <c r="V6" s="218"/>
      <c r="W6" s="218"/>
      <c r="X6" s="221"/>
      <c r="Y6" s="220"/>
      <c r="Z6" s="218"/>
      <c r="AA6" s="218"/>
      <c r="AB6" s="221"/>
      <c r="AC6" s="220"/>
      <c r="AD6" s="218"/>
      <c r="AE6" s="218"/>
      <c r="AF6" s="221"/>
      <c r="AG6" s="220"/>
      <c r="AH6" s="218"/>
      <c r="AI6" s="218"/>
      <c r="AJ6" s="218"/>
      <c r="AK6" s="223"/>
      <c r="AL6" s="220"/>
      <c r="AM6" s="218"/>
      <c r="AN6" s="218"/>
      <c r="AO6" s="221"/>
      <c r="AP6" s="220"/>
      <c r="AQ6" s="218"/>
      <c r="AR6" s="218"/>
      <c r="AS6" s="221"/>
      <c r="AT6" s="220"/>
      <c r="AU6" s="218"/>
      <c r="AV6" s="218"/>
      <c r="AW6" s="218"/>
      <c r="AX6" s="221"/>
      <c r="AY6" s="217"/>
      <c r="AZ6" s="218"/>
      <c r="BA6" s="218"/>
      <c r="BB6" s="224"/>
    </row>
    <row r="7" spans="1:54" ht="13.5" customHeight="1" x14ac:dyDescent="0.2">
      <c r="A7" s="363"/>
      <c r="B7" s="367"/>
      <c r="C7" s="363"/>
      <c r="D7" s="367"/>
      <c r="E7" s="206" t="s">
        <v>696</v>
      </c>
      <c r="F7" s="207">
        <f>OK플라자통합!E22</f>
        <v>1</v>
      </c>
      <c r="G7" s="217"/>
      <c r="H7" s="218"/>
      <c r="I7" s="218"/>
      <c r="J7" s="218"/>
      <c r="K7" s="219"/>
      <c r="L7" s="220"/>
      <c r="M7" s="218"/>
      <c r="N7" s="218"/>
      <c r="O7" s="221"/>
      <c r="P7" s="220"/>
      <c r="Q7" s="218"/>
      <c r="R7" s="222"/>
      <c r="S7" s="225">
        <f>F7</f>
        <v>1</v>
      </c>
      <c r="T7" s="220"/>
      <c r="U7" s="218"/>
      <c r="V7" s="218"/>
      <c r="W7" s="218"/>
      <c r="X7" s="221"/>
      <c r="Y7" s="220"/>
      <c r="Z7" s="218"/>
      <c r="AA7" s="218"/>
      <c r="AB7" s="221"/>
      <c r="AC7" s="220"/>
      <c r="AD7" s="218"/>
      <c r="AE7" s="218"/>
      <c r="AF7" s="221"/>
      <c r="AG7" s="220"/>
      <c r="AH7" s="218"/>
      <c r="AI7" s="218"/>
      <c r="AJ7" s="218"/>
      <c r="AK7" s="223"/>
      <c r="AL7" s="220"/>
      <c r="AM7" s="218"/>
      <c r="AN7" s="218"/>
      <c r="AO7" s="221"/>
      <c r="AP7" s="220"/>
      <c r="AQ7" s="218"/>
      <c r="AR7" s="218"/>
      <c r="AS7" s="221"/>
      <c r="AT7" s="220"/>
      <c r="AU7" s="218"/>
      <c r="AV7" s="218"/>
      <c r="AW7" s="218"/>
      <c r="AX7" s="221"/>
      <c r="AY7" s="217"/>
      <c r="AZ7" s="218"/>
      <c r="BA7" s="218"/>
      <c r="BB7" s="224"/>
    </row>
    <row r="8" spans="1:54" ht="13.5" customHeight="1" x14ac:dyDescent="0.2">
      <c r="A8" s="363"/>
      <c r="B8" s="367"/>
      <c r="C8" s="363"/>
      <c r="D8" s="367"/>
      <c r="E8" s="206" t="s">
        <v>79</v>
      </c>
      <c r="F8" s="207">
        <f>OK플라자통합!E23</f>
        <v>1</v>
      </c>
      <c r="G8" s="217"/>
      <c r="H8" s="218"/>
      <c r="I8" s="218"/>
      <c r="J8" s="218"/>
      <c r="K8" s="219"/>
      <c r="L8" s="220"/>
      <c r="M8" s="218"/>
      <c r="N8" s="218"/>
      <c r="O8" s="221"/>
      <c r="P8" s="220"/>
      <c r="Q8" s="218"/>
      <c r="R8" s="222"/>
      <c r="S8" s="221"/>
      <c r="T8" s="220"/>
      <c r="U8" s="380">
        <f>F8</f>
        <v>1</v>
      </c>
      <c r="V8" s="378"/>
      <c r="W8" s="378"/>
      <c r="X8" s="378"/>
      <c r="Y8" s="378"/>
      <c r="Z8" s="378"/>
      <c r="AA8" s="378"/>
      <c r="AB8" s="378"/>
      <c r="AC8" s="378"/>
      <c r="AD8" s="379"/>
      <c r="AE8" s="218"/>
      <c r="AF8" s="221"/>
      <c r="AG8" s="220"/>
      <c r="AH8" s="218"/>
      <c r="AI8" s="218"/>
      <c r="AJ8" s="218"/>
      <c r="AK8" s="223"/>
      <c r="AL8" s="220"/>
      <c r="AM8" s="218"/>
      <c r="AN8" s="218"/>
      <c r="AO8" s="221"/>
      <c r="AP8" s="220"/>
      <c r="AQ8" s="218"/>
      <c r="AR8" s="218"/>
      <c r="AS8" s="221"/>
      <c r="AT8" s="220"/>
      <c r="AU8" s="218"/>
      <c r="AV8" s="218"/>
      <c r="AW8" s="218"/>
      <c r="AX8" s="221"/>
      <c r="AY8" s="217"/>
      <c r="AZ8" s="218"/>
      <c r="BA8" s="218"/>
      <c r="BB8" s="224"/>
    </row>
    <row r="9" spans="1:54" ht="13.5" customHeight="1" x14ac:dyDescent="0.2">
      <c r="A9" s="363"/>
      <c r="B9" s="367"/>
      <c r="C9" s="364"/>
      <c r="D9" s="368"/>
      <c r="E9" s="226" t="s">
        <v>179</v>
      </c>
      <c r="F9" s="227">
        <f>OK플라자통합!E63</f>
        <v>0.79999999999999993</v>
      </c>
      <c r="G9" s="228"/>
      <c r="H9" s="229"/>
      <c r="I9" s="229"/>
      <c r="J9" s="229"/>
      <c r="K9" s="230"/>
      <c r="L9" s="231"/>
      <c r="M9" s="229"/>
      <c r="N9" s="229"/>
      <c r="O9" s="232"/>
      <c r="P9" s="231"/>
      <c r="Q9" s="229"/>
      <c r="R9" s="233"/>
      <c r="S9" s="232"/>
      <c r="T9" s="231"/>
      <c r="U9" s="229"/>
      <c r="V9" s="229"/>
      <c r="W9" s="229"/>
      <c r="X9" s="232"/>
      <c r="Y9" s="231"/>
      <c r="Z9" s="229"/>
      <c r="AA9" s="229"/>
      <c r="AB9" s="232"/>
      <c r="AC9" s="231"/>
      <c r="AD9" s="229"/>
      <c r="AE9" s="229"/>
      <c r="AF9" s="232"/>
      <c r="AG9" s="231"/>
      <c r="AH9" s="229"/>
      <c r="AI9" s="229"/>
      <c r="AJ9" s="229"/>
      <c r="AK9" s="234"/>
      <c r="AL9" s="403">
        <f>F9</f>
        <v>0.79999999999999993</v>
      </c>
      <c r="AM9" s="390"/>
      <c r="AN9" s="390"/>
      <c r="AO9" s="390"/>
      <c r="AP9" s="390"/>
      <c r="AQ9" s="390"/>
      <c r="AR9" s="390"/>
      <c r="AS9" s="404"/>
      <c r="AT9" s="231"/>
      <c r="AU9" s="229"/>
      <c r="AV9" s="229"/>
      <c r="AW9" s="229"/>
      <c r="AX9" s="232"/>
      <c r="AY9" s="228"/>
      <c r="AZ9" s="229"/>
      <c r="BA9" s="229"/>
      <c r="BB9" s="235"/>
    </row>
    <row r="10" spans="1:54" ht="1.5" customHeight="1" x14ac:dyDescent="0.2">
      <c r="A10" s="363"/>
      <c r="B10" s="367"/>
      <c r="C10" s="236"/>
      <c r="D10" s="237"/>
      <c r="E10" s="238"/>
      <c r="F10" s="239"/>
      <c r="G10" s="240"/>
      <c r="H10" s="241"/>
      <c r="I10" s="241"/>
      <c r="J10" s="241"/>
      <c r="K10" s="242"/>
      <c r="L10" s="243"/>
      <c r="M10" s="241"/>
      <c r="N10" s="241"/>
      <c r="O10" s="244"/>
      <c r="P10" s="243"/>
      <c r="Q10" s="241"/>
      <c r="R10" s="241"/>
      <c r="S10" s="244"/>
      <c r="T10" s="243"/>
      <c r="U10" s="241"/>
      <c r="V10" s="241"/>
      <c r="W10" s="241"/>
      <c r="X10" s="244"/>
      <c r="Y10" s="243"/>
      <c r="Z10" s="241"/>
      <c r="AA10" s="241"/>
      <c r="AB10" s="244"/>
      <c r="AC10" s="243"/>
      <c r="AD10" s="241"/>
      <c r="AE10" s="241"/>
      <c r="AF10" s="244"/>
      <c r="AG10" s="243"/>
      <c r="AH10" s="241"/>
      <c r="AI10" s="241"/>
      <c r="AJ10" s="241"/>
      <c r="AK10" s="241"/>
      <c r="AL10" s="243"/>
      <c r="AM10" s="241"/>
      <c r="AN10" s="241"/>
      <c r="AO10" s="244"/>
      <c r="AP10" s="243"/>
      <c r="AQ10" s="241"/>
      <c r="AR10" s="241"/>
      <c r="AS10" s="244"/>
      <c r="AT10" s="243"/>
      <c r="AU10" s="241"/>
      <c r="AV10" s="241"/>
      <c r="AW10" s="241"/>
      <c r="AX10" s="244"/>
      <c r="AY10" s="240"/>
      <c r="AZ10" s="241"/>
      <c r="BA10" s="241"/>
      <c r="BB10" s="245"/>
    </row>
    <row r="11" spans="1:54" ht="13.5" customHeight="1" x14ac:dyDescent="0.2">
      <c r="A11" s="363"/>
      <c r="B11" s="367"/>
      <c r="C11" s="362" t="s">
        <v>11</v>
      </c>
      <c r="D11" s="366">
        <f>OK플라자통합!E68</f>
        <v>1</v>
      </c>
      <c r="E11" s="246" t="s">
        <v>697</v>
      </c>
      <c r="F11" s="247">
        <f>OK플라자통합!E69</f>
        <v>1</v>
      </c>
      <c r="G11" s="405">
        <f>F11</f>
        <v>1</v>
      </c>
      <c r="H11" s="384"/>
      <c r="I11" s="384"/>
      <c r="J11" s="393"/>
      <c r="K11" s="208"/>
      <c r="L11" s="248"/>
      <c r="M11" s="215"/>
      <c r="N11" s="215"/>
      <c r="O11" s="249"/>
      <c r="P11" s="248"/>
      <c r="Q11" s="215"/>
      <c r="R11" s="250"/>
      <c r="S11" s="249"/>
      <c r="T11" s="248"/>
      <c r="U11" s="215"/>
      <c r="V11" s="215"/>
      <c r="W11" s="215"/>
      <c r="X11" s="249"/>
      <c r="Y11" s="248"/>
      <c r="Z11" s="215"/>
      <c r="AA11" s="215"/>
      <c r="AB11" s="249"/>
      <c r="AC11" s="248"/>
      <c r="AD11" s="215"/>
      <c r="AE11" s="215"/>
      <c r="AF11" s="249"/>
      <c r="AG11" s="248"/>
      <c r="AH11" s="215"/>
      <c r="AI11" s="215"/>
      <c r="AJ11" s="215"/>
      <c r="AK11" s="251"/>
      <c r="AL11" s="248"/>
      <c r="AM11" s="215"/>
      <c r="AN11" s="215"/>
      <c r="AO11" s="249"/>
      <c r="AP11" s="248"/>
      <c r="AQ11" s="215"/>
      <c r="AR11" s="215"/>
      <c r="AS11" s="249"/>
      <c r="AT11" s="248"/>
      <c r="AU11" s="215"/>
      <c r="AV11" s="215"/>
      <c r="AW11" s="215"/>
      <c r="AX11" s="249"/>
      <c r="AY11" s="214"/>
      <c r="AZ11" s="215"/>
      <c r="BA11" s="215"/>
      <c r="BB11" s="216"/>
    </row>
    <row r="12" spans="1:54" ht="13.5" customHeight="1" x14ac:dyDescent="0.2">
      <c r="A12" s="363"/>
      <c r="B12" s="367"/>
      <c r="C12" s="363"/>
      <c r="D12" s="367"/>
      <c r="E12" s="206" t="s">
        <v>698</v>
      </c>
      <c r="F12" s="207">
        <f>OK플라자통합!E70</f>
        <v>1</v>
      </c>
      <c r="G12" s="217"/>
      <c r="H12" s="218"/>
      <c r="I12" s="218"/>
      <c r="J12" s="218"/>
      <c r="K12" s="252">
        <f>F12</f>
        <v>1</v>
      </c>
      <c r="L12" s="220"/>
      <c r="M12" s="218"/>
      <c r="N12" s="218"/>
      <c r="O12" s="221"/>
      <c r="P12" s="220"/>
      <c r="Q12" s="218"/>
      <c r="R12" s="222"/>
      <c r="S12" s="221"/>
      <c r="T12" s="220"/>
      <c r="U12" s="218"/>
      <c r="V12" s="218"/>
      <c r="W12" s="218"/>
      <c r="X12" s="221"/>
      <c r="Y12" s="220"/>
      <c r="Z12" s="218"/>
      <c r="AA12" s="218"/>
      <c r="AB12" s="221"/>
      <c r="AC12" s="220"/>
      <c r="AD12" s="218"/>
      <c r="AE12" s="218"/>
      <c r="AF12" s="221"/>
      <c r="AG12" s="220"/>
      <c r="AH12" s="218"/>
      <c r="AI12" s="218"/>
      <c r="AJ12" s="218"/>
      <c r="AK12" s="223"/>
      <c r="AL12" s="220"/>
      <c r="AM12" s="218"/>
      <c r="AN12" s="218"/>
      <c r="AO12" s="221"/>
      <c r="AP12" s="220"/>
      <c r="AQ12" s="218"/>
      <c r="AR12" s="218"/>
      <c r="AS12" s="221"/>
      <c r="AT12" s="220"/>
      <c r="AU12" s="218"/>
      <c r="AV12" s="218"/>
      <c r="AW12" s="218"/>
      <c r="AX12" s="221"/>
      <c r="AY12" s="217"/>
      <c r="AZ12" s="218"/>
      <c r="BA12" s="218"/>
      <c r="BB12" s="224"/>
    </row>
    <row r="13" spans="1:54" ht="13.5" customHeight="1" x14ac:dyDescent="0.2">
      <c r="A13" s="363"/>
      <c r="B13" s="367"/>
      <c r="C13" s="363"/>
      <c r="D13" s="367"/>
      <c r="E13" s="206" t="s">
        <v>699</v>
      </c>
      <c r="F13" s="207">
        <f>OK플라자통합!E71</f>
        <v>1</v>
      </c>
      <c r="G13" s="217"/>
      <c r="H13" s="218"/>
      <c r="I13" s="218"/>
      <c r="J13" s="218"/>
      <c r="K13" s="219"/>
      <c r="L13" s="377">
        <f>F13</f>
        <v>1</v>
      </c>
      <c r="M13" s="378"/>
      <c r="N13" s="378"/>
      <c r="O13" s="386"/>
      <c r="P13" s="220"/>
      <c r="Q13" s="218"/>
      <c r="R13" s="222"/>
      <c r="S13" s="221"/>
      <c r="T13" s="220"/>
      <c r="U13" s="218"/>
      <c r="V13" s="218"/>
      <c r="W13" s="218"/>
      <c r="X13" s="221"/>
      <c r="Y13" s="220"/>
      <c r="Z13" s="218"/>
      <c r="AA13" s="218"/>
      <c r="AB13" s="221"/>
      <c r="AC13" s="220"/>
      <c r="AD13" s="218"/>
      <c r="AE13" s="218"/>
      <c r="AF13" s="221"/>
      <c r="AG13" s="220"/>
      <c r="AH13" s="218"/>
      <c r="AI13" s="218"/>
      <c r="AJ13" s="218"/>
      <c r="AK13" s="223"/>
      <c r="AL13" s="220"/>
      <c r="AM13" s="218"/>
      <c r="AN13" s="218"/>
      <c r="AO13" s="221"/>
      <c r="AP13" s="220"/>
      <c r="AQ13" s="218"/>
      <c r="AR13" s="218"/>
      <c r="AS13" s="221"/>
      <c r="AT13" s="220"/>
      <c r="AU13" s="218"/>
      <c r="AV13" s="218"/>
      <c r="AW13" s="218"/>
      <c r="AX13" s="221"/>
      <c r="AY13" s="217"/>
      <c r="AZ13" s="218"/>
      <c r="BA13" s="218"/>
      <c r="BB13" s="224"/>
    </row>
    <row r="14" spans="1:54" ht="13.5" customHeight="1" x14ac:dyDescent="0.2">
      <c r="A14" s="363"/>
      <c r="B14" s="367"/>
      <c r="C14" s="363"/>
      <c r="D14" s="367"/>
      <c r="E14" s="206" t="s">
        <v>700</v>
      </c>
      <c r="F14" s="207">
        <f>OK플라자통합!E85</f>
        <v>1</v>
      </c>
      <c r="G14" s="217"/>
      <c r="H14" s="218"/>
      <c r="I14" s="218"/>
      <c r="J14" s="218"/>
      <c r="K14" s="219"/>
      <c r="L14" s="220"/>
      <c r="M14" s="218"/>
      <c r="N14" s="218"/>
      <c r="O14" s="221"/>
      <c r="P14" s="377">
        <f>F14</f>
        <v>1</v>
      </c>
      <c r="Q14" s="378"/>
      <c r="R14" s="378"/>
      <c r="S14" s="378"/>
      <c r="T14" s="379"/>
      <c r="U14" s="218"/>
      <c r="V14" s="218"/>
      <c r="W14" s="218"/>
      <c r="X14" s="221"/>
      <c r="Y14" s="220"/>
      <c r="Z14" s="218"/>
      <c r="AA14" s="218"/>
      <c r="AB14" s="221"/>
      <c r="AC14" s="220"/>
      <c r="AD14" s="218"/>
      <c r="AE14" s="218"/>
      <c r="AF14" s="221"/>
      <c r="AG14" s="220"/>
      <c r="AH14" s="218"/>
      <c r="AI14" s="218"/>
      <c r="AJ14" s="218"/>
      <c r="AK14" s="223"/>
      <c r="AL14" s="220"/>
      <c r="AM14" s="218"/>
      <c r="AN14" s="218"/>
      <c r="AO14" s="221"/>
      <c r="AP14" s="220"/>
      <c r="AQ14" s="218"/>
      <c r="AR14" s="218"/>
      <c r="AS14" s="221"/>
      <c r="AT14" s="220"/>
      <c r="AU14" s="218"/>
      <c r="AV14" s="218"/>
      <c r="AW14" s="218"/>
      <c r="AX14" s="221"/>
      <c r="AY14" s="217"/>
      <c r="AZ14" s="218"/>
      <c r="BA14" s="218"/>
      <c r="BB14" s="224"/>
    </row>
    <row r="15" spans="1:54" ht="13.5" customHeight="1" x14ac:dyDescent="0.2">
      <c r="A15" s="363"/>
      <c r="B15" s="367"/>
      <c r="C15" s="363"/>
      <c r="D15" s="367"/>
      <c r="E15" s="206" t="s">
        <v>701</v>
      </c>
      <c r="F15" s="207">
        <f>OK플라자통합!E86</f>
        <v>1</v>
      </c>
      <c r="G15" s="217"/>
      <c r="H15" s="218"/>
      <c r="I15" s="218"/>
      <c r="J15" s="218"/>
      <c r="K15" s="219"/>
      <c r="L15" s="220"/>
      <c r="M15" s="218"/>
      <c r="N15" s="218"/>
      <c r="O15" s="221"/>
      <c r="P15" s="220"/>
      <c r="Q15" s="218"/>
      <c r="R15" s="222"/>
      <c r="S15" s="221"/>
      <c r="T15" s="220"/>
      <c r="U15" s="380">
        <f>F15</f>
        <v>1</v>
      </c>
      <c r="V15" s="378"/>
      <c r="W15" s="378"/>
      <c r="X15" s="378"/>
      <c r="Y15" s="378"/>
      <c r="Z15" s="379"/>
      <c r="AA15" s="218"/>
      <c r="AB15" s="221"/>
      <c r="AC15" s="220"/>
      <c r="AD15" s="218"/>
      <c r="AE15" s="218"/>
      <c r="AF15" s="221"/>
      <c r="AG15" s="220"/>
      <c r="AH15" s="218"/>
      <c r="AI15" s="218"/>
      <c r="AJ15" s="218"/>
      <c r="AK15" s="223"/>
      <c r="AL15" s="220"/>
      <c r="AM15" s="218"/>
      <c r="AN15" s="218"/>
      <c r="AO15" s="221"/>
      <c r="AP15" s="220"/>
      <c r="AQ15" s="218"/>
      <c r="AR15" s="218"/>
      <c r="AS15" s="221"/>
      <c r="AT15" s="220"/>
      <c r="AU15" s="218"/>
      <c r="AV15" s="218"/>
      <c r="AW15" s="218"/>
      <c r="AX15" s="221"/>
      <c r="AY15" s="217"/>
      <c r="AZ15" s="218"/>
      <c r="BA15" s="218"/>
      <c r="BB15" s="224"/>
    </row>
    <row r="16" spans="1:54" ht="13.5" customHeight="1" x14ac:dyDescent="0.2">
      <c r="A16" s="363"/>
      <c r="B16" s="367"/>
      <c r="C16" s="363"/>
      <c r="D16" s="367"/>
      <c r="E16" s="206" t="s">
        <v>702</v>
      </c>
      <c r="F16" s="207">
        <f>OK플라자통합!E87</f>
        <v>1</v>
      </c>
      <c r="G16" s="228"/>
      <c r="H16" s="229"/>
      <c r="I16" s="229"/>
      <c r="J16" s="229"/>
      <c r="K16" s="230"/>
      <c r="L16" s="231"/>
      <c r="M16" s="229"/>
      <c r="N16" s="229"/>
      <c r="O16" s="232"/>
      <c r="P16" s="231"/>
      <c r="Q16" s="229"/>
      <c r="R16" s="222"/>
      <c r="S16" s="232"/>
      <c r="T16" s="231"/>
      <c r="U16" s="229"/>
      <c r="V16" s="229"/>
      <c r="W16" s="380">
        <f>F16</f>
        <v>1</v>
      </c>
      <c r="X16" s="378"/>
      <c r="Y16" s="379"/>
      <c r="Z16" s="229"/>
      <c r="AA16" s="229"/>
      <c r="AB16" s="232"/>
      <c r="AC16" s="231"/>
      <c r="AD16" s="229"/>
      <c r="AE16" s="229"/>
      <c r="AF16" s="232"/>
      <c r="AG16" s="231"/>
      <c r="AH16" s="229"/>
      <c r="AI16" s="229"/>
      <c r="AJ16" s="229"/>
      <c r="AK16" s="223"/>
      <c r="AL16" s="231"/>
      <c r="AM16" s="229"/>
      <c r="AN16" s="229"/>
      <c r="AO16" s="232"/>
      <c r="AP16" s="231"/>
      <c r="AQ16" s="229"/>
      <c r="AR16" s="229"/>
      <c r="AS16" s="232"/>
      <c r="AT16" s="231"/>
      <c r="AU16" s="229"/>
      <c r="AV16" s="229"/>
      <c r="AW16" s="229"/>
      <c r="AX16" s="232"/>
      <c r="AY16" s="228"/>
      <c r="AZ16" s="229"/>
      <c r="BA16" s="229"/>
      <c r="BB16" s="235"/>
    </row>
    <row r="17" spans="1:54" ht="13.5" customHeight="1" x14ac:dyDescent="0.2">
      <c r="A17" s="363"/>
      <c r="B17" s="367"/>
      <c r="C17" s="371"/>
      <c r="D17" s="372"/>
      <c r="E17" s="206" t="s">
        <v>703</v>
      </c>
      <c r="F17" s="207">
        <f>OK플라자통합!E89</f>
        <v>1</v>
      </c>
      <c r="G17" s="228"/>
      <c r="H17" s="229"/>
      <c r="I17" s="229"/>
      <c r="J17" s="229"/>
      <c r="K17" s="230"/>
      <c r="L17" s="231"/>
      <c r="M17" s="229"/>
      <c r="N17" s="229"/>
      <c r="O17" s="232"/>
      <c r="P17" s="231"/>
      <c r="Q17" s="229"/>
      <c r="R17" s="222"/>
      <c r="S17" s="232"/>
      <c r="T17" s="231"/>
      <c r="U17" s="229"/>
      <c r="V17" s="229"/>
      <c r="W17" s="229"/>
      <c r="X17" s="232"/>
      <c r="Y17" s="377">
        <f>F17</f>
        <v>1</v>
      </c>
      <c r="Z17" s="378"/>
      <c r="AA17" s="378"/>
      <c r="AB17" s="386"/>
      <c r="AC17" s="231"/>
      <c r="AD17" s="229"/>
      <c r="AE17" s="229"/>
      <c r="AF17" s="232"/>
      <c r="AG17" s="231"/>
      <c r="AH17" s="229"/>
      <c r="AI17" s="229"/>
      <c r="AJ17" s="229"/>
      <c r="AK17" s="223"/>
      <c r="AL17" s="231"/>
      <c r="AM17" s="229"/>
      <c r="AN17" s="229"/>
      <c r="AO17" s="232"/>
      <c r="AP17" s="231"/>
      <c r="AQ17" s="229"/>
      <c r="AR17" s="229"/>
      <c r="AS17" s="232"/>
      <c r="AT17" s="231"/>
      <c r="AU17" s="229"/>
      <c r="AV17" s="229"/>
      <c r="AW17" s="229"/>
      <c r="AX17" s="232"/>
      <c r="AY17" s="228"/>
      <c r="AZ17" s="229"/>
      <c r="BA17" s="229"/>
      <c r="BB17" s="235"/>
    </row>
    <row r="18" spans="1:54" ht="1.5" customHeight="1" x14ac:dyDescent="0.2">
      <c r="A18" s="363"/>
      <c r="B18" s="367"/>
      <c r="C18" s="236"/>
      <c r="D18" s="237"/>
      <c r="E18" s="238"/>
      <c r="F18" s="239"/>
      <c r="G18" s="240"/>
      <c r="H18" s="241"/>
      <c r="I18" s="241"/>
      <c r="J18" s="241"/>
      <c r="K18" s="242"/>
      <c r="L18" s="243"/>
      <c r="M18" s="241"/>
      <c r="N18" s="241"/>
      <c r="O18" s="244"/>
      <c r="P18" s="243"/>
      <c r="Q18" s="241"/>
      <c r="R18" s="241"/>
      <c r="S18" s="244"/>
      <c r="T18" s="243"/>
      <c r="U18" s="241"/>
      <c r="V18" s="241"/>
      <c r="W18" s="241"/>
      <c r="X18" s="244"/>
      <c r="Y18" s="243"/>
      <c r="Z18" s="241"/>
      <c r="AA18" s="241"/>
      <c r="AB18" s="244"/>
      <c r="AC18" s="243"/>
      <c r="AD18" s="241"/>
      <c r="AE18" s="241"/>
      <c r="AF18" s="244"/>
      <c r="AG18" s="243"/>
      <c r="AH18" s="241"/>
      <c r="AI18" s="241"/>
      <c r="AJ18" s="241"/>
      <c r="AK18" s="241"/>
      <c r="AL18" s="243"/>
      <c r="AM18" s="241"/>
      <c r="AN18" s="241"/>
      <c r="AO18" s="244"/>
      <c r="AP18" s="243"/>
      <c r="AQ18" s="241"/>
      <c r="AR18" s="241"/>
      <c r="AS18" s="244"/>
      <c r="AT18" s="243"/>
      <c r="AU18" s="241"/>
      <c r="AV18" s="241"/>
      <c r="AW18" s="241"/>
      <c r="AX18" s="244"/>
      <c r="AY18" s="240"/>
      <c r="AZ18" s="241"/>
      <c r="BA18" s="241"/>
      <c r="BB18" s="245"/>
    </row>
    <row r="19" spans="1:54" ht="13.5" customHeight="1" x14ac:dyDescent="0.2">
      <c r="A19" s="363"/>
      <c r="B19" s="367"/>
      <c r="C19" s="362" t="s">
        <v>12</v>
      </c>
      <c r="D19" s="366">
        <f>OK플라자통합!E101</f>
        <v>0.98678815489749427</v>
      </c>
      <c r="E19" s="246" t="s">
        <v>704</v>
      </c>
      <c r="F19" s="247">
        <f>OK플라자통합!E102</f>
        <v>0.98596491228070182</v>
      </c>
      <c r="G19" s="214"/>
      <c r="H19" s="375">
        <f>F19</f>
        <v>0.98596491228070182</v>
      </c>
      <c r="I19" s="388"/>
      <c r="J19" s="388"/>
      <c r="K19" s="388"/>
      <c r="L19" s="388"/>
      <c r="M19" s="388"/>
      <c r="N19" s="388"/>
      <c r="O19" s="388"/>
      <c r="P19" s="388"/>
      <c r="Q19" s="382"/>
      <c r="R19" s="250"/>
      <c r="S19" s="249"/>
      <c r="T19" s="248"/>
      <c r="U19" s="215"/>
      <c r="V19" s="215"/>
      <c r="W19" s="215"/>
      <c r="X19" s="249"/>
      <c r="Y19" s="248"/>
      <c r="Z19" s="215"/>
      <c r="AA19" s="215"/>
      <c r="AB19" s="249"/>
      <c r="AC19" s="248"/>
      <c r="AD19" s="215"/>
      <c r="AE19" s="215"/>
      <c r="AF19" s="249"/>
      <c r="AG19" s="248"/>
      <c r="AH19" s="215"/>
      <c r="AI19" s="215"/>
      <c r="AJ19" s="215"/>
      <c r="AK19" s="251"/>
      <c r="AL19" s="248"/>
      <c r="AM19" s="215"/>
      <c r="AN19" s="215"/>
      <c r="AO19" s="249"/>
      <c r="AP19" s="248"/>
      <c r="AQ19" s="215"/>
      <c r="AR19" s="215"/>
      <c r="AS19" s="249"/>
      <c r="AT19" s="248"/>
      <c r="AU19" s="215"/>
      <c r="AV19" s="215"/>
      <c r="AW19" s="215"/>
      <c r="AX19" s="249"/>
      <c r="AY19" s="214"/>
      <c r="AZ19" s="215"/>
      <c r="BA19" s="215"/>
      <c r="BB19" s="216"/>
    </row>
    <row r="20" spans="1:54" ht="13.5" customHeight="1" x14ac:dyDescent="0.2">
      <c r="A20" s="363"/>
      <c r="B20" s="367"/>
      <c r="C20" s="363"/>
      <c r="D20" s="367"/>
      <c r="E20" s="206" t="s">
        <v>705</v>
      </c>
      <c r="F20" s="207">
        <f>OK플라자통합!E115</f>
        <v>1</v>
      </c>
      <c r="G20" s="228"/>
      <c r="H20" s="229"/>
      <c r="I20" s="229"/>
      <c r="J20" s="229"/>
      <c r="K20" s="230"/>
      <c r="L20" s="231"/>
      <c r="M20" s="389">
        <f>F20</f>
        <v>1</v>
      </c>
      <c r="N20" s="390"/>
      <c r="O20" s="390"/>
      <c r="P20" s="390"/>
      <c r="Q20" s="390"/>
      <c r="R20" s="390"/>
      <c r="S20" s="404"/>
      <c r="T20" s="231"/>
      <c r="U20" s="229"/>
      <c r="V20" s="229"/>
      <c r="W20" s="229"/>
      <c r="X20" s="232"/>
      <c r="Y20" s="231"/>
      <c r="Z20" s="229"/>
      <c r="AA20" s="229"/>
      <c r="AB20" s="232"/>
      <c r="AC20" s="231"/>
      <c r="AD20" s="229"/>
      <c r="AE20" s="229"/>
      <c r="AF20" s="232"/>
      <c r="AG20" s="231"/>
      <c r="AH20" s="229"/>
      <c r="AI20" s="229"/>
      <c r="AJ20" s="229"/>
      <c r="AK20" s="234"/>
      <c r="AL20" s="231"/>
      <c r="AM20" s="229"/>
      <c r="AN20" s="229"/>
      <c r="AO20" s="232"/>
      <c r="AP20" s="231"/>
      <c r="AQ20" s="229"/>
      <c r="AR20" s="229"/>
      <c r="AS20" s="232"/>
      <c r="AT20" s="231"/>
      <c r="AU20" s="229"/>
      <c r="AV20" s="229"/>
      <c r="AW20" s="229"/>
      <c r="AX20" s="232"/>
      <c r="AY20" s="228"/>
      <c r="AZ20" s="229"/>
      <c r="BA20" s="229"/>
      <c r="BB20" s="235"/>
    </row>
    <row r="21" spans="1:54" ht="13.5" customHeight="1" x14ac:dyDescent="0.2">
      <c r="A21" s="363"/>
      <c r="B21" s="367"/>
      <c r="C21" s="363"/>
      <c r="D21" s="367"/>
      <c r="E21" s="253" t="s">
        <v>307</v>
      </c>
      <c r="F21" s="207">
        <f>OK플라자통합!E116</f>
        <v>1</v>
      </c>
      <c r="G21" s="228"/>
      <c r="H21" s="229"/>
      <c r="I21" s="229"/>
      <c r="J21" s="229"/>
      <c r="K21" s="230"/>
      <c r="L21" s="231"/>
      <c r="M21" s="229"/>
      <c r="N21" s="229"/>
      <c r="O21" s="232"/>
      <c r="P21" s="406">
        <f t="shared" ref="P21:P23" si="1">F21</f>
        <v>1</v>
      </c>
      <c r="Q21" s="343"/>
      <c r="R21" s="343"/>
      <c r="S21" s="343"/>
      <c r="T21" s="343"/>
      <c r="U21" s="343"/>
      <c r="V21" s="343"/>
      <c r="W21" s="343"/>
      <c r="X21" s="343"/>
      <c r="Y21" s="343"/>
      <c r="Z21" s="343"/>
      <c r="AA21" s="343"/>
      <c r="AB21" s="343"/>
      <c r="AC21" s="343"/>
      <c r="AD21" s="343"/>
      <c r="AE21" s="343"/>
      <c r="AF21" s="343"/>
      <c r="AG21" s="343"/>
      <c r="AH21" s="343"/>
      <c r="AI21" s="343"/>
      <c r="AJ21" s="343"/>
      <c r="AK21" s="343"/>
      <c r="AL21" s="343"/>
      <c r="AM21" s="343"/>
      <c r="AN21" s="344"/>
      <c r="AO21" s="232"/>
      <c r="AP21" s="231"/>
      <c r="AQ21" s="229"/>
      <c r="AR21" s="229"/>
      <c r="AS21" s="232"/>
      <c r="AT21" s="231"/>
      <c r="AU21" s="229"/>
      <c r="AV21" s="229"/>
      <c r="AW21" s="229"/>
      <c r="AX21" s="232"/>
      <c r="AY21" s="228"/>
      <c r="AZ21" s="229"/>
      <c r="BA21" s="229"/>
      <c r="BB21" s="235"/>
    </row>
    <row r="22" spans="1:54" ht="13.5" customHeight="1" x14ac:dyDescent="0.2">
      <c r="A22" s="363"/>
      <c r="B22" s="367"/>
      <c r="C22" s="363"/>
      <c r="D22" s="367"/>
      <c r="E22" s="253" t="s">
        <v>309</v>
      </c>
      <c r="F22" s="207">
        <f>OK플라자통합!E117</f>
        <v>1</v>
      </c>
      <c r="G22" s="228"/>
      <c r="H22" s="229"/>
      <c r="I22" s="229"/>
      <c r="J22" s="229"/>
      <c r="K22" s="230"/>
      <c r="L22" s="231"/>
      <c r="M22" s="229"/>
      <c r="N22" s="229"/>
      <c r="O22" s="232"/>
      <c r="P22" s="406">
        <f t="shared" si="1"/>
        <v>1</v>
      </c>
      <c r="Q22" s="343"/>
      <c r="R22" s="343"/>
      <c r="S22" s="343"/>
      <c r="T22" s="343"/>
      <c r="U22" s="343"/>
      <c r="V22" s="343"/>
      <c r="W22" s="343"/>
      <c r="X22" s="343"/>
      <c r="Y22" s="343"/>
      <c r="Z22" s="343"/>
      <c r="AA22" s="343"/>
      <c r="AB22" s="343"/>
      <c r="AC22" s="343"/>
      <c r="AD22" s="343"/>
      <c r="AE22" s="343"/>
      <c r="AF22" s="343"/>
      <c r="AG22" s="343"/>
      <c r="AH22" s="343"/>
      <c r="AI22" s="343"/>
      <c r="AJ22" s="343"/>
      <c r="AK22" s="344"/>
      <c r="AL22" s="231"/>
      <c r="AM22" s="229"/>
      <c r="AN22" s="229"/>
      <c r="AO22" s="232"/>
      <c r="AP22" s="231"/>
      <c r="AQ22" s="229"/>
      <c r="AR22" s="254"/>
      <c r="AS22" s="255"/>
      <c r="AT22" s="231"/>
      <c r="AU22" s="229"/>
      <c r="AV22" s="229"/>
      <c r="AW22" s="229"/>
      <c r="AX22" s="232"/>
      <c r="AY22" s="228"/>
      <c r="AZ22" s="229"/>
      <c r="BA22" s="229"/>
      <c r="BB22" s="235"/>
    </row>
    <row r="23" spans="1:54" ht="13.5" customHeight="1" x14ac:dyDescent="0.2">
      <c r="A23" s="363"/>
      <c r="B23" s="367"/>
      <c r="C23" s="363"/>
      <c r="D23" s="367"/>
      <c r="E23" s="253" t="s">
        <v>706</v>
      </c>
      <c r="F23" s="207">
        <f>OK플라자통합!E118</f>
        <v>1</v>
      </c>
      <c r="G23" s="228"/>
      <c r="H23" s="229"/>
      <c r="I23" s="229"/>
      <c r="J23" s="229"/>
      <c r="K23" s="230"/>
      <c r="L23" s="231"/>
      <c r="M23" s="229"/>
      <c r="N23" s="229"/>
      <c r="O23" s="232"/>
      <c r="P23" s="406">
        <f t="shared" si="1"/>
        <v>1</v>
      </c>
      <c r="Q23" s="343"/>
      <c r="R23" s="343"/>
      <c r="S23" s="343"/>
      <c r="T23" s="343"/>
      <c r="U23" s="343"/>
      <c r="V23" s="343"/>
      <c r="W23" s="343"/>
      <c r="X23" s="343"/>
      <c r="Y23" s="343"/>
      <c r="Z23" s="343"/>
      <c r="AA23" s="343"/>
      <c r="AB23" s="343"/>
      <c r="AC23" s="343"/>
      <c r="AD23" s="343"/>
      <c r="AE23" s="343"/>
      <c r="AF23" s="343"/>
      <c r="AG23" s="343"/>
      <c r="AH23" s="343"/>
      <c r="AI23" s="343"/>
      <c r="AJ23" s="343"/>
      <c r="AK23" s="343"/>
      <c r="AL23" s="343"/>
      <c r="AM23" s="343"/>
      <c r="AN23" s="343"/>
      <c r="AO23" s="343"/>
      <c r="AP23" s="343"/>
      <c r="AQ23" s="343"/>
      <c r="AR23" s="343"/>
      <c r="AS23" s="407"/>
      <c r="AT23" s="231"/>
      <c r="AU23" s="229"/>
      <c r="AV23" s="229"/>
      <c r="AW23" s="229"/>
      <c r="AX23" s="232"/>
      <c r="AY23" s="228"/>
      <c r="AZ23" s="229"/>
      <c r="BA23" s="229"/>
      <c r="BB23" s="235"/>
    </row>
    <row r="24" spans="1:54" ht="13.5" customHeight="1" x14ac:dyDescent="0.2">
      <c r="A24" s="363"/>
      <c r="B24" s="367"/>
      <c r="C24" s="363"/>
      <c r="D24" s="367"/>
      <c r="E24" s="206" t="s">
        <v>707</v>
      </c>
      <c r="F24" s="207">
        <f>OK플라자통합!E119</f>
        <v>0.8</v>
      </c>
      <c r="G24" s="228"/>
      <c r="H24" s="229"/>
      <c r="I24" s="229"/>
      <c r="J24" s="229"/>
      <c r="K24" s="230"/>
      <c r="L24" s="231"/>
      <c r="M24" s="229"/>
      <c r="N24" s="229"/>
      <c r="O24" s="232"/>
      <c r="P24" s="231"/>
      <c r="Q24" s="229"/>
      <c r="R24" s="222"/>
      <c r="S24" s="232"/>
      <c r="T24" s="231"/>
      <c r="U24" s="229"/>
      <c r="V24" s="229"/>
      <c r="W24" s="229"/>
      <c r="X24" s="232"/>
      <c r="Y24" s="231"/>
      <c r="Z24" s="229"/>
      <c r="AA24" s="229"/>
      <c r="AB24" s="232"/>
      <c r="AC24" s="231"/>
      <c r="AD24" s="229"/>
      <c r="AE24" s="229"/>
      <c r="AF24" s="232"/>
      <c r="AG24" s="231"/>
      <c r="AH24" s="229"/>
      <c r="AI24" s="229"/>
      <c r="AJ24" s="229"/>
      <c r="AK24" s="234"/>
      <c r="AL24" s="220"/>
      <c r="AM24" s="218"/>
      <c r="AN24" s="218"/>
      <c r="AO24" s="408">
        <f>F24</f>
        <v>0.8</v>
      </c>
      <c r="AP24" s="390"/>
      <c r="AQ24" s="390"/>
      <c r="AR24" s="390"/>
      <c r="AS24" s="404"/>
      <c r="AT24" s="231"/>
      <c r="AU24" s="229"/>
      <c r="AV24" s="229"/>
      <c r="AW24" s="229"/>
      <c r="AX24" s="232"/>
      <c r="AY24" s="228"/>
      <c r="AZ24" s="229"/>
      <c r="BA24" s="229"/>
      <c r="BB24" s="235"/>
    </row>
    <row r="25" spans="1:54" ht="13.5" customHeight="1" x14ac:dyDescent="0.2">
      <c r="A25" s="363"/>
      <c r="B25" s="367"/>
      <c r="C25" s="364"/>
      <c r="D25" s="368"/>
      <c r="E25" s="226" t="s">
        <v>317</v>
      </c>
      <c r="F25" s="227">
        <f>OK플라자통합!E120</f>
        <v>0.97959183673469385</v>
      </c>
      <c r="G25" s="228"/>
      <c r="H25" s="229"/>
      <c r="I25" s="229"/>
      <c r="J25" s="229"/>
      <c r="K25" s="230"/>
      <c r="L25" s="231"/>
      <c r="M25" s="229"/>
      <c r="N25" s="229"/>
      <c r="O25" s="232"/>
      <c r="P25" s="231"/>
      <c r="Q25" s="229"/>
      <c r="R25" s="233"/>
      <c r="S25" s="232"/>
      <c r="T25" s="231"/>
      <c r="U25" s="229"/>
      <c r="V25" s="229"/>
      <c r="W25" s="229"/>
      <c r="X25" s="232"/>
      <c r="Y25" s="231"/>
      <c r="Z25" s="229"/>
      <c r="AA25" s="229"/>
      <c r="AB25" s="232"/>
      <c r="AC25" s="231"/>
      <c r="AD25" s="229"/>
      <c r="AE25" s="406">
        <f>F25</f>
        <v>0.97959183673469385</v>
      </c>
      <c r="AF25" s="343"/>
      <c r="AG25" s="343"/>
      <c r="AH25" s="343"/>
      <c r="AI25" s="343"/>
      <c r="AJ25" s="343"/>
      <c r="AK25" s="343"/>
      <c r="AL25" s="343"/>
      <c r="AM25" s="343"/>
      <c r="AN25" s="343"/>
      <c r="AO25" s="343"/>
      <c r="AP25" s="343"/>
      <c r="AQ25" s="409"/>
      <c r="AR25" s="229"/>
      <c r="AS25" s="232"/>
      <c r="AT25" s="231"/>
      <c r="AU25" s="229"/>
      <c r="AV25" s="229"/>
      <c r="AW25" s="229"/>
      <c r="AX25" s="232"/>
      <c r="AY25" s="228"/>
      <c r="AZ25" s="229"/>
      <c r="BA25" s="229"/>
      <c r="BB25" s="235"/>
    </row>
    <row r="26" spans="1:54" ht="1.5" customHeight="1" x14ac:dyDescent="0.2">
      <c r="A26" s="363"/>
      <c r="B26" s="367"/>
      <c r="C26" s="236"/>
      <c r="D26" s="237"/>
      <c r="E26" s="238"/>
      <c r="F26" s="239"/>
      <c r="G26" s="240"/>
      <c r="H26" s="241"/>
      <c r="I26" s="241"/>
      <c r="J26" s="241"/>
      <c r="K26" s="242"/>
      <c r="L26" s="243"/>
      <c r="M26" s="241"/>
      <c r="N26" s="241"/>
      <c r="O26" s="244"/>
      <c r="P26" s="243"/>
      <c r="Q26" s="241"/>
      <c r="R26" s="241"/>
      <c r="S26" s="244"/>
      <c r="T26" s="243"/>
      <c r="U26" s="241"/>
      <c r="V26" s="241"/>
      <c r="W26" s="241"/>
      <c r="X26" s="244"/>
      <c r="Y26" s="243"/>
      <c r="Z26" s="241"/>
      <c r="AA26" s="241"/>
      <c r="AB26" s="244"/>
      <c r="AC26" s="256"/>
      <c r="AD26" s="257"/>
      <c r="AE26" s="257"/>
      <c r="AF26" s="258"/>
      <c r="AG26" s="256"/>
      <c r="AH26" s="257"/>
      <c r="AI26" s="257"/>
      <c r="AJ26" s="257"/>
      <c r="AK26" s="257"/>
      <c r="AL26" s="256"/>
      <c r="AM26" s="257"/>
      <c r="AN26" s="257"/>
      <c r="AO26" s="258"/>
      <c r="AP26" s="256"/>
      <c r="AQ26" s="257"/>
      <c r="AR26" s="259"/>
      <c r="AS26" s="260"/>
      <c r="AT26" s="243"/>
      <c r="AU26" s="241"/>
      <c r="AV26" s="241"/>
      <c r="AW26" s="241"/>
      <c r="AX26" s="244"/>
      <c r="AY26" s="240"/>
      <c r="AZ26" s="241"/>
      <c r="BA26" s="241"/>
      <c r="BB26" s="245"/>
    </row>
    <row r="27" spans="1:54" ht="13.5" customHeight="1" x14ac:dyDescent="0.2">
      <c r="A27" s="363"/>
      <c r="B27" s="367"/>
      <c r="C27" s="365" t="s">
        <v>708</v>
      </c>
      <c r="D27" s="370">
        <f>OK플라자통합!E125</f>
        <v>0.24193548387096775</v>
      </c>
      <c r="E27" s="246" t="s">
        <v>332</v>
      </c>
      <c r="F27" s="247">
        <f>OK플라자통합!E126</f>
        <v>1</v>
      </c>
      <c r="G27" s="214"/>
      <c r="H27" s="215"/>
      <c r="I27" s="215"/>
      <c r="J27" s="215"/>
      <c r="K27" s="208"/>
      <c r="L27" s="248"/>
      <c r="M27" s="215"/>
      <c r="N27" s="215"/>
      <c r="O27" s="249"/>
      <c r="P27" s="248"/>
      <c r="Q27" s="215"/>
      <c r="R27" s="250"/>
      <c r="S27" s="249"/>
      <c r="T27" s="248"/>
      <c r="U27" s="215"/>
      <c r="V27" s="215"/>
      <c r="W27" s="215"/>
      <c r="X27" s="249"/>
      <c r="Y27" s="248"/>
      <c r="Z27" s="215"/>
      <c r="AA27" s="215"/>
      <c r="AB27" s="249"/>
      <c r="AC27" s="248"/>
      <c r="AD27" s="215"/>
      <c r="AE27" s="215"/>
      <c r="AF27" s="249"/>
      <c r="AG27" s="248"/>
      <c r="AH27" s="215"/>
      <c r="AI27" s="215"/>
      <c r="AJ27" s="215"/>
      <c r="AK27" s="251"/>
      <c r="AL27" s="248"/>
      <c r="AM27" s="215"/>
      <c r="AN27" s="215"/>
      <c r="AO27" s="249"/>
      <c r="AP27" s="248"/>
      <c r="AQ27" s="215"/>
      <c r="AR27" s="215"/>
      <c r="AS27" s="249"/>
      <c r="AT27" s="410">
        <f>F27</f>
        <v>1</v>
      </c>
      <c r="AU27" s="393"/>
      <c r="AV27" s="215"/>
      <c r="AW27" s="215"/>
      <c r="AX27" s="249"/>
      <c r="AY27" s="214"/>
      <c r="AZ27" s="215"/>
      <c r="BA27" s="215"/>
      <c r="BB27" s="216"/>
    </row>
    <row r="28" spans="1:54" ht="13.5" customHeight="1" x14ac:dyDescent="0.2">
      <c r="A28" s="363"/>
      <c r="B28" s="367"/>
      <c r="C28" s="363"/>
      <c r="D28" s="367"/>
      <c r="E28" s="206" t="s">
        <v>335</v>
      </c>
      <c r="F28" s="207">
        <f>OK플라자통합!E127</f>
        <v>0.3</v>
      </c>
      <c r="G28" s="217"/>
      <c r="H28" s="218"/>
      <c r="I28" s="218"/>
      <c r="J28" s="218"/>
      <c r="K28" s="219"/>
      <c r="L28" s="220"/>
      <c r="M28" s="218"/>
      <c r="N28" s="218"/>
      <c r="O28" s="221"/>
      <c r="P28" s="220"/>
      <c r="Q28" s="218"/>
      <c r="R28" s="222"/>
      <c r="S28" s="221"/>
      <c r="T28" s="220"/>
      <c r="U28" s="218"/>
      <c r="V28" s="218"/>
      <c r="W28" s="218"/>
      <c r="X28" s="221"/>
      <c r="Y28" s="220"/>
      <c r="Z28" s="218"/>
      <c r="AA28" s="218"/>
      <c r="AB28" s="221"/>
      <c r="AC28" s="220"/>
      <c r="AD28" s="218"/>
      <c r="AE28" s="218"/>
      <c r="AF28" s="221"/>
      <c r="AG28" s="220"/>
      <c r="AH28" s="218"/>
      <c r="AI28" s="218"/>
      <c r="AJ28" s="218"/>
      <c r="AK28" s="223"/>
      <c r="AL28" s="220"/>
      <c r="AM28" s="218"/>
      <c r="AN28" s="218"/>
      <c r="AO28" s="221"/>
      <c r="AP28" s="220"/>
      <c r="AQ28" s="218"/>
      <c r="AR28" s="218"/>
      <c r="AS28" s="221"/>
      <c r="AT28" s="231"/>
      <c r="AU28" s="229"/>
      <c r="AV28" s="411">
        <f>F28</f>
        <v>0.3</v>
      </c>
      <c r="AW28" s="378"/>
      <c r="AX28" s="386"/>
      <c r="AY28" s="217"/>
      <c r="AZ28" s="218"/>
      <c r="BA28" s="218"/>
      <c r="BB28" s="224"/>
    </row>
    <row r="29" spans="1:54" ht="13.5" customHeight="1" x14ac:dyDescent="0.2">
      <c r="A29" s="363"/>
      <c r="B29" s="367"/>
      <c r="C29" s="363"/>
      <c r="D29" s="367"/>
      <c r="E29" s="206" t="s">
        <v>338</v>
      </c>
      <c r="F29" s="207">
        <f>OK플라자통합!E128</f>
        <v>0</v>
      </c>
      <c r="G29" s="228"/>
      <c r="H29" s="229"/>
      <c r="I29" s="229"/>
      <c r="J29" s="229"/>
      <c r="K29" s="230"/>
      <c r="L29" s="231"/>
      <c r="M29" s="229"/>
      <c r="N29" s="229"/>
      <c r="O29" s="232"/>
      <c r="P29" s="231"/>
      <c r="Q29" s="229"/>
      <c r="R29" s="222"/>
      <c r="S29" s="232"/>
      <c r="T29" s="231"/>
      <c r="U29" s="229"/>
      <c r="V29" s="229"/>
      <c r="W29" s="229"/>
      <c r="X29" s="232"/>
      <c r="Y29" s="231"/>
      <c r="Z29" s="229"/>
      <c r="AA29" s="229"/>
      <c r="AB29" s="232"/>
      <c r="AC29" s="231"/>
      <c r="AD29" s="229"/>
      <c r="AE29" s="229"/>
      <c r="AF29" s="232"/>
      <c r="AG29" s="231"/>
      <c r="AH29" s="229"/>
      <c r="AI29" s="229"/>
      <c r="AJ29" s="229"/>
      <c r="AK29" s="223"/>
      <c r="AL29" s="231"/>
      <c r="AM29" s="229"/>
      <c r="AN29" s="229"/>
      <c r="AO29" s="232"/>
      <c r="AP29" s="231"/>
      <c r="AQ29" s="229"/>
      <c r="AR29" s="229"/>
      <c r="AS29" s="232"/>
      <c r="AT29" s="231"/>
      <c r="AU29" s="229"/>
      <c r="AV29" s="229"/>
      <c r="AW29" s="229"/>
      <c r="AX29" s="380">
        <f>F29</f>
        <v>0</v>
      </c>
      <c r="AY29" s="379"/>
      <c r="AZ29" s="229"/>
      <c r="BA29" s="229"/>
      <c r="BB29" s="235"/>
    </row>
    <row r="30" spans="1:54" ht="13.5" customHeight="1" x14ac:dyDescent="0.2">
      <c r="A30" s="363"/>
      <c r="B30" s="367"/>
      <c r="C30" s="363"/>
      <c r="D30" s="367"/>
      <c r="E30" s="206" t="s">
        <v>341</v>
      </c>
      <c r="F30" s="207">
        <f>OK플라자통합!E129</f>
        <v>0</v>
      </c>
      <c r="G30" s="228"/>
      <c r="H30" s="229"/>
      <c r="I30" s="229"/>
      <c r="J30" s="229"/>
      <c r="K30" s="230"/>
      <c r="L30" s="231"/>
      <c r="M30" s="229"/>
      <c r="N30" s="229"/>
      <c r="O30" s="232"/>
      <c r="P30" s="231"/>
      <c r="Q30" s="229"/>
      <c r="R30" s="222"/>
      <c r="S30" s="232"/>
      <c r="T30" s="231"/>
      <c r="U30" s="229"/>
      <c r="V30" s="229"/>
      <c r="W30" s="229"/>
      <c r="X30" s="232"/>
      <c r="Y30" s="231"/>
      <c r="Z30" s="229"/>
      <c r="AA30" s="229"/>
      <c r="AB30" s="232"/>
      <c r="AC30" s="231"/>
      <c r="AD30" s="229"/>
      <c r="AE30" s="229"/>
      <c r="AF30" s="232"/>
      <c r="AG30" s="231"/>
      <c r="AH30" s="229"/>
      <c r="AI30" s="229"/>
      <c r="AJ30" s="229"/>
      <c r="AK30" s="223"/>
      <c r="AL30" s="231"/>
      <c r="AM30" s="229"/>
      <c r="AN30" s="229"/>
      <c r="AO30" s="232"/>
      <c r="AP30" s="231"/>
      <c r="AQ30" s="229"/>
      <c r="AR30" s="229"/>
      <c r="AS30" s="232"/>
      <c r="AT30" s="231"/>
      <c r="AU30" s="229"/>
      <c r="AV30" s="229"/>
      <c r="AW30" s="229"/>
      <c r="AX30" s="232"/>
      <c r="AY30" s="228"/>
      <c r="AZ30" s="261">
        <f>F30</f>
        <v>0</v>
      </c>
      <c r="BA30" s="229"/>
      <c r="BB30" s="235"/>
    </row>
    <row r="31" spans="1:54" ht="13.5" customHeight="1" x14ac:dyDescent="0.2">
      <c r="A31" s="364"/>
      <c r="B31" s="368"/>
      <c r="C31" s="364"/>
      <c r="D31" s="368"/>
      <c r="E31" s="206" t="s">
        <v>343</v>
      </c>
      <c r="F31" s="207">
        <f>OK플라자통합!E130</f>
        <v>0</v>
      </c>
      <c r="G31" s="228"/>
      <c r="H31" s="229"/>
      <c r="I31" s="229"/>
      <c r="J31" s="229"/>
      <c r="K31" s="230"/>
      <c r="L31" s="231"/>
      <c r="M31" s="229"/>
      <c r="N31" s="229"/>
      <c r="O31" s="232"/>
      <c r="P31" s="231"/>
      <c r="Q31" s="229"/>
      <c r="R31" s="222"/>
      <c r="S31" s="232"/>
      <c r="T31" s="231"/>
      <c r="U31" s="229"/>
      <c r="V31" s="229"/>
      <c r="W31" s="229"/>
      <c r="X31" s="232"/>
      <c r="Y31" s="231"/>
      <c r="Z31" s="229"/>
      <c r="AA31" s="229"/>
      <c r="AB31" s="232"/>
      <c r="AC31" s="231"/>
      <c r="AD31" s="229"/>
      <c r="AE31" s="229"/>
      <c r="AF31" s="232"/>
      <c r="AG31" s="231"/>
      <c r="AH31" s="229"/>
      <c r="AI31" s="229"/>
      <c r="AJ31" s="229"/>
      <c r="AK31" s="223"/>
      <c r="AL31" s="231"/>
      <c r="AM31" s="229"/>
      <c r="AN31" s="229"/>
      <c r="AO31" s="232"/>
      <c r="AP31" s="231"/>
      <c r="AQ31" s="229"/>
      <c r="AR31" s="229"/>
      <c r="AS31" s="232"/>
      <c r="AT31" s="231"/>
      <c r="AU31" s="229"/>
      <c r="AV31" s="229"/>
      <c r="AW31" s="229"/>
      <c r="AX31" s="232"/>
      <c r="AY31" s="228"/>
      <c r="AZ31" s="229"/>
      <c r="BA31" s="380">
        <f>F31</f>
        <v>0</v>
      </c>
      <c r="BB31" s="381"/>
    </row>
    <row r="33" spans="1:45" ht="13.5" customHeight="1" x14ac:dyDescent="0.2">
      <c r="A33" s="362" t="s">
        <v>709</v>
      </c>
      <c r="B33" s="366">
        <f>펜타ON!$E$2</f>
        <v>0.84639498432601878</v>
      </c>
      <c r="C33" s="362" t="s">
        <v>10</v>
      </c>
      <c r="D33" s="366">
        <f>펜타ON!$E$3</f>
        <v>0.98684210526315785</v>
      </c>
      <c r="E33" s="206" t="s">
        <v>693</v>
      </c>
      <c r="F33" s="207">
        <f>펜타ON!E4</f>
        <v>1</v>
      </c>
      <c r="G33" s="262"/>
      <c r="H33" s="263"/>
      <c r="I33" s="375">
        <f>F33</f>
        <v>1</v>
      </c>
      <c r="J33" s="382"/>
      <c r="K33" s="264"/>
      <c r="L33" s="265"/>
      <c r="M33" s="263"/>
      <c r="N33" s="263"/>
      <c r="O33" s="266"/>
      <c r="P33" s="265"/>
      <c r="Q33" s="263"/>
      <c r="R33" s="222"/>
      <c r="S33" s="266"/>
      <c r="T33" s="265"/>
      <c r="U33" s="263"/>
      <c r="V33" s="263"/>
      <c r="W33" s="263"/>
      <c r="X33" s="266"/>
      <c r="Y33" s="265"/>
      <c r="Z33" s="263"/>
      <c r="AA33" s="263"/>
      <c r="AB33" s="266"/>
      <c r="AC33" s="265"/>
      <c r="AD33" s="263"/>
      <c r="AE33" s="263"/>
      <c r="AF33" s="266"/>
      <c r="AG33" s="265"/>
      <c r="AH33" s="263"/>
      <c r="AI33" s="263"/>
      <c r="AJ33" s="263"/>
      <c r="AK33" s="267"/>
      <c r="AL33" s="265"/>
      <c r="AM33" s="263"/>
      <c r="AN33" s="263"/>
      <c r="AO33" s="266"/>
      <c r="AP33" s="265"/>
      <c r="AQ33" s="263"/>
      <c r="AR33" s="263"/>
      <c r="AS33" s="266"/>
    </row>
    <row r="34" spans="1:45" ht="13.5" customHeight="1" x14ac:dyDescent="0.2">
      <c r="A34" s="363"/>
      <c r="B34" s="367"/>
      <c r="C34" s="363"/>
      <c r="D34" s="367"/>
      <c r="E34" s="206" t="s">
        <v>694</v>
      </c>
      <c r="F34" s="207">
        <f>펜타ON!E5</f>
        <v>1</v>
      </c>
      <c r="G34" s="217"/>
      <c r="H34" s="218"/>
      <c r="I34" s="218"/>
      <c r="J34" s="218"/>
      <c r="K34" s="219"/>
      <c r="L34" s="220"/>
      <c r="M34" s="218"/>
      <c r="N34" s="268">
        <f>F34</f>
        <v>1</v>
      </c>
      <c r="O34" s="221"/>
      <c r="P34" s="220"/>
      <c r="Q34" s="218"/>
      <c r="R34" s="222"/>
      <c r="S34" s="221"/>
      <c r="T34" s="220"/>
      <c r="U34" s="218"/>
      <c r="V34" s="218"/>
      <c r="W34" s="218"/>
      <c r="X34" s="221"/>
      <c r="Y34" s="220"/>
      <c r="Z34" s="218"/>
      <c r="AA34" s="218"/>
      <c r="AB34" s="221"/>
      <c r="AC34" s="220"/>
      <c r="AD34" s="218"/>
      <c r="AE34" s="218"/>
      <c r="AF34" s="221"/>
      <c r="AG34" s="220"/>
      <c r="AH34" s="218"/>
      <c r="AI34" s="218"/>
      <c r="AJ34" s="218"/>
      <c r="AK34" s="223"/>
      <c r="AL34" s="220"/>
      <c r="AM34" s="218"/>
      <c r="AN34" s="218"/>
      <c r="AO34" s="221"/>
      <c r="AP34" s="220"/>
      <c r="AQ34" s="218"/>
      <c r="AR34" s="218"/>
      <c r="AS34" s="221"/>
    </row>
    <row r="35" spans="1:45" ht="13.5" customHeight="1" x14ac:dyDescent="0.2">
      <c r="A35" s="363"/>
      <c r="B35" s="367"/>
      <c r="C35" s="363"/>
      <c r="D35" s="367"/>
      <c r="E35" s="206" t="s">
        <v>695</v>
      </c>
      <c r="F35" s="207">
        <f>펜타ON!E6</f>
        <v>1</v>
      </c>
      <c r="G35" s="217"/>
      <c r="H35" s="218"/>
      <c r="I35" s="218"/>
      <c r="J35" s="218"/>
      <c r="K35" s="219"/>
      <c r="L35" s="220"/>
      <c r="M35" s="218"/>
      <c r="N35" s="218"/>
      <c r="O35" s="383">
        <f>F35</f>
        <v>1</v>
      </c>
      <c r="P35" s="384"/>
      <c r="Q35" s="384"/>
      <c r="R35" s="384"/>
      <c r="S35" s="385"/>
      <c r="T35" s="220"/>
      <c r="U35" s="218"/>
      <c r="V35" s="218"/>
      <c r="W35" s="218"/>
      <c r="X35" s="221"/>
      <c r="Y35" s="220"/>
      <c r="Z35" s="218"/>
      <c r="AA35" s="218"/>
      <c r="AB35" s="221"/>
      <c r="AC35" s="220"/>
      <c r="AD35" s="218"/>
      <c r="AE35" s="218"/>
      <c r="AF35" s="221"/>
      <c r="AG35" s="220"/>
      <c r="AH35" s="218"/>
      <c r="AI35" s="218"/>
      <c r="AJ35" s="218"/>
      <c r="AK35" s="223"/>
      <c r="AL35" s="220"/>
      <c r="AM35" s="218"/>
      <c r="AN35" s="218"/>
      <c r="AO35" s="221"/>
      <c r="AP35" s="220"/>
      <c r="AQ35" s="218"/>
      <c r="AR35" s="218"/>
      <c r="AS35" s="221"/>
    </row>
    <row r="36" spans="1:45" ht="13.5" customHeight="1" x14ac:dyDescent="0.2">
      <c r="A36" s="363"/>
      <c r="B36" s="367"/>
      <c r="C36" s="363"/>
      <c r="D36" s="367"/>
      <c r="E36" s="206" t="s">
        <v>511</v>
      </c>
      <c r="F36" s="207">
        <f>펜타ON!E12</f>
        <v>1</v>
      </c>
      <c r="G36" s="228"/>
      <c r="H36" s="229"/>
      <c r="I36" s="229"/>
      <c r="J36" s="229"/>
      <c r="K36" s="230"/>
      <c r="L36" s="231"/>
      <c r="M36" s="229"/>
      <c r="N36" s="229"/>
      <c r="O36" s="232"/>
      <c r="P36" s="231"/>
      <c r="Q36" s="229"/>
      <c r="R36" s="222"/>
      <c r="S36" s="232"/>
      <c r="T36" s="377">
        <f>F36</f>
        <v>1</v>
      </c>
      <c r="U36" s="379"/>
      <c r="V36" s="229"/>
      <c r="W36" s="229"/>
      <c r="X36" s="232"/>
      <c r="Y36" s="231"/>
      <c r="Z36" s="229"/>
      <c r="AA36" s="229"/>
      <c r="AB36" s="232"/>
      <c r="AC36" s="231"/>
      <c r="AD36" s="229"/>
      <c r="AE36" s="229"/>
      <c r="AF36" s="232"/>
      <c r="AG36" s="231"/>
      <c r="AH36" s="229"/>
      <c r="AI36" s="229"/>
      <c r="AJ36" s="229"/>
      <c r="AK36" s="223"/>
      <c r="AL36" s="231"/>
      <c r="AM36" s="229"/>
      <c r="AN36" s="229"/>
      <c r="AO36" s="232"/>
      <c r="AP36" s="231"/>
      <c r="AQ36" s="229"/>
      <c r="AR36" s="229"/>
      <c r="AS36" s="232"/>
    </row>
    <row r="37" spans="1:45" ht="13.5" customHeight="1" x14ac:dyDescent="0.2">
      <c r="A37" s="363"/>
      <c r="B37" s="367"/>
      <c r="C37" s="363"/>
      <c r="D37" s="367"/>
      <c r="E37" s="206" t="s">
        <v>79</v>
      </c>
      <c r="F37" s="207">
        <f>펜타ON!E13</f>
        <v>1</v>
      </c>
      <c r="G37" s="228"/>
      <c r="H37" s="229"/>
      <c r="I37" s="229"/>
      <c r="J37" s="229"/>
      <c r="K37" s="230"/>
      <c r="L37" s="231"/>
      <c r="M37" s="229"/>
      <c r="N37" s="229"/>
      <c r="O37" s="232"/>
      <c r="P37" s="231"/>
      <c r="Q37" s="229"/>
      <c r="R37" s="222"/>
      <c r="S37" s="232"/>
      <c r="T37" s="231"/>
      <c r="U37" s="229"/>
      <c r="V37" s="229"/>
      <c r="W37" s="229"/>
      <c r="X37" s="232"/>
      <c r="Y37" s="231"/>
      <c r="Z37" s="229"/>
      <c r="AA37" s="380">
        <f>F37</f>
        <v>1</v>
      </c>
      <c r="AB37" s="378"/>
      <c r="AC37" s="379"/>
      <c r="AD37" s="229"/>
      <c r="AE37" s="229"/>
      <c r="AF37" s="232"/>
      <c r="AG37" s="231"/>
      <c r="AH37" s="229"/>
      <c r="AI37" s="229"/>
      <c r="AJ37" s="229"/>
      <c r="AK37" s="223"/>
      <c r="AL37" s="231"/>
      <c r="AM37" s="229"/>
      <c r="AN37" s="229"/>
      <c r="AO37" s="232"/>
      <c r="AP37" s="231"/>
      <c r="AQ37" s="229"/>
      <c r="AR37" s="229"/>
      <c r="AS37" s="232"/>
    </row>
    <row r="38" spans="1:45" ht="13.5" customHeight="1" x14ac:dyDescent="0.2">
      <c r="A38" s="363"/>
      <c r="B38" s="367"/>
      <c r="C38" s="364"/>
      <c r="D38" s="368"/>
      <c r="E38" s="206" t="s">
        <v>179</v>
      </c>
      <c r="F38" s="207">
        <f>펜타ON!E17</f>
        <v>0.9</v>
      </c>
      <c r="G38" s="228"/>
      <c r="H38" s="229"/>
      <c r="I38" s="229"/>
      <c r="J38" s="229"/>
      <c r="K38" s="230"/>
      <c r="L38" s="231"/>
      <c r="M38" s="229"/>
      <c r="N38" s="229"/>
      <c r="O38" s="232"/>
      <c r="P38" s="231"/>
      <c r="Q38" s="229"/>
      <c r="R38" s="222"/>
      <c r="S38" s="232"/>
      <c r="T38" s="231"/>
      <c r="U38" s="229"/>
      <c r="V38" s="229"/>
      <c r="W38" s="229"/>
      <c r="X38" s="232"/>
      <c r="Y38" s="231"/>
      <c r="Z38" s="229"/>
      <c r="AA38" s="229"/>
      <c r="AB38" s="232"/>
      <c r="AC38" s="231"/>
      <c r="AD38" s="229"/>
      <c r="AE38" s="229"/>
      <c r="AF38" s="232"/>
      <c r="AG38" s="231"/>
      <c r="AH38" s="229"/>
      <c r="AI38" s="229"/>
      <c r="AJ38" s="229"/>
      <c r="AK38" s="223"/>
      <c r="AL38" s="377">
        <f>F38</f>
        <v>0.9</v>
      </c>
      <c r="AM38" s="378"/>
      <c r="AN38" s="378"/>
      <c r="AO38" s="378"/>
      <c r="AP38" s="378"/>
      <c r="AQ38" s="378"/>
      <c r="AR38" s="378"/>
      <c r="AS38" s="386"/>
    </row>
    <row r="39" spans="1:45" ht="1.5" customHeight="1" x14ac:dyDescent="0.2">
      <c r="A39" s="363"/>
      <c r="B39" s="367"/>
      <c r="C39" s="269"/>
      <c r="D39" s="270"/>
      <c r="E39" s="271"/>
      <c r="F39" s="207"/>
      <c r="G39" s="272"/>
      <c r="H39" s="273"/>
      <c r="I39" s="273"/>
      <c r="J39" s="273"/>
      <c r="K39" s="274"/>
      <c r="L39" s="275"/>
      <c r="M39" s="273"/>
      <c r="N39" s="273"/>
      <c r="O39" s="276"/>
      <c r="P39" s="275"/>
      <c r="Q39" s="273"/>
      <c r="R39" s="273"/>
      <c r="S39" s="276"/>
      <c r="T39" s="275"/>
      <c r="U39" s="273"/>
      <c r="V39" s="273"/>
      <c r="W39" s="273"/>
      <c r="X39" s="276"/>
      <c r="Y39" s="275"/>
      <c r="Z39" s="273"/>
      <c r="AA39" s="273"/>
      <c r="AB39" s="276"/>
      <c r="AC39" s="275"/>
      <c r="AD39" s="273"/>
      <c r="AE39" s="273"/>
      <c r="AF39" s="276"/>
      <c r="AG39" s="275"/>
      <c r="AH39" s="273"/>
      <c r="AI39" s="273"/>
      <c r="AJ39" s="273"/>
      <c r="AK39" s="273"/>
      <c r="AL39" s="275"/>
      <c r="AM39" s="273"/>
      <c r="AN39" s="273"/>
      <c r="AO39" s="276"/>
      <c r="AP39" s="275"/>
      <c r="AQ39" s="273"/>
      <c r="AR39" s="273"/>
      <c r="AS39" s="276"/>
    </row>
    <row r="40" spans="1:45" ht="13.5" customHeight="1" x14ac:dyDescent="0.2">
      <c r="A40" s="363"/>
      <c r="B40" s="367"/>
      <c r="C40" s="362" t="s">
        <v>11</v>
      </c>
      <c r="D40" s="366">
        <f>펜타ON!E18</f>
        <v>1</v>
      </c>
      <c r="E40" s="206" t="s">
        <v>525</v>
      </c>
      <c r="F40" s="207">
        <f>펜타ON!E19</f>
        <v>1</v>
      </c>
      <c r="G40" s="214"/>
      <c r="H40" s="215"/>
      <c r="I40" s="215"/>
      <c r="J40" s="215"/>
      <c r="K40" s="208"/>
      <c r="L40" s="248"/>
      <c r="M40" s="215"/>
      <c r="N40" s="375">
        <f>F40</f>
        <v>1</v>
      </c>
      <c r="O40" s="376"/>
      <c r="P40" s="248"/>
      <c r="Q40" s="215"/>
      <c r="R40" s="222"/>
      <c r="S40" s="249"/>
      <c r="T40" s="248"/>
      <c r="U40" s="215"/>
      <c r="V40" s="215"/>
      <c r="W40" s="215"/>
      <c r="X40" s="249"/>
      <c r="Y40" s="248"/>
      <c r="Z40" s="215"/>
      <c r="AA40" s="215"/>
      <c r="AB40" s="249"/>
      <c r="AC40" s="248"/>
      <c r="AD40" s="215"/>
      <c r="AE40" s="215"/>
      <c r="AF40" s="249"/>
      <c r="AG40" s="248"/>
      <c r="AH40" s="215"/>
      <c r="AI40" s="215"/>
      <c r="AJ40" s="215"/>
      <c r="AK40" s="267"/>
      <c r="AL40" s="248"/>
      <c r="AM40" s="215"/>
      <c r="AN40" s="215"/>
      <c r="AO40" s="249"/>
      <c r="AP40" s="248"/>
      <c r="AQ40" s="215"/>
      <c r="AR40" s="215"/>
      <c r="AS40" s="249"/>
    </row>
    <row r="41" spans="1:45" ht="13.5" customHeight="1" x14ac:dyDescent="0.2">
      <c r="A41" s="363"/>
      <c r="B41" s="367"/>
      <c r="C41" s="363"/>
      <c r="D41" s="367"/>
      <c r="E41" s="206" t="s">
        <v>699</v>
      </c>
      <c r="F41" s="207">
        <f>펜타ON!E20</f>
        <v>1</v>
      </c>
      <c r="G41" s="217"/>
      <c r="H41" s="218"/>
      <c r="I41" s="218"/>
      <c r="J41" s="218"/>
      <c r="K41" s="219"/>
      <c r="L41" s="220"/>
      <c r="M41" s="218"/>
      <c r="N41" s="218"/>
      <c r="O41" s="221"/>
      <c r="P41" s="220"/>
      <c r="Q41" s="218"/>
      <c r="R41" s="222"/>
      <c r="S41" s="380">
        <f>F41</f>
        <v>1</v>
      </c>
      <c r="T41" s="379"/>
      <c r="U41" s="218"/>
      <c r="V41" s="218"/>
      <c r="W41" s="218"/>
      <c r="X41" s="221"/>
      <c r="Y41" s="220"/>
      <c r="Z41" s="218"/>
      <c r="AA41" s="218"/>
      <c r="AB41" s="221"/>
      <c r="AC41" s="220"/>
      <c r="AD41" s="218"/>
      <c r="AE41" s="218"/>
      <c r="AF41" s="221"/>
      <c r="AG41" s="220"/>
      <c r="AH41" s="218"/>
      <c r="AI41" s="218"/>
      <c r="AJ41" s="218"/>
      <c r="AK41" s="223"/>
      <c r="AL41" s="220"/>
      <c r="AM41" s="218"/>
      <c r="AN41" s="218"/>
      <c r="AO41" s="221"/>
      <c r="AP41" s="220"/>
      <c r="AQ41" s="218"/>
      <c r="AR41" s="218"/>
      <c r="AS41" s="221"/>
    </row>
    <row r="42" spans="1:45" ht="13.5" customHeight="1" x14ac:dyDescent="0.2">
      <c r="A42" s="363"/>
      <c r="B42" s="367"/>
      <c r="C42" s="363"/>
      <c r="D42" s="367"/>
      <c r="E42" s="206" t="s">
        <v>700</v>
      </c>
      <c r="F42" s="207">
        <f>펜타ON!E21</f>
        <v>1</v>
      </c>
      <c r="G42" s="217"/>
      <c r="H42" s="218"/>
      <c r="I42" s="218"/>
      <c r="J42" s="218"/>
      <c r="K42" s="219"/>
      <c r="L42" s="220"/>
      <c r="M42" s="218"/>
      <c r="N42" s="218"/>
      <c r="O42" s="221"/>
      <c r="P42" s="220"/>
      <c r="Q42" s="218"/>
      <c r="R42" s="222"/>
      <c r="S42" s="221"/>
      <c r="T42" s="220"/>
      <c r="U42" s="380">
        <f>F42</f>
        <v>1</v>
      </c>
      <c r="V42" s="379"/>
      <c r="W42" s="218"/>
      <c r="X42" s="221"/>
      <c r="Y42" s="220"/>
      <c r="Z42" s="218"/>
      <c r="AA42" s="218"/>
      <c r="AB42" s="221"/>
      <c r="AC42" s="220"/>
      <c r="AD42" s="218"/>
      <c r="AE42" s="218"/>
      <c r="AF42" s="221"/>
      <c r="AG42" s="220"/>
      <c r="AH42" s="218"/>
      <c r="AI42" s="218"/>
      <c r="AJ42" s="218"/>
      <c r="AK42" s="223"/>
      <c r="AL42" s="220"/>
      <c r="AM42" s="218"/>
      <c r="AN42" s="218"/>
      <c r="AO42" s="221"/>
      <c r="AP42" s="220"/>
      <c r="AQ42" s="218"/>
      <c r="AR42" s="218"/>
      <c r="AS42" s="221"/>
    </row>
    <row r="43" spans="1:45" ht="13.5" customHeight="1" x14ac:dyDescent="0.2">
      <c r="A43" s="363"/>
      <c r="B43" s="367"/>
      <c r="C43" s="363"/>
      <c r="D43" s="367"/>
      <c r="E43" s="206" t="s">
        <v>710</v>
      </c>
      <c r="F43" s="207">
        <f>펜타ON!E22</f>
        <v>1</v>
      </c>
      <c r="G43" s="217"/>
      <c r="H43" s="218"/>
      <c r="I43" s="218"/>
      <c r="J43" s="218"/>
      <c r="K43" s="219"/>
      <c r="L43" s="220"/>
      <c r="M43" s="218"/>
      <c r="N43" s="218"/>
      <c r="O43" s="221"/>
      <c r="P43" s="220"/>
      <c r="Q43" s="218"/>
      <c r="R43" s="222"/>
      <c r="S43" s="221"/>
      <c r="T43" s="220"/>
      <c r="U43" s="218"/>
      <c r="V43" s="218"/>
      <c r="W43" s="218"/>
      <c r="X43" s="221"/>
      <c r="Y43" s="220"/>
      <c r="Z43" s="380">
        <f>F43</f>
        <v>1</v>
      </c>
      <c r="AA43" s="378"/>
      <c r="AB43" s="378"/>
      <c r="AC43" s="378"/>
      <c r="AD43" s="378"/>
      <c r="AE43" s="378"/>
      <c r="AF43" s="386"/>
      <c r="AG43" s="220"/>
      <c r="AH43" s="218"/>
      <c r="AI43" s="218"/>
      <c r="AJ43" s="218"/>
      <c r="AK43" s="223"/>
      <c r="AL43" s="220"/>
      <c r="AM43" s="218"/>
      <c r="AN43" s="218"/>
      <c r="AO43" s="221"/>
      <c r="AP43" s="220"/>
      <c r="AQ43" s="218"/>
      <c r="AR43" s="218"/>
      <c r="AS43" s="221"/>
    </row>
    <row r="44" spans="1:45" ht="13.5" customHeight="1" x14ac:dyDescent="0.2">
      <c r="A44" s="363"/>
      <c r="B44" s="367"/>
      <c r="C44" s="364"/>
      <c r="D44" s="368"/>
      <c r="E44" s="206" t="s">
        <v>703</v>
      </c>
      <c r="F44" s="207">
        <f>펜타ON!E23</f>
        <v>1</v>
      </c>
      <c r="G44" s="217"/>
      <c r="H44" s="218"/>
      <c r="I44" s="218"/>
      <c r="J44" s="218"/>
      <c r="K44" s="219"/>
      <c r="L44" s="220"/>
      <c r="M44" s="218"/>
      <c r="N44" s="218"/>
      <c r="O44" s="221"/>
      <c r="P44" s="220"/>
      <c r="Q44" s="218"/>
      <c r="R44" s="222"/>
      <c r="S44" s="221"/>
      <c r="T44" s="220"/>
      <c r="U44" s="218"/>
      <c r="V44" s="218"/>
      <c r="W44" s="218"/>
      <c r="X44" s="221"/>
      <c r="Y44" s="220"/>
      <c r="Z44" s="218"/>
      <c r="AA44" s="218"/>
      <c r="AB44" s="221"/>
      <c r="AC44" s="377">
        <f>F44</f>
        <v>1</v>
      </c>
      <c r="AD44" s="378"/>
      <c r="AE44" s="378"/>
      <c r="AF44" s="378"/>
      <c r="AG44" s="378"/>
      <c r="AH44" s="379"/>
      <c r="AI44" s="218"/>
      <c r="AJ44" s="218"/>
      <c r="AK44" s="223"/>
      <c r="AL44" s="220"/>
      <c r="AM44" s="218"/>
      <c r="AN44" s="218"/>
      <c r="AO44" s="221"/>
      <c r="AP44" s="220"/>
      <c r="AQ44" s="218"/>
      <c r="AR44" s="218"/>
      <c r="AS44" s="221"/>
    </row>
    <row r="45" spans="1:45" ht="1.5" customHeight="1" x14ac:dyDescent="0.2">
      <c r="A45" s="363"/>
      <c r="B45" s="367"/>
      <c r="C45" s="269"/>
      <c r="D45" s="270"/>
      <c r="E45" s="271"/>
      <c r="F45" s="277"/>
      <c r="G45" s="272"/>
      <c r="H45" s="273"/>
      <c r="I45" s="273"/>
      <c r="J45" s="273"/>
      <c r="K45" s="274"/>
      <c r="L45" s="275"/>
      <c r="M45" s="273"/>
      <c r="N45" s="273"/>
      <c r="O45" s="276"/>
      <c r="P45" s="275"/>
      <c r="Q45" s="273"/>
      <c r="R45" s="273"/>
      <c r="S45" s="276"/>
      <c r="T45" s="275"/>
      <c r="U45" s="273"/>
      <c r="V45" s="273"/>
      <c r="W45" s="273"/>
      <c r="X45" s="276"/>
      <c r="Y45" s="275"/>
      <c r="Z45" s="273"/>
      <c r="AA45" s="273"/>
      <c r="AB45" s="276"/>
      <c r="AC45" s="275"/>
      <c r="AD45" s="273"/>
      <c r="AE45" s="273"/>
      <c r="AF45" s="276"/>
      <c r="AG45" s="275"/>
      <c r="AH45" s="273"/>
      <c r="AI45" s="273"/>
      <c r="AJ45" s="273"/>
      <c r="AK45" s="273"/>
      <c r="AL45" s="275"/>
      <c r="AM45" s="273"/>
      <c r="AN45" s="273"/>
      <c r="AO45" s="276"/>
      <c r="AP45" s="275"/>
      <c r="AQ45" s="273"/>
      <c r="AR45" s="273"/>
      <c r="AS45" s="276"/>
    </row>
    <row r="46" spans="1:45" ht="13.5" customHeight="1" x14ac:dyDescent="0.2">
      <c r="A46" s="363"/>
      <c r="B46" s="367"/>
      <c r="C46" s="362" t="s">
        <v>12</v>
      </c>
      <c r="D46" s="366">
        <f>펜타ON!E24</f>
        <v>0.99019607843137258</v>
      </c>
      <c r="E46" s="206" t="s">
        <v>704</v>
      </c>
      <c r="F46" s="207">
        <f>펜타ON!E25</f>
        <v>1</v>
      </c>
      <c r="G46" s="228"/>
      <c r="H46" s="229"/>
      <c r="I46" s="229"/>
      <c r="J46" s="229"/>
      <c r="K46" s="230"/>
      <c r="L46" s="387">
        <f>F46</f>
        <v>1</v>
      </c>
      <c r="M46" s="388"/>
      <c r="N46" s="388"/>
      <c r="O46" s="388"/>
      <c r="P46" s="388"/>
      <c r="Q46" s="388"/>
      <c r="R46" s="388"/>
      <c r="S46" s="376"/>
      <c r="T46" s="231"/>
      <c r="U46" s="229"/>
      <c r="V46" s="229"/>
      <c r="W46" s="229"/>
      <c r="X46" s="232"/>
      <c r="Y46" s="231"/>
      <c r="Z46" s="229"/>
      <c r="AA46" s="229"/>
      <c r="AB46" s="232"/>
      <c r="AC46" s="231"/>
      <c r="AD46" s="229"/>
      <c r="AE46" s="229"/>
      <c r="AF46" s="232"/>
      <c r="AG46" s="231"/>
      <c r="AH46" s="229"/>
      <c r="AI46" s="229"/>
      <c r="AJ46" s="229"/>
      <c r="AK46" s="267"/>
      <c r="AL46" s="231"/>
      <c r="AM46" s="229"/>
      <c r="AN46" s="229"/>
      <c r="AO46" s="232"/>
      <c r="AP46" s="231"/>
      <c r="AQ46" s="229"/>
      <c r="AR46" s="229"/>
      <c r="AS46" s="232"/>
    </row>
    <row r="47" spans="1:45" ht="13.5" customHeight="1" x14ac:dyDescent="0.2">
      <c r="A47" s="363"/>
      <c r="B47" s="367"/>
      <c r="C47" s="363"/>
      <c r="D47" s="367"/>
      <c r="E47" s="206" t="s">
        <v>705</v>
      </c>
      <c r="F47" s="207">
        <f>펜타ON!E30</f>
        <v>1</v>
      </c>
      <c r="G47" s="217"/>
      <c r="H47" s="218"/>
      <c r="I47" s="218"/>
      <c r="J47" s="218"/>
      <c r="K47" s="219"/>
      <c r="L47" s="220"/>
      <c r="M47" s="218"/>
      <c r="N47" s="218"/>
      <c r="O47" s="221"/>
      <c r="P47" s="220"/>
      <c r="Q47" s="218"/>
      <c r="R47" s="222"/>
      <c r="S47" s="221"/>
      <c r="T47" s="278"/>
      <c r="U47" s="278"/>
      <c r="V47" s="279"/>
      <c r="W47" s="218"/>
      <c r="X47" s="221"/>
      <c r="Y47" s="220"/>
      <c r="Z47" s="218"/>
      <c r="AA47" s="218"/>
      <c r="AB47" s="221"/>
      <c r="AC47" s="220"/>
      <c r="AD47" s="218"/>
      <c r="AE47" s="218"/>
      <c r="AF47" s="221"/>
      <c r="AG47" s="220"/>
      <c r="AH47" s="218"/>
      <c r="AI47" s="218"/>
      <c r="AJ47" s="218"/>
      <c r="AK47" s="223"/>
      <c r="AL47" s="220"/>
      <c r="AM47" s="218"/>
      <c r="AN47" s="218"/>
      <c r="AO47" s="221"/>
      <c r="AP47" s="220"/>
      <c r="AQ47" s="218"/>
      <c r="AR47" s="218"/>
      <c r="AS47" s="221"/>
    </row>
    <row r="48" spans="1:45" ht="13.5" customHeight="1" x14ac:dyDescent="0.2">
      <c r="A48" s="363"/>
      <c r="B48" s="367"/>
      <c r="C48" s="371"/>
      <c r="D48" s="372"/>
      <c r="E48" s="253" t="s">
        <v>711</v>
      </c>
      <c r="F48" s="207">
        <f>펜타ON!E31</f>
        <v>0.98701298701298701</v>
      </c>
      <c r="G48" s="228"/>
      <c r="H48" s="229"/>
      <c r="I48" s="229"/>
      <c r="J48" s="229"/>
      <c r="K48" s="230"/>
      <c r="L48" s="231"/>
      <c r="M48" s="229"/>
      <c r="N48" s="229"/>
      <c r="O48" s="232"/>
      <c r="P48" s="231"/>
      <c r="Q48" s="229"/>
      <c r="R48" s="222"/>
      <c r="S48" s="232"/>
      <c r="T48" s="392">
        <f>F48</f>
        <v>0.98701298701298701</v>
      </c>
      <c r="U48" s="384"/>
      <c r="V48" s="384"/>
      <c r="W48" s="384"/>
      <c r="X48" s="384"/>
      <c r="Y48" s="384"/>
      <c r="Z48" s="384"/>
      <c r="AA48" s="384"/>
      <c r="AB48" s="384"/>
      <c r="AC48" s="384"/>
      <c r="AD48" s="384"/>
      <c r="AE48" s="384"/>
      <c r="AF48" s="384"/>
      <c r="AG48" s="384"/>
      <c r="AH48" s="384"/>
      <c r="AI48" s="384"/>
      <c r="AJ48" s="384"/>
      <c r="AK48" s="384"/>
      <c r="AL48" s="384"/>
      <c r="AM48" s="384"/>
      <c r="AN48" s="384"/>
      <c r="AO48" s="384"/>
      <c r="AP48" s="384"/>
      <c r="AQ48" s="393"/>
      <c r="AR48" s="229"/>
      <c r="AS48" s="232"/>
    </row>
    <row r="49" spans="1:54" ht="1.5" customHeight="1" x14ac:dyDescent="0.2">
      <c r="A49" s="363"/>
      <c r="B49" s="367"/>
      <c r="C49" s="280"/>
      <c r="D49" s="270"/>
      <c r="E49" s="280"/>
      <c r="F49" s="281"/>
      <c r="G49" s="282"/>
      <c r="H49" s="283"/>
      <c r="I49" s="283"/>
      <c r="J49" s="283"/>
      <c r="K49" s="284"/>
      <c r="L49" s="285"/>
      <c r="M49" s="283"/>
      <c r="N49" s="283"/>
      <c r="O49" s="286"/>
      <c r="P49" s="285"/>
      <c r="Q49" s="283"/>
      <c r="R49" s="273"/>
      <c r="S49" s="286"/>
      <c r="T49" s="285"/>
      <c r="U49" s="283"/>
      <c r="V49" s="283"/>
      <c r="W49" s="283"/>
      <c r="X49" s="286"/>
      <c r="Y49" s="285"/>
      <c r="Z49" s="283"/>
      <c r="AA49" s="283"/>
      <c r="AB49" s="286"/>
      <c r="AC49" s="285"/>
      <c r="AD49" s="283"/>
      <c r="AE49" s="283"/>
      <c r="AF49" s="286"/>
      <c r="AG49" s="285"/>
      <c r="AH49" s="283"/>
      <c r="AI49" s="283"/>
      <c r="AJ49" s="283"/>
      <c r="AK49" s="273"/>
      <c r="AL49" s="285"/>
      <c r="AM49" s="283"/>
      <c r="AN49" s="283"/>
      <c r="AO49" s="286"/>
      <c r="AP49" s="285"/>
      <c r="AQ49" s="283"/>
      <c r="AR49" s="283"/>
      <c r="AS49" s="286"/>
      <c r="AT49" s="285"/>
      <c r="AU49" s="283"/>
      <c r="AV49" s="283"/>
      <c r="AW49" s="283"/>
      <c r="AX49" s="286"/>
      <c r="AY49" s="282"/>
      <c r="AZ49" s="283"/>
      <c r="BA49" s="283"/>
      <c r="BB49" s="287"/>
    </row>
    <row r="50" spans="1:54" ht="13.5" customHeight="1" x14ac:dyDescent="0.2">
      <c r="A50" s="363"/>
      <c r="B50" s="367"/>
      <c r="C50" s="365" t="s">
        <v>708</v>
      </c>
      <c r="D50" s="370">
        <f>펜타ON!E32</f>
        <v>0.25396825396825395</v>
      </c>
      <c r="E50" s="206" t="s">
        <v>332</v>
      </c>
      <c r="F50" s="207">
        <f>펜타ON!E33</f>
        <v>1</v>
      </c>
      <c r="G50" s="217"/>
      <c r="H50" s="218"/>
      <c r="I50" s="218"/>
      <c r="J50" s="218"/>
      <c r="K50" s="219"/>
      <c r="L50" s="220"/>
      <c r="M50" s="218"/>
      <c r="N50" s="218"/>
      <c r="O50" s="221"/>
      <c r="P50" s="220"/>
      <c r="Q50" s="218"/>
      <c r="R50" s="222"/>
      <c r="S50" s="221"/>
      <c r="T50" s="220"/>
      <c r="U50" s="218"/>
      <c r="V50" s="218"/>
      <c r="W50" s="218"/>
      <c r="X50" s="221"/>
      <c r="Y50" s="220"/>
      <c r="Z50" s="218"/>
      <c r="AA50" s="218"/>
      <c r="AB50" s="221"/>
      <c r="AC50" s="220"/>
      <c r="AD50" s="218"/>
      <c r="AE50" s="218"/>
      <c r="AF50" s="221"/>
      <c r="AG50" s="220"/>
      <c r="AH50" s="218"/>
      <c r="AI50" s="218"/>
      <c r="AJ50" s="218"/>
      <c r="AK50" s="267"/>
      <c r="AL50" s="220"/>
      <c r="AM50" s="218"/>
      <c r="AN50" s="218"/>
      <c r="AO50" s="221"/>
      <c r="AP50" s="220"/>
      <c r="AQ50" s="218"/>
      <c r="AR50" s="375">
        <f>F50</f>
        <v>1</v>
      </c>
      <c r="AS50" s="376"/>
      <c r="AT50" s="220"/>
      <c r="AU50" s="218"/>
      <c r="AV50" s="218"/>
      <c r="AW50" s="218"/>
      <c r="AX50" s="221"/>
      <c r="AY50" s="217"/>
      <c r="AZ50" s="218"/>
      <c r="BA50" s="218"/>
      <c r="BB50" s="224"/>
    </row>
    <row r="51" spans="1:54" ht="13.5" customHeight="1" x14ac:dyDescent="0.2">
      <c r="A51" s="363"/>
      <c r="B51" s="367"/>
      <c r="C51" s="363"/>
      <c r="D51" s="367"/>
      <c r="E51" s="206" t="s">
        <v>335</v>
      </c>
      <c r="F51" s="207">
        <f>펜타ON!E34</f>
        <v>0.3</v>
      </c>
      <c r="G51" s="217"/>
      <c r="H51" s="218"/>
      <c r="I51" s="218"/>
      <c r="J51" s="218"/>
      <c r="K51" s="219"/>
      <c r="L51" s="220"/>
      <c r="M51" s="218"/>
      <c r="N51" s="218"/>
      <c r="O51" s="221"/>
      <c r="P51" s="220"/>
      <c r="Q51" s="218"/>
      <c r="R51" s="222"/>
      <c r="S51" s="221"/>
      <c r="T51" s="220"/>
      <c r="U51" s="218"/>
      <c r="V51" s="218"/>
      <c r="W51" s="218"/>
      <c r="X51" s="221"/>
      <c r="Y51" s="220"/>
      <c r="Z51" s="218"/>
      <c r="AA51" s="218"/>
      <c r="AB51" s="221"/>
      <c r="AC51" s="220"/>
      <c r="AD51" s="218"/>
      <c r="AE51" s="218"/>
      <c r="AF51" s="221"/>
      <c r="AG51" s="220"/>
      <c r="AH51" s="218"/>
      <c r="AI51" s="218"/>
      <c r="AJ51" s="218"/>
      <c r="AK51" s="223"/>
      <c r="AL51" s="220"/>
      <c r="AM51" s="218"/>
      <c r="AN51" s="218"/>
      <c r="AO51" s="221"/>
      <c r="AP51" s="220"/>
      <c r="AQ51" s="218"/>
      <c r="AR51" s="218"/>
      <c r="AS51" s="221"/>
      <c r="AT51" s="377">
        <f>F51</f>
        <v>0.3</v>
      </c>
      <c r="AU51" s="378"/>
      <c r="AV51" s="378"/>
      <c r="AW51" s="379"/>
      <c r="AX51" s="221"/>
      <c r="AY51" s="217"/>
      <c r="AZ51" s="218"/>
      <c r="BA51" s="218"/>
      <c r="BB51" s="224"/>
    </row>
    <row r="52" spans="1:54" ht="13.5" customHeight="1" x14ac:dyDescent="0.2">
      <c r="A52" s="363"/>
      <c r="B52" s="367"/>
      <c r="C52" s="363"/>
      <c r="D52" s="367"/>
      <c r="E52" s="206" t="s">
        <v>338</v>
      </c>
      <c r="F52" s="207">
        <f>펜타ON!E35</f>
        <v>0</v>
      </c>
      <c r="G52" s="228"/>
      <c r="H52" s="229"/>
      <c r="I52" s="229"/>
      <c r="J52" s="229"/>
      <c r="K52" s="230"/>
      <c r="L52" s="231"/>
      <c r="M52" s="229"/>
      <c r="N52" s="229"/>
      <c r="O52" s="232"/>
      <c r="P52" s="231"/>
      <c r="Q52" s="229"/>
      <c r="R52" s="222"/>
      <c r="S52" s="232"/>
      <c r="T52" s="231"/>
      <c r="U52" s="229"/>
      <c r="V52" s="229"/>
      <c r="W52" s="229"/>
      <c r="X52" s="232"/>
      <c r="Y52" s="231"/>
      <c r="Z52" s="229"/>
      <c r="AA52" s="229"/>
      <c r="AB52" s="232"/>
      <c r="AC52" s="231"/>
      <c r="AD52" s="229"/>
      <c r="AE52" s="229"/>
      <c r="AF52" s="232"/>
      <c r="AG52" s="231"/>
      <c r="AH52" s="229"/>
      <c r="AI52" s="229"/>
      <c r="AJ52" s="229"/>
      <c r="AK52" s="223"/>
      <c r="AL52" s="231"/>
      <c r="AM52" s="229"/>
      <c r="AN52" s="229"/>
      <c r="AO52" s="232"/>
      <c r="AP52" s="231"/>
      <c r="AQ52" s="229"/>
      <c r="AR52" s="229"/>
      <c r="AS52" s="232"/>
      <c r="AT52" s="231"/>
      <c r="AU52" s="229"/>
      <c r="AV52" s="229"/>
      <c r="AW52" s="229"/>
      <c r="AX52" s="380">
        <f>F52</f>
        <v>0</v>
      </c>
      <c r="AY52" s="379"/>
      <c r="AZ52" s="229"/>
      <c r="BA52" s="229"/>
      <c r="BB52" s="235"/>
    </row>
    <row r="53" spans="1:54" ht="13.5" customHeight="1" x14ac:dyDescent="0.2">
      <c r="A53" s="363"/>
      <c r="B53" s="367"/>
      <c r="C53" s="363"/>
      <c r="D53" s="367"/>
      <c r="E53" s="206" t="s">
        <v>341</v>
      </c>
      <c r="F53" s="207">
        <f>펜타ON!E36</f>
        <v>0</v>
      </c>
      <c r="G53" s="228"/>
      <c r="H53" s="229"/>
      <c r="I53" s="229"/>
      <c r="J53" s="229"/>
      <c r="K53" s="230"/>
      <c r="L53" s="231"/>
      <c r="M53" s="229"/>
      <c r="N53" s="229"/>
      <c r="O53" s="232"/>
      <c r="P53" s="231"/>
      <c r="Q53" s="229"/>
      <c r="R53" s="222"/>
      <c r="S53" s="232"/>
      <c r="T53" s="231"/>
      <c r="U53" s="229"/>
      <c r="V53" s="229"/>
      <c r="W53" s="229"/>
      <c r="X53" s="232"/>
      <c r="Y53" s="231"/>
      <c r="Z53" s="229"/>
      <c r="AA53" s="229"/>
      <c r="AB53" s="232"/>
      <c r="AC53" s="231"/>
      <c r="AD53" s="229"/>
      <c r="AE53" s="229"/>
      <c r="AF53" s="232"/>
      <c r="AG53" s="231"/>
      <c r="AH53" s="229"/>
      <c r="AI53" s="229"/>
      <c r="AJ53" s="229"/>
      <c r="AK53" s="223"/>
      <c r="AL53" s="231"/>
      <c r="AM53" s="229"/>
      <c r="AN53" s="229"/>
      <c r="AO53" s="232"/>
      <c r="AP53" s="231"/>
      <c r="AQ53" s="229"/>
      <c r="AR53" s="229"/>
      <c r="AS53" s="232"/>
      <c r="AT53" s="231"/>
      <c r="AU53" s="229"/>
      <c r="AV53" s="229"/>
      <c r="AW53" s="229"/>
      <c r="AX53" s="232"/>
      <c r="AY53" s="228"/>
      <c r="AZ53" s="261">
        <f>F53</f>
        <v>0</v>
      </c>
      <c r="BA53" s="229"/>
      <c r="BB53" s="235"/>
    </row>
    <row r="54" spans="1:54" ht="13.5" customHeight="1" x14ac:dyDescent="0.2">
      <c r="A54" s="364"/>
      <c r="B54" s="368"/>
      <c r="C54" s="364"/>
      <c r="D54" s="368"/>
      <c r="E54" s="206" t="s">
        <v>343</v>
      </c>
      <c r="F54" s="207">
        <f>펜타ON!E37</f>
        <v>0</v>
      </c>
      <c r="G54" s="228"/>
      <c r="H54" s="229"/>
      <c r="I54" s="229"/>
      <c r="J54" s="229"/>
      <c r="K54" s="230"/>
      <c r="L54" s="231"/>
      <c r="M54" s="229"/>
      <c r="N54" s="229"/>
      <c r="O54" s="232"/>
      <c r="P54" s="231"/>
      <c r="Q54" s="229"/>
      <c r="R54" s="222"/>
      <c r="S54" s="232"/>
      <c r="T54" s="231"/>
      <c r="U54" s="229"/>
      <c r="V54" s="229"/>
      <c r="W54" s="229"/>
      <c r="X54" s="232"/>
      <c r="Y54" s="231"/>
      <c r="Z54" s="229"/>
      <c r="AA54" s="229"/>
      <c r="AB54" s="232"/>
      <c r="AC54" s="231"/>
      <c r="AD54" s="229"/>
      <c r="AE54" s="229"/>
      <c r="AF54" s="232"/>
      <c r="AG54" s="231"/>
      <c r="AH54" s="229"/>
      <c r="AI54" s="229"/>
      <c r="AJ54" s="229"/>
      <c r="AK54" s="223"/>
      <c r="AL54" s="231"/>
      <c r="AM54" s="229"/>
      <c r="AN54" s="229"/>
      <c r="AO54" s="232"/>
      <c r="AP54" s="231"/>
      <c r="AQ54" s="229"/>
      <c r="AR54" s="229"/>
      <c r="AS54" s="232"/>
      <c r="AT54" s="231"/>
      <c r="AU54" s="229"/>
      <c r="AV54" s="229"/>
      <c r="AW54" s="229"/>
      <c r="AX54" s="232"/>
      <c r="AY54" s="228"/>
      <c r="AZ54" s="229"/>
      <c r="BA54" s="380">
        <f>F54</f>
        <v>0</v>
      </c>
      <c r="BB54" s="381"/>
    </row>
    <row r="55" spans="1:54" ht="1.5" customHeight="1" x14ac:dyDescent="0.2">
      <c r="A55" s="288"/>
      <c r="B55" s="270"/>
      <c r="C55" s="288"/>
      <c r="D55" s="270"/>
      <c r="E55" s="289"/>
      <c r="F55" s="290"/>
      <c r="G55" s="291"/>
      <c r="H55" s="292"/>
      <c r="I55" s="292"/>
      <c r="J55" s="292"/>
      <c r="K55" s="293"/>
      <c r="L55" s="294"/>
      <c r="M55" s="292"/>
      <c r="N55" s="292"/>
      <c r="O55" s="295"/>
      <c r="P55" s="294"/>
      <c r="Q55" s="292"/>
      <c r="R55" s="273"/>
      <c r="S55" s="295"/>
      <c r="T55" s="294"/>
      <c r="U55" s="292"/>
      <c r="V55" s="292"/>
      <c r="W55" s="292"/>
      <c r="X55" s="295"/>
      <c r="Y55" s="294"/>
      <c r="Z55" s="292"/>
      <c r="AA55" s="292"/>
      <c r="AB55" s="295"/>
      <c r="AC55" s="294"/>
      <c r="AD55" s="292"/>
      <c r="AE55" s="292"/>
      <c r="AF55" s="295"/>
      <c r="AG55" s="294"/>
      <c r="AH55" s="292"/>
      <c r="AI55" s="292"/>
      <c r="AJ55" s="292"/>
      <c r="AK55" s="273"/>
      <c r="AL55" s="294"/>
      <c r="AM55" s="292"/>
      <c r="AN55" s="292"/>
      <c r="AO55" s="295"/>
      <c r="AP55" s="294"/>
      <c r="AQ55" s="292"/>
      <c r="AR55" s="292"/>
      <c r="AS55" s="295"/>
      <c r="AT55" s="294"/>
      <c r="AU55" s="292"/>
      <c r="AV55" s="292"/>
      <c r="AW55" s="292"/>
      <c r="AX55" s="295"/>
      <c r="AY55" s="291"/>
      <c r="AZ55" s="292"/>
      <c r="BA55" s="292"/>
      <c r="BB55" s="296"/>
    </row>
    <row r="56" spans="1:54" ht="13.5" customHeight="1" x14ac:dyDescent="0.2">
      <c r="A56" s="362" t="s">
        <v>7</v>
      </c>
      <c r="B56" s="366">
        <f>전자입찰!E2</f>
        <v>0.79917695473251027</v>
      </c>
      <c r="C56" s="362" t="s">
        <v>10</v>
      </c>
      <c r="D56" s="366">
        <f>전자입찰!E3</f>
        <v>0.97222222222222221</v>
      </c>
      <c r="E56" s="206" t="s">
        <v>693</v>
      </c>
      <c r="F56" s="207">
        <f>전자입찰!E4</f>
        <v>1</v>
      </c>
      <c r="G56" s="262"/>
      <c r="H56" s="263"/>
      <c r="I56" s="375">
        <f>F56</f>
        <v>1</v>
      </c>
      <c r="J56" s="382"/>
      <c r="K56" s="264"/>
      <c r="L56" s="265"/>
      <c r="M56" s="263"/>
      <c r="N56" s="263"/>
      <c r="O56" s="266"/>
      <c r="P56" s="265"/>
      <c r="Q56" s="263"/>
      <c r="R56" s="222"/>
      <c r="S56" s="266"/>
      <c r="T56" s="265"/>
      <c r="U56" s="263"/>
      <c r="V56" s="263"/>
      <c r="W56" s="263"/>
      <c r="X56" s="266"/>
      <c r="Y56" s="265"/>
      <c r="Z56" s="263"/>
      <c r="AA56" s="263"/>
      <c r="AB56" s="266"/>
      <c r="AC56" s="265"/>
      <c r="AD56" s="263"/>
      <c r="AE56" s="263"/>
      <c r="AF56" s="266"/>
      <c r="AG56" s="231"/>
      <c r="AH56" s="229"/>
      <c r="AI56" s="229"/>
      <c r="AJ56" s="229"/>
      <c r="AK56" s="267"/>
      <c r="AL56" s="231"/>
      <c r="AM56" s="229"/>
      <c r="AN56" s="229"/>
      <c r="AO56" s="232"/>
      <c r="AP56" s="231"/>
      <c r="AQ56" s="229"/>
      <c r="AR56" s="229"/>
      <c r="AS56" s="232"/>
      <c r="AT56" s="231"/>
      <c r="AU56" s="229"/>
      <c r="AV56" s="229"/>
      <c r="AW56" s="229"/>
      <c r="AX56" s="232"/>
      <c r="AY56" s="228"/>
      <c r="AZ56" s="229"/>
      <c r="BA56" s="229"/>
      <c r="BB56" s="235"/>
    </row>
    <row r="57" spans="1:54" ht="13.5" customHeight="1" x14ac:dyDescent="0.2">
      <c r="A57" s="363"/>
      <c r="B57" s="367"/>
      <c r="C57" s="363"/>
      <c r="D57" s="367"/>
      <c r="E57" s="206" t="s">
        <v>694</v>
      </c>
      <c r="F57" s="207">
        <f>전자입찰!E5</f>
        <v>1</v>
      </c>
      <c r="G57" s="217"/>
      <c r="H57" s="218"/>
      <c r="I57" s="218"/>
      <c r="J57" s="218"/>
      <c r="K57" s="219"/>
      <c r="L57" s="220"/>
      <c r="M57" s="218"/>
      <c r="N57" s="268">
        <f>F57</f>
        <v>1</v>
      </c>
      <c r="O57" s="221"/>
      <c r="P57" s="220"/>
      <c r="Q57" s="218"/>
      <c r="R57" s="222"/>
      <c r="S57" s="221"/>
      <c r="T57" s="220"/>
      <c r="U57" s="218"/>
      <c r="V57" s="218"/>
      <c r="W57" s="218"/>
      <c r="X57" s="221"/>
      <c r="Y57" s="220"/>
      <c r="Z57" s="218"/>
      <c r="AA57" s="218"/>
      <c r="AB57" s="221"/>
      <c r="AC57" s="220"/>
      <c r="AD57" s="218"/>
      <c r="AE57" s="218"/>
      <c r="AF57" s="221"/>
      <c r="AG57" s="231"/>
      <c r="AH57" s="229"/>
      <c r="AI57" s="229"/>
      <c r="AJ57" s="229"/>
      <c r="AK57" s="223"/>
      <c r="AL57" s="231"/>
      <c r="AM57" s="229"/>
      <c r="AN57" s="229"/>
      <c r="AO57" s="232"/>
      <c r="AP57" s="231"/>
      <c r="AQ57" s="229"/>
      <c r="AR57" s="229"/>
      <c r="AS57" s="232"/>
      <c r="AT57" s="231"/>
      <c r="AU57" s="229"/>
      <c r="AV57" s="229"/>
      <c r="AW57" s="229"/>
      <c r="AX57" s="232"/>
      <c r="AY57" s="228"/>
      <c r="AZ57" s="229"/>
      <c r="BA57" s="229"/>
      <c r="BB57" s="235"/>
    </row>
    <row r="58" spans="1:54" ht="13.5" customHeight="1" x14ac:dyDescent="0.2">
      <c r="A58" s="363"/>
      <c r="B58" s="367"/>
      <c r="C58" s="363"/>
      <c r="D58" s="367"/>
      <c r="E58" s="206" t="s">
        <v>695</v>
      </c>
      <c r="F58" s="207">
        <f>전자입찰!E6</f>
        <v>1</v>
      </c>
      <c r="G58" s="217"/>
      <c r="H58" s="218"/>
      <c r="I58" s="218"/>
      <c r="J58" s="218"/>
      <c r="K58" s="219"/>
      <c r="L58" s="220"/>
      <c r="M58" s="218"/>
      <c r="N58" s="218"/>
      <c r="O58" s="383">
        <f>F58</f>
        <v>1</v>
      </c>
      <c r="P58" s="384"/>
      <c r="Q58" s="384"/>
      <c r="R58" s="384"/>
      <c r="S58" s="385"/>
      <c r="T58" s="220"/>
      <c r="U58" s="218"/>
      <c r="V58" s="218"/>
      <c r="W58" s="218"/>
      <c r="X58" s="221"/>
      <c r="Y58" s="220"/>
      <c r="Z58" s="218"/>
      <c r="AA58" s="218"/>
      <c r="AB58" s="221"/>
      <c r="AC58" s="220"/>
      <c r="AD58" s="218"/>
      <c r="AE58" s="218"/>
      <c r="AF58" s="221"/>
      <c r="AG58" s="231"/>
      <c r="AH58" s="229"/>
      <c r="AI58" s="229"/>
      <c r="AJ58" s="229"/>
      <c r="AK58" s="223"/>
      <c r="AL58" s="231"/>
      <c r="AM58" s="229"/>
      <c r="AN58" s="229"/>
      <c r="AO58" s="232"/>
      <c r="AP58" s="231"/>
      <c r="AQ58" s="229"/>
      <c r="AR58" s="229"/>
      <c r="AS58" s="232"/>
      <c r="AT58" s="231"/>
      <c r="AU58" s="229"/>
      <c r="AV58" s="229"/>
      <c r="AW58" s="229"/>
      <c r="AX58" s="232"/>
      <c r="AY58" s="228"/>
      <c r="AZ58" s="229"/>
      <c r="BA58" s="229"/>
      <c r="BB58" s="235"/>
    </row>
    <row r="59" spans="1:54" ht="13.5" customHeight="1" x14ac:dyDescent="0.2">
      <c r="A59" s="363"/>
      <c r="B59" s="367"/>
      <c r="C59" s="363"/>
      <c r="D59" s="367"/>
      <c r="E59" s="206" t="s">
        <v>511</v>
      </c>
      <c r="F59" s="207">
        <f>전자입찰!E10</f>
        <v>1</v>
      </c>
      <c r="G59" s="228"/>
      <c r="H59" s="229"/>
      <c r="I59" s="229"/>
      <c r="J59" s="229"/>
      <c r="K59" s="230"/>
      <c r="L59" s="231"/>
      <c r="M59" s="229"/>
      <c r="N59" s="229"/>
      <c r="O59" s="232"/>
      <c r="P59" s="231"/>
      <c r="Q59" s="229"/>
      <c r="R59" s="222"/>
      <c r="S59" s="221"/>
      <c r="T59" s="377">
        <f>F59</f>
        <v>1</v>
      </c>
      <c r="U59" s="379"/>
      <c r="V59" s="229"/>
      <c r="W59" s="229"/>
      <c r="X59" s="232"/>
      <c r="Y59" s="231"/>
      <c r="Z59" s="229"/>
      <c r="AA59" s="229"/>
      <c r="AB59" s="232"/>
      <c r="AC59" s="231"/>
      <c r="AD59" s="229"/>
      <c r="AE59" s="229"/>
      <c r="AF59" s="232"/>
      <c r="AG59" s="231"/>
      <c r="AH59" s="229"/>
      <c r="AI59" s="229"/>
      <c r="AJ59" s="229"/>
      <c r="AK59" s="223"/>
      <c r="AL59" s="231"/>
      <c r="AM59" s="229"/>
      <c r="AN59" s="229"/>
      <c r="AO59" s="232"/>
      <c r="AP59" s="231"/>
      <c r="AQ59" s="229"/>
      <c r="AR59" s="229"/>
      <c r="AS59" s="232"/>
      <c r="AT59" s="231"/>
      <c r="AU59" s="229"/>
      <c r="AV59" s="229"/>
      <c r="AW59" s="229"/>
      <c r="AX59" s="232"/>
      <c r="AY59" s="228"/>
      <c r="AZ59" s="229"/>
      <c r="BA59" s="229"/>
      <c r="BB59" s="235"/>
    </row>
    <row r="60" spans="1:54" ht="13.5" customHeight="1" x14ac:dyDescent="0.2">
      <c r="A60" s="363"/>
      <c r="B60" s="367"/>
      <c r="C60" s="363"/>
      <c r="D60" s="367"/>
      <c r="E60" s="206" t="s">
        <v>79</v>
      </c>
      <c r="F60" s="207">
        <f>전자입찰!E11</f>
        <v>1</v>
      </c>
      <c r="G60" s="217"/>
      <c r="H60" s="218"/>
      <c r="I60" s="218"/>
      <c r="J60" s="218"/>
      <c r="K60" s="219"/>
      <c r="L60" s="220"/>
      <c r="M60" s="218"/>
      <c r="N60" s="218"/>
      <c r="O60" s="221"/>
      <c r="P60" s="220"/>
      <c r="Q60" s="218"/>
      <c r="R60" s="222"/>
      <c r="S60" s="221"/>
      <c r="T60" s="220"/>
      <c r="U60" s="218"/>
      <c r="V60" s="218"/>
      <c r="W60" s="218"/>
      <c r="X60" s="221"/>
      <c r="Y60" s="220"/>
      <c r="Z60" s="218"/>
      <c r="AA60" s="380">
        <f>F60</f>
        <v>1</v>
      </c>
      <c r="AB60" s="386"/>
      <c r="AC60" s="220"/>
      <c r="AD60" s="218"/>
      <c r="AE60" s="218"/>
      <c r="AF60" s="221"/>
      <c r="AG60" s="220"/>
      <c r="AH60" s="218"/>
      <c r="AI60" s="218"/>
      <c r="AJ60" s="218"/>
      <c r="AK60" s="223"/>
      <c r="AL60" s="220"/>
      <c r="AM60" s="218"/>
      <c r="AN60" s="218"/>
      <c r="AO60" s="221"/>
      <c r="AP60" s="220"/>
      <c r="AQ60" s="218"/>
      <c r="AR60" s="218"/>
      <c r="AS60" s="221"/>
      <c r="AT60" s="220"/>
      <c r="AU60" s="218"/>
      <c r="AV60" s="218"/>
      <c r="AW60" s="218"/>
      <c r="AX60" s="221"/>
      <c r="AY60" s="217"/>
      <c r="AZ60" s="218"/>
      <c r="BA60" s="218"/>
      <c r="BB60" s="224"/>
    </row>
    <row r="61" spans="1:54" ht="13.5" customHeight="1" x14ac:dyDescent="0.2">
      <c r="A61" s="363"/>
      <c r="B61" s="367"/>
      <c r="C61" s="364"/>
      <c r="D61" s="368"/>
      <c r="E61" s="206" t="s">
        <v>179</v>
      </c>
      <c r="F61" s="207">
        <f>전자입찰!E14</f>
        <v>0.9</v>
      </c>
      <c r="G61" s="228"/>
      <c r="H61" s="229"/>
      <c r="I61" s="229"/>
      <c r="J61" s="229"/>
      <c r="K61" s="230"/>
      <c r="L61" s="231"/>
      <c r="M61" s="229"/>
      <c r="N61" s="229"/>
      <c r="O61" s="232"/>
      <c r="P61" s="231"/>
      <c r="Q61" s="229"/>
      <c r="R61" s="222"/>
      <c r="S61" s="232"/>
      <c r="T61" s="231"/>
      <c r="U61" s="229"/>
      <c r="V61" s="229"/>
      <c r="W61" s="229"/>
      <c r="X61" s="232"/>
      <c r="Y61" s="231"/>
      <c r="Z61" s="229"/>
      <c r="AA61" s="229"/>
      <c r="AB61" s="232"/>
      <c r="AC61" s="231"/>
      <c r="AD61" s="229"/>
      <c r="AE61" s="229"/>
      <c r="AF61" s="232"/>
      <c r="AG61" s="231"/>
      <c r="AH61" s="229"/>
      <c r="AI61" s="229"/>
      <c r="AJ61" s="229"/>
      <c r="AK61" s="223"/>
      <c r="AL61" s="377">
        <f>F61</f>
        <v>0.9</v>
      </c>
      <c r="AM61" s="378"/>
      <c r="AN61" s="378"/>
      <c r="AO61" s="378"/>
      <c r="AP61" s="378"/>
      <c r="AQ61" s="378"/>
      <c r="AR61" s="378"/>
      <c r="AS61" s="386"/>
      <c r="AT61" s="231"/>
      <c r="AU61" s="229"/>
      <c r="AV61" s="229"/>
      <c r="AW61" s="229"/>
      <c r="AX61" s="232"/>
      <c r="AY61" s="228"/>
      <c r="AZ61" s="229"/>
      <c r="BA61" s="229"/>
      <c r="BB61" s="235"/>
    </row>
    <row r="62" spans="1:54" ht="1.5" customHeight="1" x14ac:dyDescent="0.2">
      <c r="A62" s="363"/>
      <c r="B62" s="367"/>
      <c r="C62" s="269"/>
      <c r="D62" s="270"/>
      <c r="E62" s="271"/>
      <c r="F62" s="207"/>
      <c r="G62" s="272"/>
      <c r="H62" s="273"/>
      <c r="I62" s="273"/>
      <c r="J62" s="273"/>
      <c r="K62" s="274"/>
      <c r="L62" s="275"/>
      <c r="M62" s="273"/>
      <c r="N62" s="273"/>
      <c r="O62" s="276"/>
      <c r="P62" s="275"/>
      <c r="Q62" s="273"/>
      <c r="R62" s="273"/>
      <c r="S62" s="276"/>
      <c r="T62" s="275"/>
      <c r="U62" s="273"/>
      <c r="V62" s="273"/>
      <c r="W62" s="273"/>
      <c r="X62" s="276"/>
      <c r="Y62" s="275"/>
      <c r="Z62" s="273"/>
      <c r="AA62" s="273"/>
      <c r="AB62" s="276"/>
      <c r="AC62" s="275"/>
      <c r="AD62" s="273"/>
      <c r="AE62" s="273"/>
      <c r="AF62" s="276"/>
      <c r="AG62" s="275"/>
      <c r="AH62" s="273"/>
      <c r="AI62" s="273"/>
      <c r="AJ62" s="273"/>
      <c r="AK62" s="273"/>
      <c r="AL62" s="275"/>
      <c r="AM62" s="273"/>
      <c r="AN62" s="273"/>
      <c r="AO62" s="276"/>
      <c r="AP62" s="275"/>
      <c r="AQ62" s="273"/>
      <c r="AR62" s="273"/>
      <c r="AS62" s="276"/>
      <c r="AT62" s="275"/>
      <c r="AU62" s="273"/>
      <c r="AV62" s="273"/>
      <c r="AW62" s="273"/>
      <c r="AX62" s="276"/>
      <c r="AY62" s="272"/>
      <c r="AZ62" s="273"/>
      <c r="BA62" s="273"/>
      <c r="BB62" s="297"/>
    </row>
    <row r="63" spans="1:54" ht="13.5" customHeight="1" x14ac:dyDescent="0.2">
      <c r="A63" s="363"/>
      <c r="B63" s="367"/>
      <c r="C63" s="362" t="s">
        <v>11</v>
      </c>
      <c r="D63" s="366">
        <f>전자입찰!E15</f>
        <v>1</v>
      </c>
      <c r="E63" s="206" t="s">
        <v>699</v>
      </c>
      <c r="F63" s="207">
        <f>전자입찰!E16</f>
        <v>1</v>
      </c>
      <c r="G63" s="298"/>
      <c r="H63" s="299"/>
      <c r="I63" s="299"/>
      <c r="J63" s="299"/>
      <c r="K63" s="300"/>
      <c r="L63" s="301"/>
      <c r="M63" s="299"/>
      <c r="N63" s="299"/>
      <c r="O63" s="302"/>
      <c r="P63" s="301"/>
      <c r="Q63" s="218"/>
      <c r="R63" s="222"/>
      <c r="S63" s="302"/>
      <c r="T63" s="303">
        <f>F63</f>
        <v>1</v>
      </c>
      <c r="U63" s="299"/>
      <c r="V63" s="299"/>
      <c r="W63" s="299"/>
      <c r="X63" s="302"/>
      <c r="Y63" s="301"/>
      <c r="Z63" s="299"/>
      <c r="AA63" s="299"/>
      <c r="AB63" s="302"/>
      <c r="AC63" s="301"/>
      <c r="AD63" s="299"/>
      <c r="AE63" s="299"/>
      <c r="AF63" s="302"/>
      <c r="AG63" s="301"/>
      <c r="AH63" s="299"/>
      <c r="AI63" s="299"/>
      <c r="AJ63" s="299"/>
      <c r="AK63" s="267"/>
      <c r="AL63" s="301"/>
      <c r="AM63" s="299"/>
      <c r="AN63" s="299"/>
      <c r="AO63" s="302"/>
      <c r="AP63" s="301"/>
      <c r="AQ63" s="299"/>
      <c r="AR63" s="299"/>
      <c r="AS63" s="302"/>
      <c r="AT63" s="301"/>
      <c r="AU63" s="299"/>
      <c r="AV63" s="299"/>
      <c r="AW63" s="299"/>
      <c r="AX63" s="302"/>
      <c r="AY63" s="298"/>
      <c r="AZ63" s="299"/>
      <c r="BA63" s="299"/>
      <c r="BB63" s="304"/>
    </row>
    <row r="64" spans="1:54" ht="13.5" customHeight="1" x14ac:dyDescent="0.2">
      <c r="A64" s="363"/>
      <c r="B64" s="367"/>
      <c r="C64" s="363"/>
      <c r="D64" s="367"/>
      <c r="E64" s="206" t="s">
        <v>712</v>
      </c>
      <c r="F64" s="207">
        <f>전자입찰!E17</f>
        <v>1</v>
      </c>
      <c r="G64" s="217"/>
      <c r="H64" s="218"/>
      <c r="I64" s="218"/>
      <c r="J64" s="218"/>
      <c r="K64" s="219"/>
      <c r="L64" s="220"/>
      <c r="M64" s="218"/>
      <c r="N64" s="218"/>
      <c r="O64" s="221"/>
      <c r="P64" s="220"/>
      <c r="Q64" s="218"/>
      <c r="R64" s="222"/>
      <c r="S64" s="221"/>
      <c r="T64" s="220"/>
      <c r="U64" s="305">
        <f>F64</f>
        <v>1</v>
      </c>
      <c r="V64" s="218"/>
      <c r="W64" s="218"/>
      <c r="X64" s="221"/>
      <c r="Y64" s="220"/>
      <c r="Z64" s="218"/>
      <c r="AA64" s="218"/>
      <c r="AB64" s="221"/>
      <c r="AC64" s="220"/>
      <c r="AD64" s="218"/>
      <c r="AE64" s="218"/>
      <c r="AF64" s="221"/>
      <c r="AG64" s="220"/>
      <c r="AH64" s="218"/>
      <c r="AI64" s="218"/>
      <c r="AJ64" s="218"/>
      <c r="AK64" s="223"/>
      <c r="AL64" s="220"/>
      <c r="AM64" s="218"/>
      <c r="AN64" s="218"/>
      <c r="AO64" s="221"/>
      <c r="AP64" s="220"/>
      <c r="AQ64" s="218"/>
      <c r="AR64" s="218"/>
      <c r="AS64" s="221"/>
      <c r="AT64" s="220"/>
      <c r="AU64" s="218"/>
      <c r="AV64" s="218"/>
      <c r="AW64" s="218"/>
      <c r="AX64" s="221"/>
      <c r="AY64" s="217"/>
      <c r="AZ64" s="218"/>
      <c r="BA64" s="218"/>
      <c r="BB64" s="224"/>
    </row>
    <row r="65" spans="1:54" ht="13.5" customHeight="1" x14ac:dyDescent="0.2">
      <c r="A65" s="363"/>
      <c r="B65" s="367"/>
      <c r="C65" s="363"/>
      <c r="D65" s="367"/>
      <c r="E65" s="206" t="s">
        <v>713</v>
      </c>
      <c r="F65" s="207">
        <f>전자입찰!E18</f>
        <v>1</v>
      </c>
      <c r="G65" s="217"/>
      <c r="H65" s="218"/>
      <c r="I65" s="218"/>
      <c r="J65" s="218"/>
      <c r="K65" s="219"/>
      <c r="L65" s="220"/>
      <c r="M65" s="218"/>
      <c r="N65" s="218"/>
      <c r="O65" s="221"/>
      <c r="P65" s="220"/>
      <c r="Q65" s="218"/>
      <c r="R65" s="222"/>
      <c r="S65" s="221"/>
      <c r="T65" s="220"/>
      <c r="U65" s="218"/>
      <c r="V65" s="218"/>
      <c r="W65" s="218"/>
      <c r="X65" s="221"/>
      <c r="Y65" s="220"/>
      <c r="Z65" s="218"/>
      <c r="AA65" s="380">
        <f>F65</f>
        <v>1</v>
      </c>
      <c r="AB65" s="378"/>
      <c r="AC65" s="378"/>
      <c r="AD65" s="379"/>
      <c r="AE65" s="218"/>
      <c r="AF65" s="221"/>
      <c r="AG65" s="220"/>
      <c r="AH65" s="218"/>
      <c r="AI65" s="218"/>
      <c r="AJ65" s="218"/>
      <c r="AK65" s="223"/>
      <c r="AL65" s="220"/>
      <c r="AM65" s="218"/>
      <c r="AN65" s="218"/>
      <c r="AO65" s="221"/>
      <c r="AP65" s="220"/>
      <c r="AQ65" s="218"/>
      <c r="AR65" s="218"/>
      <c r="AS65" s="221"/>
      <c r="AT65" s="220"/>
      <c r="AU65" s="218"/>
      <c r="AV65" s="218"/>
      <c r="AW65" s="218"/>
      <c r="AX65" s="221"/>
      <c r="AY65" s="217"/>
      <c r="AZ65" s="218"/>
      <c r="BA65" s="218"/>
      <c r="BB65" s="224"/>
    </row>
    <row r="66" spans="1:54" ht="13.5" customHeight="1" x14ac:dyDescent="0.2">
      <c r="A66" s="363"/>
      <c r="B66" s="367"/>
      <c r="C66" s="364"/>
      <c r="D66" s="368"/>
      <c r="E66" s="206" t="s">
        <v>714</v>
      </c>
      <c r="F66" s="207">
        <f>전자입찰!E19</f>
        <v>1</v>
      </c>
      <c r="G66" s="217"/>
      <c r="H66" s="218"/>
      <c r="I66" s="218"/>
      <c r="J66" s="218"/>
      <c r="K66" s="219"/>
      <c r="L66" s="220"/>
      <c r="M66" s="218"/>
      <c r="N66" s="218"/>
      <c r="O66" s="221"/>
      <c r="P66" s="220"/>
      <c r="Q66" s="218"/>
      <c r="R66" s="222"/>
      <c r="S66" s="221"/>
      <c r="T66" s="220"/>
      <c r="U66" s="218"/>
      <c r="V66" s="218"/>
      <c r="W66" s="218"/>
      <c r="X66" s="221"/>
      <c r="Y66" s="220"/>
      <c r="Z66" s="218"/>
      <c r="AA66" s="218"/>
      <c r="AB66" s="221"/>
      <c r="AC66" s="220"/>
      <c r="AD66" s="380">
        <f>F66</f>
        <v>1</v>
      </c>
      <c r="AE66" s="378"/>
      <c r="AF66" s="378"/>
      <c r="AG66" s="378"/>
      <c r="AH66" s="379"/>
      <c r="AI66" s="218"/>
      <c r="AJ66" s="218"/>
      <c r="AK66" s="223"/>
      <c r="AL66" s="220"/>
      <c r="AM66" s="218"/>
      <c r="AN66" s="218"/>
      <c r="AO66" s="221"/>
      <c r="AP66" s="220"/>
      <c r="AQ66" s="218"/>
      <c r="AR66" s="218"/>
      <c r="AS66" s="221"/>
      <c r="AT66" s="220"/>
      <c r="AU66" s="218"/>
      <c r="AV66" s="218"/>
      <c r="AW66" s="218"/>
      <c r="AX66" s="221"/>
      <c r="AY66" s="217"/>
      <c r="AZ66" s="218"/>
      <c r="BA66" s="218"/>
      <c r="BB66" s="224"/>
    </row>
    <row r="67" spans="1:54" ht="1.5" customHeight="1" x14ac:dyDescent="0.2">
      <c r="A67" s="363"/>
      <c r="B67" s="367"/>
      <c r="C67" s="269"/>
      <c r="D67" s="270"/>
      <c r="E67" s="271"/>
      <c r="F67" s="277"/>
      <c r="G67" s="272"/>
      <c r="H67" s="273"/>
      <c r="I67" s="273"/>
      <c r="J67" s="273"/>
      <c r="K67" s="274"/>
      <c r="L67" s="275"/>
      <c r="M67" s="273"/>
      <c r="N67" s="273"/>
      <c r="O67" s="276"/>
      <c r="P67" s="275"/>
      <c r="Q67" s="273"/>
      <c r="R67" s="273"/>
      <c r="S67" s="276"/>
      <c r="T67" s="275"/>
      <c r="U67" s="273"/>
      <c r="V67" s="273"/>
      <c r="W67" s="273"/>
      <c r="X67" s="276"/>
      <c r="Y67" s="275"/>
      <c r="Z67" s="273"/>
      <c r="AA67" s="273"/>
      <c r="AB67" s="276"/>
      <c r="AC67" s="275"/>
      <c r="AD67" s="273"/>
      <c r="AE67" s="273"/>
      <c r="AF67" s="276"/>
      <c r="AG67" s="275"/>
      <c r="AH67" s="273"/>
      <c r="AI67" s="273"/>
      <c r="AJ67" s="273"/>
      <c r="AK67" s="273"/>
      <c r="AL67" s="275"/>
      <c r="AM67" s="273"/>
      <c r="AN67" s="273"/>
      <c r="AO67" s="276"/>
      <c r="AP67" s="275"/>
      <c r="AQ67" s="273"/>
      <c r="AR67" s="273"/>
      <c r="AS67" s="276"/>
      <c r="AT67" s="275"/>
      <c r="AU67" s="273"/>
      <c r="AV67" s="273"/>
      <c r="AW67" s="273"/>
      <c r="AX67" s="276"/>
      <c r="AY67" s="272"/>
      <c r="AZ67" s="273"/>
      <c r="BA67" s="273"/>
      <c r="BB67" s="297"/>
    </row>
    <row r="68" spans="1:54" ht="13.5" customHeight="1" x14ac:dyDescent="0.2">
      <c r="A68" s="363"/>
      <c r="B68" s="367"/>
      <c r="C68" s="362" t="s">
        <v>12</v>
      </c>
      <c r="D68" s="366">
        <f>전자입찰!E20</f>
        <v>0.99464285714285716</v>
      </c>
      <c r="E68" s="206" t="s">
        <v>704</v>
      </c>
      <c r="F68" s="207">
        <f>전자입찰!E21</f>
        <v>1</v>
      </c>
      <c r="G68" s="298"/>
      <c r="H68" s="299"/>
      <c r="I68" s="299"/>
      <c r="J68" s="299"/>
      <c r="K68" s="300"/>
      <c r="L68" s="387">
        <f>F68</f>
        <v>1</v>
      </c>
      <c r="M68" s="388"/>
      <c r="N68" s="388"/>
      <c r="O68" s="388"/>
      <c r="P68" s="388"/>
      <c r="Q68" s="388"/>
      <c r="R68" s="388"/>
      <c r="S68" s="376"/>
      <c r="T68" s="301"/>
      <c r="U68" s="299"/>
      <c r="V68" s="299"/>
      <c r="W68" s="299"/>
      <c r="X68" s="302"/>
      <c r="Y68" s="301"/>
      <c r="Z68" s="299"/>
      <c r="AA68" s="299"/>
      <c r="AB68" s="302"/>
      <c r="AC68" s="301"/>
      <c r="AD68" s="299"/>
      <c r="AE68" s="299"/>
      <c r="AF68" s="302"/>
      <c r="AG68" s="301"/>
      <c r="AH68" s="299"/>
      <c r="AI68" s="299"/>
      <c r="AJ68" s="299"/>
      <c r="AK68" s="267"/>
      <c r="AL68" s="301"/>
      <c r="AM68" s="299"/>
      <c r="AN68" s="299"/>
      <c r="AO68" s="302"/>
      <c r="AP68" s="301"/>
      <c r="AQ68" s="299"/>
      <c r="AR68" s="299"/>
      <c r="AS68" s="302"/>
      <c r="AT68" s="301"/>
      <c r="AU68" s="299"/>
      <c r="AV68" s="299"/>
      <c r="AW68" s="299"/>
      <c r="AX68" s="302"/>
      <c r="AY68" s="298"/>
      <c r="AZ68" s="299"/>
      <c r="BA68" s="299"/>
      <c r="BB68" s="304"/>
    </row>
    <row r="69" spans="1:54" ht="13.5" customHeight="1" x14ac:dyDescent="0.2">
      <c r="A69" s="363"/>
      <c r="B69" s="367"/>
      <c r="C69" s="363"/>
      <c r="D69" s="367"/>
      <c r="E69" s="206" t="s">
        <v>705</v>
      </c>
      <c r="F69" s="207">
        <f>전자입찰!E26</f>
        <v>1</v>
      </c>
      <c r="G69" s="214"/>
      <c r="H69" s="215"/>
      <c r="I69" s="215"/>
      <c r="J69" s="215"/>
      <c r="K69" s="208"/>
      <c r="L69" s="248"/>
      <c r="M69" s="215"/>
      <c r="N69" s="215"/>
      <c r="O69" s="249"/>
      <c r="P69" s="248"/>
      <c r="Q69" s="389">
        <f>F69</f>
        <v>1</v>
      </c>
      <c r="R69" s="390"/>
      <c r="S69" s="390"/>
      <c r="T69" s="390"/>
      <c r="U69" s="390"/>
      <c r="V69" s="391"/>
      <c r="W69" s="215"/>
      <c r="X69" s="249"/>
      <c r="Y69" s="248"/>
      <c r="Z69" s="215"/>
      <c r="AA69" s="215"/>
      <c r="AB69" s="249"/>
      <c r="AC69" s="248"/>
      <c r="AD69" s="215"/>
      <c r="AE69" s="215"/>
      <c r="AF69" s="249"/>
      <c r="AG69" s="248"/>
      <c r="AH69" s="215"/>
      <c r="AI69" s="215"/>
      <c r="AJ69" s="215"/>
      <c r="AK69" s="223"/>
      <c r="AL69" s="248"/>
      <c r="AM69" s="215"/>
      <c r="AN69" s="215"/>
      <c r="AO69" s="249"/>
      <c r="AP69" s="248"/>
      <c r="AQ69" s="215"/>
      <c r="AR69" s="215"/>
      <c r="AS69" s="249"/>
      <c r="AT69" s="248"/>
      <c r="AU69" s="215"/>
      <c r="AV69" s="215"/>
      <c r="AW69" s="215"/>
      <c r="AX69" s="249"/>
      <c r="AY69" s="214"/>
      <c r="AZ69" s="215"/>
      <c r="BA69" s="215"/>
      <c r="BB69" s="216"/>
    </row>
    <row r="70" spans="1:54" ht="13.5" customHeight="1" x14ac:dyDescent="0.2">
      <c r="A70" s="363"/>
      <c r="B70" s="367"/>
      <c r="C70" s="371"/>
      <c r="D70" s="372"/>
      <c r="E70" s="253" t="s">
        <v>610</v>
      </c>
      <c r="F70" s="207">
        <f>전자입찰!E27</f>
        <v>0.99090909090909096</v>
      </c>
      <c r="G70" s="214"/>
      <c r="H70" s="215"/>
      <c r="I70" s="215"/>
      <c r="J70" s="215"/>
      <c r="K70" s="208"/>
      <c r="L70" s="248"/>
      <c r="M70" s="215"/>
      <c r="N70" s="215"/>
      <c r="O70" s="249"/>
      <c r="P70" s="248"/>
      <c r="Q70" s="215"/>
      <c r="R70" s="222"/>
      <c r="S70" s="249"/>
      <c r="T70" s="248"/>
      <c r="U70" s="215"/>
      <c r="V70" s="215"/>
      <c r="W70" s="215"/>
      <c r="X70" s="249"/>
      <c r="Y70" s="392">
        <f>F70</f>
        <v>0.99090909090909096</v>
      </c>
      <c r="Z70" s="384"/>
      <c r="AA70" s="384"/>
      <c r="AB70" s="384"/>
      <c r="AC70" s="384"/>
      <c r="AD70" s="384"/>
      <c r="AE70" s="384"/>
      <c r="AF70" s="384"/>
      <c r="AG70" s="384"/>
      <c r="AH70" s="384"/>
      <c r="AI70" s="384"/>
      <c r="AJ70" s="384"/>
      <c r="AK70" s="384"/>
      <c r="AL70" s="384"/>
      <c r="AM70" s="384"/>
      <c r="AN70" s="384"/>
      <c r="AO70" s="384"/>
      <c r="AP70" s="384"/>
      <c r="AQ70" s="393"/>
      <c r="AR70" s="215"/>
      <c r="AS70" s="249"/>
      <c r="AT70" s="248"/>
      <c r="AU70" s="215"/>
      <c r="AV70" s="215"/>
      <c r="AW70" s="215"/>
      <c r="AX70" s="249"/>
      <c r="AY70" s="214"/>
      <c r="AZ70" s="215"/>
      <c r="BA70" s="215"/>
      <c r="BB70" s="216"/>
    </row>
    <row r="71" spans="1:54" ht="1.5" customHeight="1" x14ac:dyDescent="0.2">
      <c r="A71" s="363"/>
      <c r="B71" s="367"/>
      <c r="C71" s="280"/>
      <c r="D71" s="270"/>
      <c r="E71" s="280"/>
      <c r="F71" s="281"/>
      <c r="G71" s="282"/>
      <c r="H71" s="283"/>
      <c r="I71" s="283"/>
      <c r="J71" s="283"/>
      <c r="K71" s="284"/>
      <c r="L71" s="285"/>
      <c r="M71" s="283"/>
      <c r="N71" s="283"/>
      <c r="O71" s="286"/>
      <c r="P71" s="285"/>
      <c r="Q71" s="283"/>
      <c r="R71" s="273"/>
      <c r="S71" s="286"/>
      <c r="T71" s="285"/>
      <c r="U71" s="283"/>
      <c r="V71" s="283"/>
      <c r="W71" s="283"/>
      <c r="X71" s="286"/>
      <c r="Y71" s="285"/>
      <c r="Z71" s="283"/>
      <c r="AA71" s="283"/>
      <c r="AB71" s="286"/>
      <c r="AC71" s="285"/>
      <c r="AD71" s="283"/>
      <c r="AE71" s="283"/>
      <c r="AF71" s="286"/>
      <c r="AG71" s="285"/>
      <c r="AH71" s="283"/>
      <c r="AI71" s="283"/>
      <c r="AJ71" s="283"/>
      <c r="AK71" s="273"/>
      <c r="AL71" s="285"/>
      <c r="AM71" s="283"/>
      <c r="AN71" s="283"/>
      <c r="AO71" s="286"/>
      <c r="AP71" s="285"/>
      <c r="AQ71" s="283"/>
      <c r="AR71" s="283"/>
      <c r="AS71" s="286"/>
      <c r="AT71" s="285"/>
      <c r="AU71" s="283"/>
      <c r="AV71" s="283"/>
      <c r="AW71" s="283"/>
      <c r="AX71" s="286"/>
      <c r="AY71" s="282"/>
      <c r="AZ71" s="283"/>
      <c r="BA71" s="283"/>
      <c r="BB71" s="287"/>
    </row>
    <row r="72" spans="1:54" ht="13.5" customHeight="1" x14ac:dyDescent="0.2">
      <c r="A72" s="363"/>
      <c r="B72" s="367"/>
      <c r="C72" s="365" t="s">
        <v>708</v>
      </c>
      <c r="D72" s="370">
        <f>전자입찰!E30</f>
        <v>0.25396825396825395</v>
      </c>
      <c r="E72" s="206" t="s">
        <v>332</v>
      </c>
      <c r="F72" s="207">
        <f>전자입찰!E31</f>
        <v>1</v>
      </c>
      <c r="G72" s="217"/>
      <c r="H72" s="218"/>
      <c r="I72" s="218"/>
      <c r="J72" s="218"/>
      <c r="K72" s="219"/>
      <c r="L72" s="220"/>
      <c r="M72" s="218"/>
      <c r="N72" s="218"/>
      <c r="O72" s="221"/>
      <c r="P72" s="220"/>
      <c r="Q72" s="218"/>
      <c r="R72" s="222"/>
      <c r="S72" s="221"/>
      <c r="T72" s="220"/>
      <c r="U72" s="218"/>
      <c r="V72" s="218"/>
      <c r="W72" s="218"/>
      <c r="X72" s="221"/>
      <c r="Y72" s="220"/>
      <c r="Z72" s="218"/>
      <c r="AA72" s="218"/>
      <c r="AB72" s="221"/>
      <c r="AC72" s="220"/>
      <c r="AD72" s="218"/>
      <c r="AE72" s="218"/>
      <c r="AF72" s="221"/>
      <c r="AG72" s="220"/>
      <c r="AH72" s="218"/>
      <c r="AI72" s="218"/>
      <c r="AJ72" s="218"/>
      <c r="AK72" s="267"/>
      <c r="AL72" s="220"/>
      <c r="AM72" s="218"/>
      <c r="AN72" s="218"/>
      <c r="AO72" s="221"/>
      <c r="AP72" s="220"/>
      <c r="AQ72" s="218"/>
      <c r="AR72" s="375">
        <f>F72</f>
        <v>1</v>
      </c>
      <c r="AS72" s="376"/>
      <c r="AT72" s="220"/>
      <c r="AU72" s="218"/>
      <c r="AV72" s="218"/>
      <c r="AW72" s="218"/>
      <c r="AX72" s="221"/>
      <c r="AY72" s="217"/>
      <c r="AZ72" s="218"/>
      <c r="BA72" s="218"/>
      <c r="BB72" s="224"/>
    </row>
    <row r="73" spans="1:54" ht="13.5" customHeight="1" x14ac:dyDescent="0.2">
      <c r="A73" s="363"/>
      <c r="B73" s="367"/>
      <c r="C73" s="363"/>
      <c r="D73" s="367"/>
      <c r="E73" s="206" t="s">
        <v>335</v>
      </c>
      <c r="F73" s="207">
        <f>전자입찰!E32</f>
        <v>0.3</v>
      </c>
      <c r="G73" s="217"/>
      <c r="H73" s="218"/>
      <c r="I73" s="218"/>
      <c r="J73" s="218"/>
      <c r="K73" s="219"/>
      <c r="L73" s="220"/>
      <c r="M73" s="218"/>
      <c r="N73" s="218"/>
      <c r="O73" s="221"/>
      <c r="P73" s="220"/>
      <c r="Q73" s="218"/>
      <c r="R73" s="222"/>
      <c r="S73" s="221"/>
      <c r="T73" s="220"/>
      <c r="U73" s="218"/>
      <c r="V73" s="218"/>
      <c r="W73" s="218"/>
      <c r="X73" s="221"/>
      <c r="Y73" s="220"/>
      <c r="Z73" s="218"/>
      <c r="AA73" s="218"/>
      <c r="AB73" s="221"/>
      <c r="AC73" s="220"/>
      <c r="AD73" s="218"/>
      <c r="AE73" s="218"/>
      <c r="AF73" s="221"/>
      <c r="AG73" s="220"/>
      <c r="AH73" s="218"/>
      <c r="AI73" s="218"/>
      <c r="AJ73" s="218"/>
      <c r="AK73" s="223"/>
      <c r="AL73" s="220"/>
      <c r="AM73" s="218"/>
      <c r="AN73" s="218"/>
      <c r="AO73" s="221"/>
      <c r="AP73" s="220"/>
      <c r="AQ73" s="218"/>
      <c r="AR73" s="218"/>
      <c r="AS73" s="221"/>
      <c r="AT73" s="377">
        <f>F73</f>
        <v>0.3</v>
      </c>
      <c r="AU73" s="378"/>
      <c r="AV73" s="378"/>
      <c r="AW73" s="379"/>
      <c r="AX73" s="221"/>
      <c r="AY73" s="217"/>
      <c r="AZ73" s="218"/>
      <c r="BA73" s="218"/>
      <c r="BB73" s="224"/>
    </row>
    <row r="74" spans="1:54" ht="13.5" customHeight="1" x14ac:dyDescent="0.2">
      <c r="A74" s="363"/>
      <c r="B74" s="367"/>
      <c r="C74" s="363"/>
      <c r="D74" s="367"/>
      <c r="E74" s="206" t="s">
        <v>338</v>
      </c>
      <c r="F74" s="207">
        <f>전자입찰!E33</f>
        <v>0</v>
      </c>
      <c r="G74" s="228"/>
      <c r="H74" s="229"/>
      <c r="I74" s="229"/>
      <c r="J74" s="229"/>
      <c r="K74" s="230"/>
      <c r="L74" s="231"/>
      <c r="M74" s="229"/>
      <c r="N74" s="229"/>
      <c r="O74" s="232"/>
      <c r="P74" s="231"/>
      <c r="Q74" s="229"/>
      <c r="R74" s="222"/>
      <c r="S74" s="232"/>
      <c r="T74" s="231"/>
      <c r="U74" s="229"/>
      <c r="V74" s="229"/>
      <c r="W74" s="229"/>
      <c r="X74" s="232"/>
      <c r="Y74" s="231"/>
      <c r="Z74" s="229"/>
      <c r="AA74" s="229"/>
      <c r="AB74" s="232"/>
      <c r="AC74" s="231"/>
      <c r="AD74" s="229"/>
      <c r="AE74" s="229"/>
      <c r="AF74" s="232"/>
      <c r="AG74" s="231"/>
      <c r="AH74" s="229"/>
      <c r="AI74" s="229"/>
      <c r="AJ74" s="229"/>
      <c r="AK74" s="223"/>
      <c r="AL74" s="231"/>
      <c r="AM74" s="229"/>
      <c r="AN74" s="229"/>
      <c r="AO74" s="232"/>
      <c r="AP74" s="231"/>
      <c r="AQ74" s="229"/>
      <c r="AR74" s="229"/>
      <c r="AS74" s="232"/>
      <c r="AT74" s="231"/>
      <c r="AU74" s="229"/>
      <c r="AV74" s="229"/>
      <c r="AW74" s="229"/>
      <c r="AX74" s="380">
        <f>F74</f>
        <v>0</v>
      </c>
      <c r="AY74" s="379"/>
      <c r="AZ74" s="229"/>
      <c r="BA74" s="229"/>
      <c r="BB74" s="235"/>
    </row>
    <row r="75" spans="1:54" ht="13.5" customHeight="1" x14ac:dyDescent="0.2">
      <c r="A75" s="363"/>
      <c r="B75" s="367"/>
      <c r="C75" s="363"/>
      <c r="D75" s="367"/>
      <c r="E75" s="206" t="s">
        <v>341</v>
      </c>
      <c r="F75" s="207">
        <f>전자입찰!E34</f>
        <v>0</v>
      </c>
      <c r="G75" s="228"/>
      <c r="H75" s="229"/>
      <c r="I75" s="229"/>
      <c r="J75" s="229"/>
      <c r="K75" s="230"/>
      <c r="L75" s="231"/>
      <c r="M75" s="229"/>
      <c r="N75" s="229"/>
      <c r="O75" s="232"/>
      <c r="P75" s="231"/>
      <c r="Q75" s="229"/>
      <c r="R75" s="222"/>
      <c r="S75" s="232"/>
      <c r="T75" s="231"/>
      <c r="U75" s="229"/>
      <c r="V75" s="229"/>
      <c r="W75" s="229"/>
      <c r="X75" s="232"/>
      <c r="Y75" s="231"/>
      <c r="Z75" s="229"/>
      <c r="AA75" s="229"/>
      <c r="AB75" s="232"/>
      <c r="AC75" s="231"/>
      <c r="AD75" s="229"/>
      <c r="AE75" s="229"/>
      <c r="AF75" s="232"/>
      <c r="AG75" s="231"/>
      <c r="AH75" s="229"/>
      <c r="AI75" s="229"/>
      <c r="AJ75" s="229"/>
      <c r="AK75" s="223"/>
      <c r="AL75" s="231"/>
      <c r="AM75" s="229"/>
      <c r="AN75" s="229"/>
      <c r="AO75" s="232"/>
      <c r="AP75" s="231"/>
      <c r="AQ75" s="229"/>
      <c r="AR75" s="229"/>
      <c r="AS75" s="232"/>
      <c r="AT75" s="231"/>
      <c r="AU75" s="229"/>
      <c r="AV75" s="229"/>
      <c r="AW75" s="229"/>
      <c r="AX75" s="232"/>
      <c r="AY75" s="228"/>
      <c r="AZ75" s="261">
        <f>F75</f>
        <v>0</v>
      </c>
      <c r="BA75" s="229"/>
      <c r="BB75" s="235"/>
    </row>
    <row r="76" spans="1:54" ht="13.5" customHeight="1" x14ac:dyDescent="0.2">
      <c r="A76" s="364"/>
      <c r="B76" s="368"/>
      <c r="C76" s="371"/>
      <c r="D76" s="372"/>
      <c r="E76" s="206" t="s">
        <v>343</v>
      </c>
      <c r="F76" s="207">
        <f>전자입찰!E35</f>
        <v>0</v>
      </c>
      <c r="G76" s="228"/>
      <c r="H76" s="229"/>
      <c r="I76" s="229"/>
      <c r="J76" s="229"/>
      <c r="K76" s="230"/>
      <c r="L76" s="306"/>
      <c r="M76" s="307"/>
      <c r="N76" s="307"/>
      <c r="O76" s="308"/>
      <c r="P76" s="306"/>
      <c r="Q76" s="307"/>
      <c r="R76" s="222"/>
      <c r="S76" s="308"/>
      <c r="T76" s="306"/>
      <c r="U76" s="307"/>
      <c r="V76" s="307"/>
      <c r="W76" s="307"/>
      <c r="X76" s="308"/>
      <c r="Y76" s="306"/>
      <c r="Z76" s="307"/>
      <c r="AA76" s="307"/>
      <c r="AB76" s="308"/>
      <c r="AC76" s="306"/>
      <c r="AD76" s="307"/>
      <c r="AE76" s="307"/>
      <c r="AF76" s="308"/>
      <c r="AG76" s="306"/>
      <c r="AH76" s="307"/>
      <c r="AI76" s="307"/>
      <c r="AJ76" s="307"/>
      <c r="AK76" s="223"/>
      <c r="AL76" s="306"/>
      <c r="AM76" s="307"/>
      <c r="AN76" s="307"/>
      <c r="AO76" s="308"/>
      <c r="AP76" s="306"/>
      <c r="AQ76" s="307"/>
      <c r="AR76" s="229"/>
      <c r="AS76" s="232"/>
      <c r="AT76" s="231"/>
      <c r="AU76" s="229"/>
      <c r="AV76" s="229"/>
      <c r="AW76" s="229"/>
      <c r="AX76" s="232"/>
      <c r="AY76" s="228"/>
      <c r="AZ76" s="229"/>
      <c r="BA76" s="380">
        <f>F76</f>
        <v>0</v>
      </c>
      <c r="BB76" s="381"/>
    </row>
    <row r="77" spans="1:54" ht="1.5" customHeight="1" x14ac:dyDescent="0.2">
      <c r="A77" s="309"/>
      <c r="B77" s="310"/>
      <c r="C77" s="311"/>
      <c r="D77" s="312"/>
      <c r="E77" s="313"/>
      <c r="F77" s="314"/>
      <c r="G77" s="315"/>
      <c r="H77" s="316"/>
      <c r="I77" s="316"/>
      <c r="J77" s="316"/>
      <c r="K77" s="316"/>
      <c r="L77" s="317"/>
      <c r="M77" s="317"/>
      <c r="N77" s="317"/>
      <c r="O77" s="317"/>
      <c r="P77" s="317"/>
      <c r="Q77" s="317"/>
      <c r="R77" s="318"/>
      <c r="S77" s="317"/>
      <c r="T77" s="317"/>
      <c r="U77" s="317"/>
      <c r="V77" s="317"/>
      <c r="W77" s="317"/>
      <c r="X77" s="317"/>
      <c r="Y77" s="317"/>
      <c r="Z77" s="317"/>
      <c r="AA77" s="317"/>
      <c r="AB77" s="317"/>
      <c r="AC77" s="317"/>
      <c r="AD77" s="317"/>
      <c r="AE77" s="317"/>
      <c r="AF77" s="317"/>
      <c r="AG77" s="317"/>
      <c r="AH77" s="317"/>
      <c r="AI77" s="317"/>
      <c r="AJ77" s="317"/>
      <c r="AK77" s="318"/>
      <c r="AL77" s="317"/>
      <c r="AM77" s="317"/>
      <c r="AN77" s="317"/>
      <c r="AO77" s="317"/>
      <c r="AP77" s="317"/>
      <c r="AQ77" s="317"/>
      <c r="AR77" s="317"/>
      <c r="AS77" s="317"/>
      <c r="AT77" s="317"/>
      <c r="AU77" s="317"/>
      <c r="AV77" s="317"/>
      <c r="AW77" s="317"/>
      <c r="AX77" s="317"/>
      <c r="AY77" s="316"/>
      <c r="AZ77" s="316"/>
      <c r="BA77" s="316"/>
      <c r="BB77" s="319"/>
    </row>
    <row r="78" spans="1:54" ht="13.5" customHeight="1" x14ac:dyDescent="0.2">
      <c r="A78" s="373" t="s">
        <v>715</v>
      </c>
      <c r="B78" s="374">
        <f>SUM(OK플라자통합!F2,펜타ON!F2,전자입찰!F2)/SUM(OK플라자통합!G2,펜타ON!G2,전자입찰!G2)</f>
        <v>0.89209809264305184</v>
      </c>
      <c r="C78" s="320"/>
      <c r="D78" s="321"/>
      <c r="E78" s="322"/>
      <c r="F78" s="321"/>
      <c r="G78" s="323"/>
      <c r="H78" s="323"/>
      <c r="I78" s="323"/>
      <c r="J78" s="323"/>
      <c r="K78" s="323"/>
      <c r="L78" s="323"/>
      <c r="M78" s="323"/>
      <c r="N78" s="323"/>
      <c r="O78" s="323"/>
      <c r="P78" s="323"/>
      <c r="Q78" s="323"/>
      <c r="R78" s="324"/>
      <c r="S78" s="323"/>
      <c r="T78" s="323"/>
      <c r="U78" s="323"/>
      <c r="V78" s="323"/>
      <c r="W78" s="323"/>
      <c r="X78" s="323"/>
      <c r="Y78" s="323"/>
      <c r="Z78" s="323"/>
      <c r="AA78" s="323"/>
      <c r="AB78" s="323"/>
      <c r="AC78" s="323"/>
      <c r="AD78" s="323"/>
      <c r="AE78" s="323"/>
      <c r="AF78" s="323"/>
      <c r="AG78" s="323"/>
      <c r="AH78" s="323"/>
      <c r="AI78" s="323"/>
      <c r="AJ78" s="323"/>
      <c r="AK78" s="325"/>
      <c r="AL78" s="323"/>
      <c r="AM78" s="323"/>
      <c r="AN78" s="323"/>
      <c r="AO78" s="323"/>
      <c r="AP78" s="323"/>
      <c r="AQ78" s="323"/>
      <c r="AR78" s="323"/>
      <c r="AS78" s="323"/>
      <c r="AT78" s="323"/>
      <c r="AU78" s="323"/>
      <c r="AV78" s="323"/>
      <c r="AW78" s="323"/>
      <c r="AX78" s="323"/>
      <c r="AY78" s="323"/>
      <c r="AZ78" s="323"/>
      <c r="BA78" s="323"/>
      <c r="BB78" s="326"/>
    </row>
    <row r="79" spans="1:54" ht="13.5" customHeight="1" x14ac:dyDescent="0.2">
      <c r="A79" s="363"/>
      <c r="B79" s="367"/>
      <c r="C79" s="327"/>
      <c r="D79" s="328"/>
      <c r="E79" s="329"/>
      <c r="F79" s="328"/>
      <c r="G79" s="330"/>
      <c r="H79" s="330"/>
      <c r="I79" s="330"/>
      <c r="J79" s="330"/>
      <c r="K79" s="330"/>
      <c r="L79" s="330"/>
      <c r="M79" s="330"/>
      <c r="N79" s="330"/>
      <c r="O79" s="330"/>
      <c r="P79" s="330"/>
      <c r="Q79" s="330"/>
      <c r="R79" s="331" t="s">
        <v>716</v>
      </c>
      <c r="S79" s="330"/>
      <c r="T79" s="330"/>
      <c r="U79" s="330"/>
      <c r="V79" s="330"/>
      <c r="W79" s="330"/>
      <c r="X79" s="330"/>
      <c r="Y79" s="330"/>
      <c r="Z79" s="330"/>
      <c r="AA79" s="330"/>
      <c r="AB79" s="332" t="s">
        <v>717</v>
      </c>
      <c r="AC79" s="332"/>
      <c r="AD79" s="330"/>
      <c r="AE79" s="330"/>
      <c r="AF79" s="330"/>
      <c r="AG79" s="330"/>
      <c r="AH79" s="330"/>
      <c r="AI79" s="330"/>
      <c r="AJ79" s="330"/>
      <c r="AK79" s="333" t="s">
        <v>718</v>
      </c>
      <c r="AL79" s="330"/>
      <c r="AM79" s="330"/>
      <c r="AN79" s="330"/>
      <c r="AO79" s="330"/>
      <c r="AP79" s="330"/>
      <c r="AQ79" s="330"/>
      <c r="AR79" s="330"/>
      <c r="AS79" s="330"/>
      <c r="AT79" s="330"/>
      <c r="AU79" s="330"/>
      <c r="AV79" s="330"/>
      <c r="AW79" s="330"/>
      <c r="AX79" s="330"/>
      <c r="AY79" s="330"/>
      <c r="AZ79" s="332" t="s">
        <v>719</v>
      </c>
      <c r="BA79" s="330"/>
      <c r="BB79" s="334"/>
    </row>
    <row r="80" spans="1:54" ht="13.5" customHeight="1" x14ac:dyDescent="0.2">
      <c r="A80" s="364"/>
      <c r="B80" s="368"/>
      <c r="C80" s="335"/>
      <c r="D80" s="336"/>
      <c r="E80" s="337"/>
      <c r="F80" s="336"/>
      <c r="G80" s="338"/>
      <c r="H80" s="338"/>
      <c r="I80" s="338"/>
      <c r="J80" s="338"/>
      <c r="K80" s="338"/>
      <c r="L80" s="338"/>
      <c r="M80" s="338"/>
      <c r="N80" s="338"/>
      <c r="O80" s="338"/>
      <c r="P80" s="338"/>
      <c r="Q80" s="338"/>
      <c r="R80" s="339"/>
      <c r="S80" s="338"/>
      <c r="T80" s="338"/>
      <c r="U80" s="338"/>
      <c r="V80" s="338"/>
      <c r="W80" s="338"/>
      <c r="X80" s="338"/>
      <c r="Y80" s="338"/>
      <c r="Z80" s="338"/>
      <c r="AA80" s="338"/>
      <c r="AB80" s="338"/>
      <c r="AC80" s="338"/>
      <c r="AD80" s="338"/>
      <c r="AE80" s="338"/>
      <c r="AF80" s="338"/>
      <c r="AG80" s="338"/>
      <c r="AH80" s="338"/>
      <c r="AI80" s="338"/>
      <c r="AJ80" s="338"/>
      <c r="AK80" s="340"/>
      <c r="AL80" s="338"/>
      <c r="AM80" s="338"/>
      <c r="AN80" s="338"/>
      <c r="AO80" s="338"/>
      <c r="AP80" s="338"/>
      <c r="AQ80" s="338"/>
      <c r="AR80" s="338"/>
      <c r="AS80" s="338"/>
      <c r="AT80" s="338"/>
      <c r="AU80" s="338"/>
      <c r="AV80" s="338"/>
      <c r="AW80" s="338"/>
      <c r="AX80" s="338"/>
      <c r="AY80" s="338"/>
      <c r="AZ80" s="338"/>
      <c r="BA80" s="338"/>
      <c r="BB80" s="341"/>
    </row>
  </sheetData>
  <mergeCells count="99">
    <mergeCell ref="U42:V42"/>
    <mergeCell ref="Z43:AF43"/>
    <mergeCell ref="AC44:AH44"/>
    <mergeCell ref="L46:S46"/>
    <mergeCell ref="T48:AQ48"/>
    <mergeCell ref="T36:U36"/>
    <mergeCell ref="AA37:AC37"/>
    <mergeCell ref="AL38:AS38"/>
    <mergeCell ref="N40:O40"/>
    <mergeCell ref="S41:T41"/>
    <mergeCell ref="AV28:AX28"/>
    <mergeCell ref="AX29:AY29"/>
    <mergeCell ref="BA31:BB31"/>
    <mergeCell ref="I33:J33"/>
    <mergeCell ref="O35:S35"/>
    <mergeCell ref="P22:AK22"/>
    <mergeCell ref="P23:AS23"/>
    <mergeCell ref="AO24:AS24"/>
    <mergeCell ref="AE25:AQ25"/>
    <mergeCell ref="AT27:AU27"/>
    <mergeCell ref="W16:Y16"/>
    <mergeCell ref="Y17:AB17"/>
    <mergeCell ref="H19:Q19"/>
    <mergeCell ref="M20:S20"/>
    <mergeCell ref="P21:AN21"/>
    <mergeCell ref="AL9:AS9"/>
    <mergeCell ref="G11:J11"/>
    <mergeCell ref="L13:O13"/>
    <mergeCell ref="P14:T14"/>
    <mergeCell ref="U15:Z15"/>
    <mergeCell ref="G3:J3"/>
    <mergeCell ref="I4:J4"/>
    <mergeCell ref="I5:J5"/>
    <mergeCell ref="J6:M6"/>
    <mergeCell ref="U8:AD8"/>
    <mergeCell ref="AT1:AX1"/>
    <mergeCell ref="AY1:BB1"/>
    <mergeCell ref="A1:B2"/>
    <mergeCell ref="C1:D2"/>
    <mergeCell ref="E1:F2"/>
    <mergeCell ref="G1:K1"/>
    <mergeCell ref="L1:O1"/>
    <mergeCell ref="P1:S1"/>
    <mergeCell ref="T1:X1"/>
    <mergeCell ref="Y1:AB1"/>
    <mergeCell ref="AC1:AF1"/>
    <mergeCell ref="AG1:AK1"/>
    <mergeCell ref="AL1:AO1"/>
    <mergeCell ref="AP1:AS1"/>
    <mergeCell ref="BA76:BB76"/>
    <mergeCell ref="AA60:AB60"/>
    <mergeCell ref="AL61:AS61"/>
    <mergeCell ref="AA65:AD65"/>
    <mergeCell ref="AD66:AH66"/>
    <mergeCell ref="Y70:AQ70"/>
    <mergeCell ref="O58:S58"/>
    <mergeCell ref="T59:U59"/>
    <mergeCell ref="AR72:AS72"/>
    <mergeCell ref="AT73:AW73"/>
    <mergeCell ref="AX74:AY74"/>
    <mergeCell ref="L68:S68"/>
    <mergeCell ref="Q69:V69"/>
    <mergeCell ref="AR50:AS50"/>
    <mergeCell ref="AT51:AW51"/>
    <mergeCell ref="AX52:AY52"/>
    <mergeCell ref="BA54:BB54"/>
    <mergeCell ref="I56:J56"/>
    <mergeCell ref="A3:A31"/>
    <mergeCell ref="A33:A54"/>
    <mergeCell ref="B33:B54"/>
    <mergeCell ref="C33:C38"/>
    <mergeCell ref="D33:D38"/>
    <mergeCell ref="C40:C44"/>
    <mergeCell ref="D40:D44"/>
    <mergeCell ref="C50:C54"/>
    <mergeCell ref="D50:D54"/>
    <mergeCell ref="C46:C48"/>
    <mergeCell ref="D46:D48"/>
    <mergeCell ref="A56:A76"/>
    <mergeCell ref="B56:B76"/>
    <mergeCell ref="A78:A80"/>
    <mergeCell ref="B78:B80"/>
    <mergeCell ref="C68:C70"/>
    <mergeCell ref="C72:C76"/>
    <mergeCell ref="D72:D76"/>
    <mergeCell ref="C56:C61"/>
    <mergeCell ref="D56:D61"/>
    <mergeCell ref="C63:C66"/>
    <mergeCell ref="D63:D66"/>
    <mergeCell ref="D68:D70"/>
    <mergeCell ref="C19:C25"/>
    <mergeCell ref="C27:C31"/>
    <mergeCell ref="B3:B31"/>
    <mergeCell ref="C3:C9"/>
    <mergeCell ref="D3:D9"/>
    <mergeCell ref="C11:C17"/>
    <mergeCell ref="D11:D17"/>
    <mergeCell ref="D19:D25"/>
    <mergeCell ref="D27:D31"/>
  </mergeCells>
  <phoneticPr fontId="40" type="noConversion"/>
  <conditionalFormatting sqref="F3:F76">
    <cfRule type="cellIs" dxfId="0" priority="1" operator="equal">
      <formula>1</formula>
    </cfRule>
  </conditionalFormatting>
  <conditionalFormatting sqref="G3:BB76">
    <cfRule type="colorScale" priority="2">
      <colorScale>
        <cfvo type="min"/>
        <cfvo type="percentile" val="50"/>
        <cfvo type="max"/>
        <color rgb="FFE67C73"/>
        <color rgb="FFFFFFFF"/>
        <color rgb="FF57BB8A"/>
      </colorScale>
    </cfRule>
  </conditionalFormatting>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8</vt:i4>
      </vt:variant>
    </vt:vector>
  </HeadingPairs>
  <TitlesOfParts>
    <vt:vector size="8" baseType="lpstr">
      <vt:lpstr>Dashboard</vt:lpstr>
      <vt:lpstr>OK플라자통합</vt:lpstr>
      <vt:lpstr>OK플라자통합_개발</vt:lpstr>
      <vt:lpstr>펜타ON</vt:lpstr>
      <vt:lpstr>펜타ON_개발</vt:lpstr>
      <vt:lpstr>전자입찰</vt:lpstr>
      <vt:lpstr>전자입찰_개발</vt:lpstr>
      <vt:lpstr>전체일정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kang james</dc:creator>
  <cp:lastModifiedBy>DA41707</cp:lastModifiedBy>
  <dcterms:created xsi:type="dcterms:W3CDTF">2024-07-12T02:14:16Z</dcterms:created>
  <dcterms:modified xsi:type="dcterms:W3CDTF">2025-04-30T08:45:01Z</dcterms:modified>
</cp:coreProperties>
</file>