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gregs\Documents\"/>
    </mc:Choice>
  </mc:AlternateContent>
  <xr:revisionPtr revIDLastSave="0" documentId="13_ncr:1_{140FDA09-C43A-467B-B0F9-B593DB87EA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trapolated" sheetId="7" r:id="rId1"/>
    <sheet name="Arduino" sheetId="5" r:id="rId2"/>
    <sheet name="Beta" sheetId="6" r:id="rId3"/>
    <sheet name="MC USB-Tem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7" l="1"/>
  <c r="A8" i="7"/>
  <c r="A9" i="7"/>
  <c r="A10" i="7"/>
  <c r="A12" i="7"/>
  <c r="A13" i="7"/>
  <c r="A14" i="7"/>
  <c r="A15" i="7"/>
  <c r="A16" i="7"/>
  <c r="A17" i="7"/>
  <c r="A19" i="7"/>
  <c r="A20" i="7"/>
  <c r="A21" i="7"/>
  <c r="A22" i="7"/>
  <c r="A6" i="7"/>
  <c r="F27" i="7"/>
  <c r="D27" i="7"/>
  <c r="F7" i="5"/>
  <c r="F8" i="5"/>
  <c r="F9" i="5"/>
  <c r="F10" i="5"/>
  <c r="F11" i="5"/>
  <c r="F12" i="5"/>
  <c r="F13" i="5"/>
  <c r="F14" i="5"/>
  <c r="F15" i="5"/>
  <c r="F16" i="5"/>
  <c r="F17" i="5"/>
  <c r="F18" i="5"/>
  <c r="F6" i="5"/>
  <c r="D13" i="6" l="1"/>
  <c r="B13" i="6"/>
  <c r="B14" i="6" s="1"/>
  <c r="B15" i="6" s="1"/>
  <c r="J28" i="5"/>
  <c r="J33" i="5" s="1"/>
  <c r="H34" i="5" s="1"/>
  <c r="H35" i="5" s="1"/>
  <c r="H52" i="5" s="1"/>
  <c r="H54" i="5" s="1"/>
  <c r="B28" i="5"/>
  <c r="B27" i="5"/>
  <c r="J25" i="5"/>
  <c r="B25" i="5"/>
  <c r="B24" i="5"/>
  <c r="J40" i="5"/>
  <c r="H18" i="5"/>
  <c r="D17" i="6"/>
  <c r="F16" i="6"/>
  <c r="H15" i="6"/>
  <c r="H14" i="6"/>
  <c r="D14" i="6"/>
  <c r="D15" i="6" s="1"/>
  <c r="I13" i="6"/>
  <c r="H14" i="5"/>
  <c r="H16" i="5"/>
  <c r="H11" i="5"/>
  <c r="H12" i="5"/>
  <c r="H15" i="5"/>
  <c r="J82" i="5"/>
  <c r="J72" i="5"/>
  <c r="J67" i="5"/>
  <c r="H21" i="4"/>
  <c r="B82" i="5"/>
  <c r="B77" i="5"/>
  <c r="B72" i="5"/>
  <c r="H10" i="5"/>
  <c r="H9" i="5"/>
  <c r="H8" i="5"/>
  <c r="H7" i="5"/>
  <c r="B67" i="5" s="1"/>
  <c r="B69" i="5" s="1"/>
  <c r="H6" i="5"/>
  <c r="B62" i="5" s="1"/>
  <c r="B64" i="5" s="1"/>
  <c r="J77" i="5"/>
  <c r="J62" i="5"/>
  <c r="H17" i="5"/>
  <c r="H13" i="5"/>
  <c r="B70" i="4"/>
  <c r="B72" i="4" s="1"/>
  <c r="B75" i="4"/>
  <c r="B85" i="4"/>
  <c r="B87" i="4" s="1"/>
  <c r="B35" i="4"/>
  <c r="B30" i="4"/>
  <c r="B27" i="4"/>
  <c r="B24" i="4"/>
  <c r="B41" i="4" s="1"/>
  <c r="B21" i="4"/>
  <c r="B18" i="4"/>
  <c r="F7" i="4"/>
  <c r="F8" i="4"/>
  <c r="F9" i="4"/>
  <c r="F10" i="4"/>
  <c r="F6" i="4"/>
  <c r="H18" i="4"/>
  <c r="H36" i="4"/>
  <c r="H55" i="4"/>
  <c r="H57" i="4"/>
  <c r="B77" i="4"/>
  <c r="H24" i="4"/>
  <c r="H75" i="4"/>
  <c r="H27" i="4"/>
  <c r="H30" i="4"/>
  <c r="H85" i="4"/>
  <c r="H37" i="4"/>
  <c r="D45" i="4" s="1"/>
  <c r="B55" i="4"/>
  <c r="B57" i="4" s="1"/>
  <c r="B65" i="4"/>
  <c r="B67" i="4" s="1"/>
  <c r="H65" i="4"/>
  <c r="B80" i="4"/>
  <c r="B82" i="4"/>
  <c r="H80" i="4"/>
  <c r="H41" i="4"/>
  <c r="F37" i="4"/>
  <c r="F36" i="4"/>
  <c r="H35" i="4"/>
  <c r="H70" i="4"/>
  <c r="F43" i="4"/>
  <c r="H45" i="4"/>
  <c r="F47" i="4"/>
  <c r="J47" i="4"/>
  <c r="L43" i="4"/>
  <c r="L45" i="4"/>
  <c r="D49" i="4"/>
  <c r="B16" i="6" l="1"/>
  <c r="B17" i="6" s="1"/>
  <c r="B18" i="6" s="1"/>
  <c r="B19" i="6" s="1"/>
  <c r="B33" i="5"/>
  <c r="B40" i="5"/>
  <c r="J34" i="5"/>
  <c r="J35" i="5" s="1"/>
  <c r="J52" i="5" s="1"/>
  <c r="J54" i="5" s="1"/>
  <c r="H56" i="5" s="1"/>
  <c r="H42" i="5"/>
  <c r="B84" i="5"/>
  <c r="N42" i="5"/>
  <c r="B74" i="5"/>
  <c r="B79" i="5"/>
  <c r="B45" i="4"/>
  <c r="B43" i="4"/>
  <c r="B47" i="4"/>
  <c r="B49" i="4" s="1"/>
  <c r="B51" i="4" s="1"/>
  <c r="F57" i="4" s="1"/>
  <c r="F59" i="4" s="1"/>
  <c r="B59" i="4"/>
  <c r="B61" i="4" s="1"/>
  <c r="H43" i="4"/>
  <c r="J44" i="5" l="1"/>
  <c r="H46" i="5" s="1"/>
  <c r="B42" i="5"/>
  <c r="B44" i="5"/>
  <c r="D67" i="4"/>
  <c r="D82" i="4"/>
  <c r="D72" i="4"/>
  <c r="D87" i="4"/>
  <c r="D77" i="4"/>
  <c r="B54" i="5" l="1"/>
  <c r="B56" i="5"/>
  <c r="J42" i="5"/>
  <c r="D44" i="5"/>
  <c r="B46" i="5" s="1"/>
  <c r="B48" i="5" s="1"/>
  <c r="D54" i="5" l="1"/>
  <c r="D56" i="5" s="1"/>
  <c r="B58" i="5" s="1"/>
  <c r="D79" i="5" l="1"/>
  <c r="D64" i="5"/>
  <c r="D74" i="5"/>
  <c r="D69" i="5"/>
  <c r="D84" i="5"/>
</calcChain>
</file>

<file path=xl/sharedStrings.xml><?xml version="1.0" encoding="utf-8"?>
<sst xmlns="http://schemas.openxmlformats.org/spreadsheetml/2006/main" count="344" uniqueCount="55">
  <si>
    <t>a</t>
  </si>
  <si>
    <t>b</t>
  </si>
  <si>
    <t>R</t>
  </si>
  <si>
    <t>ohms</t>
  </si>
  <si>
    <t>degrees C</t>
  </si>
  <si>
    <t>K</t>
  </si>
  <si>
    <t>-</t>
  </si>
  <si>
    <t>=</t>
  </si>
  <si>
    <t>+</t>
  </si>
  <si>
    <t>*</t>
  </si>
  <si>
    <t>-a</t>
  </si>
  <si>
    <t>-b</t>
  </si>
  <si>
    <t>T(25)</t>
  </si>
  <si>
    <t>For T(25)</t>
  </si>
  <si>
    <t>Assume C = 0</t>
  </si>
  <si>
    <t>Solve for a</t>
  </si>
  <si>
    <t>Substitute</t>
  </si>
  <si>
    <t>(-b</t>
  </si>
  <si>
    <t>T(15)</t>
  </si>
  <si>
    <t>T(30)</t>
  </si>
  <si>
    <t>For T(15)</t>
  </si>
  <si>
    <t>For T(20)</t>
  </si>
  <si>
    <t>T(20)</t>
  </si>
  <si>
    <t>Test(15)</t>
  </si>
  <si>
    <t>Test (20)</t>
  </si>
  <si>
    <t>For T(30)</t>
  </si>
  <si>
    <t>Test (30)</t>
  </si>
  <si>
    <t>T(10)</t>
  </si>
  <si>
    <t>For T(10)</t>
  </si>
  <si>
    <t>TEST</t>
  </si>
  <si>
    <t>For</t>
  </si>
  <si>
    <t xml:space="preserve">T(O) = </t>
  </si>
  <si>
    <t>Reference Temp</t>
  </si>
  <si>
    <t>Reference Resistance</t>
  </si>
  <si>
    <t>R(O) =</t>
  </si>
  <si>
    <t>R =</t>
  </si>
  <si>
    <t>Ohms</t>
  </si>
  <si>
    <t>Sample Resistance</t>
  </si>
  <si>
    <t>at 28.9 degrees C</t>
  </si>
  <si>
    <t xml:space="preserve">= </t>
  </si>
  <si>
    <t>1/B</t>
  </si>
  <si>
    <t>ln</t>
  </si>
  <si>
    <t>x</t>
  </si>
  <si>
    <t>/</t>
  </si>
  <si>
    <t>B</t>
  </si>
  <si>
    <t>)  +</t>
  </si>
  <si>
    <t>(b</t>
  </si>
  <si>
    <t>Resistance</t>
  </si>
  <si>
    <t>ADC Val</t>
  </si>
  <si>
    <t xml:space="preserve"> Ohms</t>
  </si>
  <si>
    <t>)</t>
  </si>
  <si>
    <t>F</t>
  </si>
  <si>
    <t>Graph</t>
  </si>
  <si>
    <t>y = 7.2688x + 327.97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</si>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</sst>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0"/>
      <name val="Arial"/>
    </font>
    <font>
      <sz val="8"/>
      <name val="Arial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3" fillId="0" borderId="0" xfId="0" quotePrefix="1" applyFont="1"/>
    <xf numFmtId="164" fontId="0" fillId="2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Extrapolated!$C$6:$C$22</c:f>
              <c:numCache>
                <c:formatCode>General</c:formatCode>
                <c:ptCount val="17"/>
                <c:pt idx="0">
                  <c:v>22.9</c:v>
                </c:pt>
                <c:pt idx="1">
                  <c:v>32.799999999999997</c:v>
                </c:pt>
                <c:pt idx="2">
                  <c:v>18.3</c:v>
                </c:pt>
                <c:pt idx="3">
                  <c:v>25</c:v>
                </c:pt>
                <c:pt idx="4">
                  <c:v>23.9</c:v>
                </c:pt>
                <c:pt idx="6">
                  <c:v>21.3</c:v>
                </c:pt>
                <c:pt idx="7">
                  <c:v>23.6</c:v>
                </c:pt>
                <c:pt idx="8">
                  <c:v>24.4</c:v>
                </c:pt>
                <c:pt idx="9">
                  <c:v>25.8</c:v>
                </c:pt>
                <c:pt idx="10">
                  <c:v>28.9</c:v>
                </c:pt>
                <c:pt idx="11">
                  <c:v>29.3</c:v>
                </c:pt>
                <c:pt idx="13">
                  <c:v>26.4</c:v>
                </c:pt>
                <c:pt idx="14">
                  <c:v>27.3</c:v>
                </c:pt>
                <c:pt idx="15">
                  <c:v>26.1</c:v>
                </c:pt>
                <c:pt idx="16">
                  <c:v>23.5</c:v>
                </c:pt>
              </c:numCache>
            </c:numRef>
          </c:xVal>
          <c:yVal>
            <c:numRef>
              <c:f>Extrapolated!$D$6:$D$22</c:f>
              <c:numCache>
                <c:formatCode>General</c:formatCode>
                <c:ptCount val="17"/>
                <c:pt idx="0">
                  <c:v>499.1</c:v>
                </c:pt>
                <c:pt idx="1">
                  <c:v>568.11</c:v>
                </c:pt>
                <c:pt idx="2">
                  <c:v>462.4</c:v>
                </c:pt>
                <c:pt idx="3">
                  <c:v>512</c:v>
                </c:pt>
                <c:pt idx="4">
                  <c:v>500</c:v>
                </c:pt>
                <c:pt idx="6">
                  <c:v>484.51</c:v>
                </c:pt>
                <c:pt idx="7">
                  <c:v>500.3</c:v>
                </c:pt>
                <c:pt idx="8">
                  <c:v>502.2</c:v>
                </c:pt>
                <c:pt idx="9">
                  <c:v>517.29999999999995</c:v>
                </c:pt>
                <c:pt idx="10">
                  <c:v>540.67999999999995</c:v>
                </c:pt>
                <c:pt idx="11">
                  <c:v>546.30999999999995</c:v>
                </c:pt>
                <c:pt idx="13">
                  <c:v>513.99</c:v>
                </c:pt>
                <c:pt idx="14">
                  <c:v>519.78</c:v>
                </c:pt>
                <c:pt idx="15">
                  <c:v>513.99</c:v>
                </c:pt>
                <c:pt idx="16">
                  <c:v>497.3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8B-4BE5-B6CF-5FC670471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395343"/>
        <c:axId val="1354385871"/>
      </c:scatterChart>
      <c:valAx>
        <c:axId val="147239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385871"/>
        <c:crosses val="autoZero"/>
        <c:crossBetween val="midCat"/>
      </c:valAx>
      <c:valAx>
        <c:axId val="1354385871"/>
        <c:scaling>
          <c:orientation val="minMax"/>
          <c:min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39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162791</xdr:colOff>
      <xdr:row>4</xdr:row>
      <xdr:rowOff>69272</xdr:rowOff>
    </xdr:from>
    <xdr:to>
      <xdr:col>11</xdr:col>
      <xdr:colOff>467591</xdr:colOff>
      <xdr:row>20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F1A395-0701-4900-B59D-BDEC9112E8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0</xdr:row>
      <xdr:rowOff>121920</xdr:rowOff>
    </xdr:from>
    <xdr:to>
      <xdr:col>3</xdr:col>
      <xdr:colOff>487680</xdr:colOff>
      <xdr:row>3</xdr:row>
      <xdr:rowOff>22860</xdr:rowOff>
    </xdr:to>
    <xdr:pic>
      <xdr:nvPicPr>
        <xdr:cNvPr id="2" name="Picture 1" descr="\frac{1}{T}=a+b\,\ln(R)+c\,\ln^3(R)">
          <a:extLst>
            <a:ext uri="{FF2B5EF4-FFF2-40B4-BE49-F238E27FC236}">
              <a16:creationId xmlns:a16="http://schemas.microsoft.com/office/drawing/2014/main" id="{321EA900-D8D0-4102-85E3-4F8CF531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121920"/>
          <a:ext cx="218694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510743</xdr:colOff>
      <xdr:row>3</xdr:row>
      <xdr:rowOff>137201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4C06C3-C8B1-40DC-A5EF-E240029B3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7640"/>
          <a:ext cx="2339543" cy="4724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0</xdr:row>
      <xdr:rowOff>121920</xdr:rowOff>
    </xdr:from>
    <xdr:to>
      <xdr:col>4</xdr:col>
      <xdr:colOff>7620</xdr:colOff>
      <xdr:row>3</xdr:row>
      <xdr:rowOff>22860</xdr:rowOff>
    </xdr:to>
    <xdr:pic>
      <xdr:nvPicPr>
        <xdr:cNvPr id="4098" name="Picture 1" descr="\frac{1}{T}=a+b\,\ln(R)+c\,\ln^3(R)">
          <a:extLst>
            <a:ext uri="{FF2B5EF4-FFF2-40B4-BE49-F238E27FC236}">
              <a16:creationId xmlns:a16="http://schemas.microsoft.com/office/drawing/2014/main" id="{BD2315FD-2E7E-45F6-8B4C-9E1F8FFBF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121920"/>
          <a:ext cx="218694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6BDB-BF94-4BDA-AA82-9A4132B23F89}">
  <dimension ref="A1:H27"/>
  <sheetViews>
    <sheetView tabSelected="1" topLeftCell="A4" zoomScale="110" zoomScaleNormal="110" workbookViewId="0">
      <selection activeCell="D12" sqref="D12"/>
    </sheetView>
  </sheetViews>
  <sheetFormatPr defaultRowHeight="13.2" x14ac:dyDescent="0.25"/>
  <sheetData>
    <row r="1" spans="1:4" x14ac:dyDescent="0.25">
      <c r="A1" s="1"/>
    </row>
    <row r="2" spans="1:4" x14ac:dyDescent="0.25">
      <c r="A2" s="3" t="s">
        <v>53</v>
      </c>
    </row>
    <row r="5" spans="1:4" x14ac:dyDescent="0.25">
      <c r="C5" t="s">
        <v>52</v>
      </c>
    </row>
    <row r="6" spans="1:4" x14ac:dyDescent="0.25">
      <c r="A6">
        <f>C6*1.8+32</f>
        <v>73.22</v>
      </c>
      <c r="C6">
        <v>22.9</v>
      </c>
      <c r="D6">
        <v>499.1</v>
      </c>
    </row>
    <row r="7" spans="1:4" x14ac:dyDescent="0.25">
      <c r="A7">
        <f t="shared" ref="A7:A22" si="0">C7*1.8+32</f>
        <v>91.039999999999992</v>
      </c>
      <c r="C7">
        <v>32.799999999999997</v>
      </c>
      <c r="D7">
        <v>568.11</v>
      </c>
    </row>
    <row r="8" spans="1:4" x14ac:dyDescent="0.25">
      <c r="A8">
        <f t="shared" si="0"/>
        <v>64.94</v>
      </c>
      <c r="C8">
        <v>18.3</v>
      </c>
      <c r="D8">
        <v>462.4</v>
      </c>
    </row>
    <row r="9" spans="1:4" x14ac:dyDescent="0.25">
      <c r="A9">
        <f t="shared" si="0"/>
        <v>77</v>
      </c>
      <c r="C9">
        <v>25</v>
      </c>
      <c r="D9">
        <v>512</v>
      </c>
    </row>
    <row r="10" spans="1:4" x14ac:dyDescent="0.25">
      <c r="A10">
        <f t="shared" si="0"/>
        <v>75.02</v>
      </c>
      <c r="C10">
        <v>23.9</v>
      </c>
      <c r="D10">
        <v>500</v>
      </c>
    </row>
    <row r="12" spans="1:4" x14ac:dyDescent="0.25">
      <c r="A12">
        <f t="shared" si="0"/>
        <v>70.34</v>
      </c>
      <c r="C12">
        <v>21.3</v>
      </c>
      <c r="D12">
        <v>484.51</v>
      </c>
    </row>
    <row r="13" spans="1:4" x14ac:dyDescent="0.25">
      <c r="A13">
        <f t="shared" si="0"/>
        <v>74.48</v>
      </c>
      <c r="C13">
        <v>23.6</v>
      </c>
      <c r="D13">
        <v>500.3</v>
      </c>
    </row>
    <row r="14" spans="1:4" x14ac:dyDescent="0.25">
      <c r="A14">
        <f t="shared" si="0"/>
        <v>75.92</v>
      </c>
      <c r="C14">
        <v>24.4</v>
      </c>
      <c r="D14">
        <v>502.2</v>
      </c>
    </row>
    <row r="15" spans="1:4" x14ac:dyDescent="0.25">
      <c r="A15">
        <f t="shared" si="0"/>
        <v>78.44</v>
      </c>
      <c r="C15">
        <v>25.8</v>
      </c>
      <c r="D15">
        <v>517.29999999999995</v>
      </c>
    </row>
    <row r="16" spans="1:4" x14ac:dyDescent="0.25">
      <c r="A16">
        <f t="shared" si="0"/>
        <v>84.02</v>
      </c>
      <c r="C16">
        <v>28.9</v>
      </c>
      <c r="D16">
        <v>540.67999999999995</v>
      </c>
    </row>
    <row r="17" spans="1:8" x14ac:dyDescent="0.25">
      <c r="A17">
        <f t="shared" si="0"/>
        <v>84.740000000000009</v>
      </c>
      <c r="C17">
        <v>29.3</v>
      </c>
      <c r="D17">
        <v>546.30999999999995</v>
      </c>
    </row>
    <row r="19" spans="1:8" x14ac:dyDescent="0.25">
      <c r="A19">
        <f t="shared" si="0"/>
        <v>79.52</v>
      </c>
      <c r="C19">
        <v>26.4</v>
      </c>
      <c r="D19">
        <v>513.99</v>
      </c>
    </row>
    <row r="20" spans="1:8" x14ac:dyDescent="0.25">
      <c r="A20">
        <f t="shared" si="0"/>
        <v>81.14</v>
      </c>
      <c r="C20">
        <v>27.3</v>
      </c>
      <c r="D20">
        <v>519.78</v>
      </c>
    </row>
    <row r="21" spans="1:8" x14ac:dyDescent="0.25">
      <c r="A21">
        <f t="shared" si="0"/>
        <v>78.98</v>
      </c>
      <c r="C21">
        <v>26.1</v>
      </c>
      <c r="D21">
        <v>513.99</v>
      </c>
    </row>
    <row r="22" spans="1:8" x14ac:dyDescent="0.25">
      <c r="A22">
        <f t="shared" si="0"/>
        <v>74.300000000000011</v>
      </c>
      <c r="C22">
        <v>23.5</v>
      </c>
      <c r="D22">
        <v>497.3</v>
      </c>
    </row>
    <row r="25" spans="1:8" x14ac:dyDescent="0.25">
      <c r="B25" t="s">
        <v>54</v>
      </c>
      <c r="C25" s="3" t="s">
        <v>7</v>
      </c>
      <c r="D25">
        <v>7.2687999999999997</v>
      </c>
      <c r="E25" t="s">
        <v>42</v>
      </c>
      <c r="F25" s="3" t="s">
        <v>8</v>
      </c>
      <c r="G25">
        <v>327.97</v>
      </c>
    </row>
    <row r="26" spans="1:8" x14ac:dyDescent="0.25">
      <c r="B26" t="s">
        <v>54</v>
      </c>
      <c r="C26" t="s">
        <v>6</v>
      </c>
      <c r="D26">
        <v>327.97</v>
      </c>
      <c r="E26" s="3" t="s">
        <v>7</v>
      </c>
      <c r="F26">
        <v>7.2687999999999997</v>
      </c>
      <c r="G26" t="s">
        <v>42</v>
      </c>
    </row>
    <row r="27" spans="1:8" x14ac:dyDescent="0.25">
      <c r="B27" t="s">
        <v>54</v>
      </c>
      <c r="C27" s="3" t="s">
        <v>43</v>
      </c>
      <c r="D27">
        <f>F26</f>
        <v>7.2687999999999997</v>
      </c>
      <c r="E27" t="s">
        <v>6</v>
      </c>
      <c r="F27">
        <f>D26/F26</f>
        <v>45.120239929561968</v>
      </c>
      <c r="G27" s="3" t="s">
        <v>7</v>
      </c>
      <c r="H27" t="s">
        <v>42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opLeftCell="E1" zoomScale="110" zoomScaleNormal="110" workbookViewId="0">
      <selection activeCell="P5" sqref="P5"/>
    </sheetView>
  </sheetViews>
  <sheetFormatPr defaultRowHeight="13.2" x14ac:dyDescent="0.25"/>
  <cols>
    <col min="2" max="2" width="10.77734375" customWidth="1"/>
  </cols>
  <sheetData>
    <row r="1" spans="1:12" x14ac:dyDescent="0.25">
      <c r="A1" s="1"/>
    </row>
    <row r="5" spans="1:12" x14ac:dyDescent="0.25">
      <c r="J5" s="7" t="s">
        <v>48</v>
      </c>
      <c r="K5" s="7" t="s">
        <v>47</v>
      </c>
    </row>
    <row r="6" spans="1:12" x14ac:dyDescent="0.25">
      <c r="B6" s="10" t="s">
        <v>27</v>
      </c>
      <c r="C6" s="10">
        <v>10</v>
      </c>
      <c r="D6" s="10" t="s">
        <v>4</v>
      </c>
      <c r="E6" s="10"/>
      <c r="F6" s="10">
        <f>C6*1.8+32</f>
        <v>50</v>
      </c>
      <c r="G6" s="10" t="s">
        <v>51</v>
      </c>
      <c r="H6" s="10">
        <f>273.15 +C6</f>
        <v>283.14999999999998</v>
      </c>
      <c r="I6" s="10" t="s">
        <v>5</v>
      </c>
      <c r="J6" s="10"/>
    </row>
    <row r="7" spans="1:12" x14ac:dyDescent="0.25">
      <c r="B7" s="10" t="s">
        <v>18</v>
      </c>
      <c r="C7" s="10">
        <v>15</v>
      </c>
      <c r="D7" s="10" t="s">
        <v>4</v>
      </c>
      <c r="E7" s="10"/>
      <c r="F7" s="10">
        <f t="shared" ref="F7:F18" si="0">C7*1.8+32</f>
        <v>59</v>
      </c>
      <c r="G7" s="10" t="s">
        <v>51</v>
      </c>
      <c r="H7" s="10">
        <f t="shared" ref="H7:H12" si="1">273.15 +C7</f>
        <v>288.14999999999998</v>
      </c>
      <c r="I7" s="10" t="s">
        <v>5</v>
      </c>
      <c r="K7" s="10">
        <v>14900</v>
      </c>
    </row>
    <row r="8" spans="1:12" x14ac:dyDescent="0.25">
      <c r="B8" s="10" t="s">
        <v>22</v>
      </c>
      <c r="C8" s="10">
        <v>20</v>
      </c>
      <c r="D8" s="10" t="s">
        <v>4</v>
      </c>
      <c r="E8" s="10"/>
      <c r="F8" s="10">
        <f t="shared" si="0"/>
        <v>68</v>
      </c>
      <c r="G8" s="10" t="s">
        <v>51</v>
      </c>
      <c r="H8" s="10">
        <f t="shared" si="1"/>
        <v>293.14999999999998</v>
      </c>
      <c r="I8" s="10" t="s">
        <v>5</v>
      </c>
      <c r="K8" s="10">
        <v>12090</v>
      </c>
    </row>
    <row r="9" spans="1:12" x14ac:dyDescent="0.25">
      <c r="B9" s="10" t="s">
        <v>12</v>
      </c>
      <c r="C9" s="10">
        <v>25</v>
      </c>
      <c r="D9" s="10" t="s">
        <v>4</v>
      </c>
      <c r="E9" s="10"/>
      <c r="F9" s="10">
        <f t="shared" si="0"/>
        <v>77</v>
      </c>
      <c r="G9" s="10" t="s">
        <v>51</v>
      </c>
      <c r="H9" s="10">
        <f t="shared" si="1"/>
        <v>298.14999999999998</v>
      </c>
      <c r="I9" s="10" t="s">
        <v>5</v>
      </c>
      <c r="J9">
        <v>512</v>
      </c>
      <c r="K9" s="10">
        <v>10000</v>
      </c>
    </row>
    <row r="10" spans="1:12" x14ac:dyDescent="0.25">
      <c r="B10" s="10" t="s">
        <v>19</v>
      </c>
      <c r="C10" s="10">
        <v>30</v>
      </c>
      <c r="D10" s="10" t="s">
        <v>4</v>
      </c>
      <c r="E10" s="10"/>
      <c r="F10" s="10">
        <f t="shared" si="0"/>
        <v>86</v>
      </c>
      <c r="G10" s="10" t="s">
        <v>51</v>
      </c>
      <c r="H10" s="10">
        <f t="shared" si="1"/>
        <v>303.14999999999998</v>
      </c>
      <c r="I10" s="10" t="s">
        <v>5</v>
      </c>
      <c r="K10" s="10">
        <v>8310</v>
      </c>
    </row>
    <row r="11" spans="1:12" x14ac:dyDescent="0.25">
      <c r="C11">
        <v>20.9</v>
      </c>
      <c r="D11" s="7" t="s">
        <v>4</v>
      </c>
      <c r="F11" s="10">
        <f t="shared" si="0"/>
        <v>69.62</v>
      </c>
      <c r="G11" s="10" t="s">
        <v>51</v>
      </c>
      <c r="H11">
        <f t="shared" si="1"/>
        <v>294.04999999999995</v>
      </c>
      <c r="I11" s="7" t="s">
        <v>5</v>
      </c>
      <c r="J11">
        <v>484.27</v>
      </c>
      <c r="K11">
        <v>10930</v>
      </c>
      <c r="L11" s="7" t="s">
        <v>49</v>
      </c>
    </row>
    <row r="12" spans="1:12" x14ac:dyDescent="0.25">
      <c r="C12">
        <v>21.3</v>
      </c>
      <c r="D12" s="7" t="s">
        <v>4</v>
      </c>
      <c r="F12" s="10">
        <f t="shared" si="0"/>
        <v>70.34</v>
      </c>
      <c r="G12" s="10" t="s">
        <v>51</v>
      </c>
      <c r="H12">
        <f t="shared" si="1"/>
        <v>294.45</v>
      </c>
      <c r="I12" s="7" t="s">
        <v>5</v>
      </c>
      <c r="J12">
        <v>484.51</v>
      </c>
    </row>
    <row r="13" spans="1:12" x14ac:dyDescent="0.25">
      <c r="B13" s="7"/>
      <c r="C13">
        <v>22.9</v>
      </c>
      <c r="D13" t="s">
        <v>4</v>
      </c>
      <c r="F13" s="10">
        <f t="shared" si="0"/>
        <v>73.22</v>
      </c>
      <c r="G13" s="10" t="s">
        <v>51</v>
      </c>
      <c r="H13">
        <f t="shared" ref="H13:H18" si="2">273.15 +C13</f>
        <v>296.04999999999995</v>
      </c>
      <c r="I13" t="s">
        <v>5</v>
      </c>
    </row>
    <row r="14" spans="1:12" x14ac:dyDescent="0.25">
      <c r="B14" s="7"/>
      <c r="C14">
        <v>23.5</v>
      </c>
      <c r="D14" t="s">
        <v>4</v>
      </c>
      <c r="F14" s="10">
        <f t="shared" si="0"/>
        <v>74.300000000000011</v>
      </c>
      <c r="G14" s="10" t="s">
        <v>51</v>
      </c>
      <c r="H14">
        <f t="shared" si="2"/>
        <v>296.64999999999998</v>
      </c>
      <c r="I14" t="s">
        <v>5</v>
      </c>
      <c r="K14">
        <v>10250</v>
      </c>
      <c r="L14" s="7" t="s">
        <v>49</v>
      </c>
    </row>
    <row r="15" spans="1:12" x14ac:dyDescent="0.25">
      <c r="B15" s="7"/>
      <c r="C15">
        <v>24.6</v>
      </c>
      <c r="D15" s="7" t="s">
        <v>4</v>
      </c>
      <c r="F15" s="10">
        <f t="shared" si="0"/>
        <v>76.28</v>
      </c>
      <c r="G15" s="10" t="s">
        <v>51</v>
      </c>
      <c r="H15">
        <f t="shared" si="2"/>
        <v>297.75</v>
      </c>
      <c r="I15" s="7" t="s">
        <v>5</v>
      </c>
      <c r="J15">
        <v>499.92</v>
      </c>
    </row>
    <row r="16" spans="1:12" x14ac:dyDescent="0.25">
      <c r="B16" s="7"/>
      <c r="C16">
        <v>28.9</v>
      </c>
      <c r="D16" s="7" t="s">
        <v>4</v>
      </c>
      <c r="F16" s="10">
        <f t="shared" si="0"/>
        <v>84.02</v>
      </c>
      <c r="G16" s="10" t="s">
        <v>51</v>
      </c>
      <c r="H16">
        <f t="shared" si="2"/>
        <v>302.04999999999995</v>
      </c>
      <c r="I16" s="7" t="s">
        <v>5</v>
      </c>
      <c r="J16">
        <v>540.67999999999995</v>
      </c>
      <c r="K16">
        <v>9150</v>
      </c>
      <c r="L16" s="7" t="s">
        <v>49</v>
      </c>
    </row>
    <row r="17" spans="1:11" x14ac:dyDescent="0.25">
      <c r="C17">
        <v>29.3</v>
      </c>
      <c r="D17" t="s">
        <v>4</v>
      </c>
      <c r="F17" s="10">
        <f t="shared" si="0"/>
        <v>84.740000000000009</v>
      </c>
      <c r="G17" s="10" t="s">
        <v>51</v>
      </c>
      <c r="H17">
        <f t="shared" si="2"/>
        <v>302.45</v>
      </c>
      <c r="I17" t="s">
        <v>5</v>
      </c>
      <c r="J17">
        <v>546.30999999999995</v>
      </c>
      <c r="K17" s="7"/>
    </row>
    <row r="18" spans="1:11" x14ac:dyDescent="0.25">
      <c r="C18">
        <v>29.6</v>
      </c>
      <c r="D18" s="7" t="s">
        <v>4</v>
      </c>
      <c r="F18" s="10">
        <f t="shared" si="0"/>
        <v>85.28</v>
      </c>
      <c r="G18" s="10" t="s">
        <v>51</v>
      </c>
      <c r="H18">
        <f t="shared" si="2"/>
        <v>302.75</v>
      </c>
      <c r="I18" s="7" t="s">
        <v>5</v>
      </c>
      <c r="J18">
        <v>566.41999999999996</v>
      </c>
    </row>
    <row r="20" spans="1:11" x14ac:dyDescent="0.25">
      <c r="B20" t="s">
        <v>2</v>
      </c>
      <c r="C20" s="2">
        <v>10000</v>
      </c>
      <c r="D20" t="s">
        <v>3</v>
      </c>
    </row>
    <row r="22" spans="1:11" x14ac:dyDescent="0.25">
      <c r="B22" s="4" t="s">
        <v>14</v>
      </c>
      <c r="C22" s="4"/>
    </row>
    <row r="23" spans="1:11" x14ac:dyDescent="0.25">
      <c r="C23" s="3"/>
      <c r="E23" s="3"/>
      <c r="F23" s="3"/>
      <c r="G23" s="3"/>
      <c r="I23" s="3"/>
    </row>
    <row r="24" spans="1:11" x14ac:dyDescent="0.25">
      <c r="A24" s="7" t="s">
        <v>30</v>
      </c>
      <c r="B24" s="7">
        <f>C9</f>
        <v>25</v>
      </c>
    </row>
    <row r="25" spans="1:11" x14ac:dyDescent="0.25">
      <c r="B25">
        <f>1/H9</f>
        <v>3.3540164346805303E-3</v>
      </c>
      <c r="C25" s="3" t="s">
        <v>7</v>
      </c>
      <c r="D25" t="s">
        <v>0</v>
      </c>
      <c r="E25" s="3" t="s">
        <v>8</v>
      </c>
      <c r="F25" s="3"/>
      <c r="G25" s="3"/>
      <c r="H25" t="s">
        <v>1</v>
      </c>
      <c r="I25" s="3" t="s">
        <v>9</v>
      </c>
      <c r="J25">
        <f>LN(J9)</f>
        <v>6.2383246250395077</v>
      </c>
    </row>
    <row r="26" spans="1:11" x14ac:dyDescent="0.25">
      <c r="C26" s="3"/>
      <c r="E26" s="3"/>
      <c r="F26" s="3"/>
      <c r="G26" s="3"/>
      <c r="I26" s="3"/>
    </row>
    <row r="27" spans="1:11" x14ac:dyDescent="0.25">
      <c r="A27" s="7" t="s">
        <v>30</v>
      </c>
      <c r="B27">
        <f>C11</f>
        <v>20.9</v>
      </c>
      <c r="C27" s="3"/>
      <c r="E27" s="3"/>
      <c r="F27" s="3"/>
      <c r="G27" s="3"/>
      <c r="I27" s="3"/>
    </row>
    <row r="28" spans="1:11" x14ac:dyDescent="0.25">
      <c r="B28" s="7">
        <f>1/H11</f>
        <v>3.4007821799013778E-3</v>
      </c>
      <c r="C28" s="3" t="s">
        <v>7</v>
      </c>
      <c r="D28" t="s">
        <v>0</v>
      </c>
      <c r="E28" s="3" t="s">
        <v>8</v>
      </c>
      <c r="F28" s="3"/>
      <c r="G28" s="3"/>
      <c r="H28" t="s">
        <v>1</v>
      </c>
      <c r="I28" s="3" t="s">
        <v>9</v>
      </c>
      <c r="J28">
        <f>LN(J11)</f>
        <v>6.1826426024151413</v>
      </c>
    </row>
    <row r="29" spans="1:11" x14ac:dyDescent="0.25">
      <c r="C29" s="3"/>
      <c r="E29" s="3"/>
      <c r="F29" s="3"/>
      <c r="G29" s="3"/>
      <c r="I29" s="3"/>
    </row>
    <row r="32" spans="1:11" x14ac:dyDescent="0.25">
      <c r="B32" t="s">
        <v>15</v>
      </c>
    </row>
    <row r="33" spans="1:14" x14ac:dyDescent="0.25">
      <c r="A33">
        <v>1</v>
      </c>
      <c r="B33">
        <f>B28</f>
        <v>3.4007821799013778E-3</v>
      </c>
      <c r="C33" t="s">
        <v>6</v>
      </c>
      <c r="D33" t="s">
        <v>0</v>
      </c>
      <c r="E33" t="s">
        <v>7</v>
      </c>
      <c r="H33" t="s">
        <v>1</v>
      </c>
      <c r="I33" t="s">
        <v>9</v>
      </c>
      <c r="J33">
        <f>J28</f>
        <v>6.1826426024151413</v>
      </c>
    </row>
    <row r="34" spans="1:14" x14ac:dyDescent="0.25">
      <c r="B34" s="8" t="s">
        <v>10</v>
      </c>
      <c r="C34" t="s">
        <v>7</v>
      </c>
      <c r="D34" t="s">
        <v>1</v>
      </c>
      <c r="E34" t="s">
        <v>9</v>
      </c>
      <c r="H34">
        <f>J33</f>
        <v>6.1826426024151413</v>
      </c>
      <c r="I34" s="8" t="s">
        <v>6</v>
      </c>
      <c r="J34">
        <f>B28</f>
        <v>3.4007821799013778E-3</v>
      </c>
    </row>
    <row r="35" spans="1:14" x14ac:dyDescent="0.25">
      <c r="B35" s="8" t="s">
        <v>0</v>
      </c>
      <c r="C35" t="s">
        <v>7</v>
      </c>
      <c r="D35" s="8" t="s">
        <v>11</v>
      </c>
      <c r="E35" t="s">
        <v>9</v>
      </c>
      <c r="H35">
        <f>H34</f>
        <v>6.1826426024151413</v>
      </c>
      <c r="I35" s="8" t="s">
        <v>8</v>
      </c>
      <c r="J35">
        <f>J34</f>
        <v>3.4007821799013778E-3</v>
      </c>
    </row>
    <row r="36" spans="1:14" x14ac:dyDescent="0.25">
      <c r="B36" s="7"/>
      <c r="C36" s="8"/>
      <c r="D36" s="8"/>
      <c r="E36" s="7"/>
      <c r="F36" s="7"/>
      <c r="G36" s="7"/>
    </row>
    <row r="38" spans="1:14" x14ac:dyDescent="0.25">
      <c r="D38" s="3"/>
    </row>
    <row r="39" spans="1:14" x14ac:dyDescent="0.25">
      <c r="B39" t="s">
        <v>16</v>
      </c>
    </row>
    <row r="40" spans="1:14" x14ac:dyDescent="0.25">
      <c r="A40">
        <v>2</v>
      </c>
      <c r="B40">
        <f>B25</f>
        <v>3.3540164346805303E-3</v>
      </c>
      <c r="C40" s="3" t="s">
        <v>7</v>
      </c>
      <c r="D40" t="s">
        <v>0</v>
      </c>
      <c r="E40" s="3" t="s">
        <v>8</v>
      </c>
      <c r="F40" s="3"/>
      <c r="G40" s="3"/>
      <c r="H40" t="s">
        <v>1</v>
      </c>
      <c r="I40" s="3" t="s">
        <v>9</v>
      </c>
      <c r="J40">
        <f>J25</f>
        <v>6.2383246250395077</v>
      </c>
    </row>
    <row r="42" spans="1:14" x14ac:dyDescent="0.25">
      <c r="B42">
        <f>B40</f>
        <v>3.3540164346805303E-3</v>
      </c>
      <c r="C42" t="s">
        <v>7</v>
      </c>
      <c r="D42" s="7" t="s">
        <v>17</v>
      </c>
      <c r="E42" t="s">
        <v>9</v>
      </c>
      <c r="H42">
        <f>H35</f>
        <v>6.1826426024151413</v>
      </c>
      <c r="I42" t="s">
        <v>8</v>
      </c>
      <c r="J42">
        <f>J35</f>
        <v>3.4007821799013778E-3</v>
      </c>
      <c r="K42" s="8" t="s">
        <v>45</v>
      </c>
      <c r="L42" t="s">
        <v>1</v>
      </c>
      <c r="M42" t="s">
        <v>9</v>
      </c>
      <c r="N42">
        <f>J40</f>
        <v>6.2383246250395077</v>
      </c>
    </row>
    <row r="43" spans="1:14" x14ac:dyDescent="0.25">
      <c r="E43" s="3"/>
      <c r="F43" s="3"/>
      <c r="G43" s="3"/>
    </row>
    <row r="44" spans="1:14" x14ac:dyDescent="0.25">
      <c r="B44">
        <f>B40</f>
        <v>3.3540164346805303E-3</v>
      </c>
      <c r="C44" t="s">
        <v>6</v>
      </c>
      <c r="D44">
        <f>J35</f>
        <v>3.4007821799013778E-3</v>
      </c>
      <c r="E44" t="s">
        <v>7</v>
      </c>
      <c r="H44" s="7" t="s">
        <v>46</v>
      </c>
      <c r="I44" t="s">
        <v>9</v>
      </c>
      <c r="J44">
        <f>--1*H42+N42</f>
        <v>12.42096722745465</v>
      </c>
      <c r="K44" s="8" t="s">
        <v>50</v>
      </c>
    </row>
    <row r="46" spans="1:14" x14ac:dyDescent="0.25">
      <c r="B46">
        <f>B44-D44</f>
        <v>-4.6765745220847532E-5</v>
      </c>
      <c r="C46" t="s">
        <v>7</v>
      </c>
      <c r="D46" s="8" t="s">
        <v>1</v>
      </c>
      <c r="E46" t="s">
        <v>9</v>
      </c>
      <c r="H46">
        <f>J44</f>
        <v>12.42096722745465</v>
      </c>
    </row>
    <row r="47" spans="1:14" x14ac:dyDescent="0.25">
      <c r="I47" s="3"/>
    </row>
    <row r="48" spans="1:14" x14ac:dyDescent="0.25">
      <c r="B48" s="9">
        <f>B46/H46</f>
        <v>-3.7650646978182985E-6</v>
      </c>
      <c r="C48" t="s">
        <v>7</v>
      </c>
      <c r="D48" t="s">
        <v>1</v>
      </c>
      <c r="E48" s="3"/>
      <c r="F48" s="3"/>
      <c r="G48" s="3"/>
    </row>
    <row r="49" spans="1:10" x14ac:dyDescent="0.25">
      <c r="E49" s="3"/>
      <c r="F49" s="3"/>
      <c r="G49" s="3"/>
    </row>
    <row r="51" spans="1:10" x14ac:dyDescent="0.25">
      <c r="B51" t="s">
        <v>15</v>
      </c>
    </row>
    <row r="52" spans="1:10" x14ac:dyDescent="0.25">
      <c r="A52">
        <v>1</v>
      </c>
      <c r="B52" s="7" t="s">
        <v>0</v>
      </c>
      <c r="C52" s="3" t="s">
        <v>7</v>
      </c>
      <c r="D52" s="8" t="s">
        <v>11</v>
      </c>
      <c r="E52" s="8" t="s">
        <v>9</v>
      </c>
      <c r="F52" s="8"/>
      <c r="G52" s="8"/>
      <c r="H52">
        <f>H35</f>
        <v>6.1826426024151413</v>
      </c>
      <c r="I52" s="8" t="s">
        <v>8</v>
      </c>
      <c r="J52">
        <f>J35</f>
        <v>3.4007821799013778E-3</v>
      </c>
    </row>
    <row r="54" spans="1:10" x14ac:dyDescent="0.25">
      <c r="B54" t="str">
        <f>B52</f>
        <v>a</v>
      </c>
      <c r="C54" t="s">
        <v>7</v>
      </c>
      <c r="D54">
        <f>-1*B48</f>
        <v>3.7650646978182985E-6</v>
      </c>
      <c r="E54" s="7" t="s">
        <v>9</v>
      </c>
      <c r="F54" s="7"/>
      <c r="G54" s="7"/>
      <c r="H54">
        <f>H52</f>
        <v>6.1826426024151413</v>
      </c>
      <c r="I54" s="8" t="s">
        <v>8</v>
      </c>
      <c r="J54">
        <f>J52</f>
        <v>3.4007821799013778E-3</v>
      </c>
    </row>
    <row r="56" spans="1:10" x14ac:dyDescent="0.25">
      <c r="B56" t="str">
        <f>B52</f>
        <v>a</v>
      </c>
      <c r="C56" t="s">
        <v>7</v>
      </c>
      <c r="D56">
        <f>D54*H54</f>
        <v>2.3278049401580703E-5</v>
      </c>
      <c r="E56" t="s">
        <v>8</v>
      </c>
      <c r="H56">
        <f>J54</f>
        <v>3.4007821799013778E-3</v>
      </c>
    </row>
    <row r="58" spans="1:10" x14ac:dyDescent="0.25">
      <c r="B58" s="4">
        <f>D56+H56</f>
        <v>3.4240602293029586E-3</v>
      </c>
      <c r="C58" t="s">
        <v>7</v>
      </c>
      <c r="D58" t="s">
        <v>0</v>
      </c>
    </row>
    <row r="60" spans="1:10" x14ac:dyDescent="0.25">
      <c r="A60" s="5"/>
      <c r="B60" s="6" t="s">
        <v>29</v>
      </c>
      <c r="C60" s="5"/>
      <c r="D60" s="5"/>
      <c r="E60" s="5"/>
      <c r="F60" s="5"/>
      <c r="G60" s="5"/>
      <c r="H60" s="5"/>
      <c r="I60" s="5"/>
      <c r="J60" s="5"/>
    </row>
    <row r="61" spans="1:10" x14ac:dyDescent="0.25">
      <c r="B61" t="s">
        <v>28</v>
      </c>
      <c r="C61" s="3"/>
      <c r="E61" s="3"/>
      <c r="F61" s="3"/>
      <c r="G61" s="3"/>
      <c r="I61" s="3"/>
    </row>
    <row r="62" spans="1:10" x14ac:dyDescent="0.25">
      <c r="B62" s="7">
        <f>1/H6</f>
        <v>3.5316969803990822E-3</v>
      </c>
      <c r="C62" s="3" t="s">
        <v>7</v>
      </c>
      <c r="D62" t="s">
        <v>0</v>
      </c>
      <c r="E62" s="3" t="s">
        <v>8</v>
      </c>
      <c r="F62" s="3"/>
      <c r="G62" s="3"/>
      <c r="H62" t="s">
        <v>1</v>
      </c>
      <c r="I62" s="3" t="s">
        <v>9</v>
      </c>
      <c r="J62">
        <f>LN(17960)</f>
        <v>9.7959023418561912</v>
      </c>
    </row>
    <row r="63" spans="1:10" x14ac:dyDescent="0.25">
      <c r="C63" s="3"/>
      <c r="E63" s="3"/>
      <c r="F63" s="3"/>
      <c r="G63" s="3"/>
      <c r="I63" s="3"/>
    </row>
    <row r="64" spans="1:10" x14ac:dyDescent="0.25">
      <c r="B64">
        <f>B62</f>
        <v>3.5316969803990822E-3</v>
      </c>
      <c r="C64" s="3"/>
      <c r="D64">
        <f>B58+B48*J62</f>
        <v>3.3871780232123602E-3</v>
      </c>
      <c r="E64" s="3"/>
      <c r="F64" s="3"/>
      <c r="G64" s="3"/>
      <c r="I64" s="3"/>
    </row>
    <row r="66" spans="2:10" x14ac:dyDescent="0.25">
      <c r="B66" t="s">
        <v>23</v>
      </c>
      <c r="C66" s="3"/>
      <c r="E66" s="3"/>
      <c r="F66" s="3"/>
      <c r="G66" s="3"/>
      <c r="I66" s="3"/>
    </row>
    <row r="67" spans="2:10" x14ac:dyDescent="0.25">
      <c r="B67">
        <f>1/H7</f>
        <v>3.4704147145583901E-3</v>
      </c>
      <c r="C67" s="3" t="s">
        <v>7</v>
      </c>
      <c r="D67" t="s">
        <v>0</v>
      </c>
      <c r="E67" s="3" t="s">
        <v>8</v>
      </c>
      <c r="F67" s="3"/>
      <c r="G67" s="3"/>
      <c r="H67" t="s">
        <v>1</v>
      </c>
      <c r="I67" s="3" t="s">
        <v>9</v>
      </c>
      <c r="J67">
        <f>LN(14680)</f>
        <v>9.5942413021685073</v>
      </c>
    </row>
    <row r="69" spans="2:10" x14ac:dyDescent="0.25">
      <c r="B69">
        <f>B67</f>
        <v>3.4704147145583901E-3</v>
      </c>
      <c r="C69" t="s">
        <v>7</v>
      </c>
      <c r="D69">
        <f>B58+B48*J67</f>
        <v>3.3879372900738136E-3</v>
      </c>
    </row>
    <row r="71" spans="2:10" x14ac:dyDescent="0.25">
      <c r="B71" t="s">
        <v>24</v>
      </c>
    </row>
    <row r="72" spans="2:10" x14ac:dyDescent="0.25">
      <c r="B72">
        <f>1/H8</f>
        <v>3.4112229234180458E-3</v>
      </c>
      <c r="C72" s="3" t="s">
        <v>7</v>
      </c>
      <c r="D72" t="s">
        <v>0</v>
      </c>
      <c r="E72" s="3" t="s">
        <v>8</v>
      </c>
      <c r="F72" s="3"/>
      <c r="G72" s="3"/>
      <c r="H72" t="s">
        <v>1</v>
      </c>
      <c r="I72" s="3" t="s">
        <v>9</v>
      </c>
      <c r="J72" s="7">
        <f>LN(12090)</f>
        <v>9.4001339436088376</v>
      </c>
    </row>
    <row r="74" spans="2:10" x14ac:dyDescent="0.25">
      <c r="B74">
        <f>B72</f>
        <v>3.4112229234180458E-3</v>
      </c>
      <c r="C74" t="s">
        <v>7</v>
      </c>
      <c r="D74">
        <f>B$58+B$48*J72</f>
        <v>3.3886681168371134E-3</v>
      </c>
    </row>
    <row r="76" spans="2:10" x14ac:dyDescent="0.25">
      <c r="B76" t="s">
        <v>13</v>
      </c>
      <c r="C76" s="3"/>
      <c r="E76" s="3"/>
      <c r="F76" s="3"/>
      <c r="G76" s="3"/>
      <c r="I76" s="3"/>
    </row>
    <row r="77" spans="2:10" x14ac:dyDescent="0.25">
      <c r="B77">
        <f>1/H9</f>
        <v>3.3540164346805303E-3</v>
      </c>
      <c r="C77" s="3" t="s">
        <v>7</v>
      </c>
      <c r="D77" t="s">
        <v>0</v>
      </c>
      <c r="E77" s="3" t="s">
        <v>8</v>
      </c>
      <c r="F77" s="3"/>
      <c r="G77" s="3"/>
      <c r="H77" t="s">
        <v>1</v>
      </c>
      <c r="I77" s="3" t="s">
        <v>9</v>
      </c>
      <c r="J77">
        <f>LN(10000)</f>
        <v>9.2103403719761836</v>
      </c>
    </row>
    <row r="79" spans="2:10" x14ac:dyDescent="0.25">
      <c r="B79">
        <f>B77</f>
        <v>3.3540164346805303E-3</v>
      </c>
      <c r="C79" t="s">
        <v>7</v>
      </c>
      <c r="D79">
        <f>B$58+B$48*J77</f>
        <v>3.3893827019135406E-3</v>
      </c>
    </row>
    <row r="81" spans="2:10" x14ac:dyDescent="0.25">
      <c r="B81" t="s">
        <v>26</v>
      </c>
    </row>
    <row r="82" spans="2:10" x14ac:dyDescent="0.25">
      <c r="B82">
        <f>1/H10</f>
        <v>3.298697014679202E-3</v>
      </c>
      <c r="C82" s="3" t="s">
        <v>7</v>
      </c>
      <c r="D82" t="s">
        <v>0</v>
      </c>
      <c r="E82" s="3" t="s">
        <v>8</v>
      </c>
      <c r="F82" s="3"/>
      <c r="G82" s="3"/>
      <c r="H82" t="s">
        <v>1</v>
      </c>
      <c r="I82" s="3" t="s">
        <v>9</v>
      </c>
      <c r="J82">
        <f>LN(8313)</f>
        <v>9.0255758335310876</v>
      </c>
    </row>
    <row r="84" spans="2:10" x14ac:dyDescent="0.25">
      <c r="B84">
        <f>B82</f>
        <v>3.298697014679202E-3</v>
      </c>
      <c r="C84" t="s">
        <v>7</v>
      </c>
      <c r="D84">
        <f>B58+B48*J82</f>
        <v>3.3900783523546489E-3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I19"/>
  <sheetViews>
    <sheetView workbookViewId="0">
      <selection activeCell="B19" sqref="B19"/>
    </sheetView>
  </sheetViews>
  <sheetFormatPr defaultRowHeight="13.2" x14ac:dyDescent="0.25"/>
  <sheetData>
    <row r="8" spans="2:9" x14ac:dyDescent="0.25">
      <c r="B8" s="7" t="s">
        <v>31</v>
      </c>
      <c r="C8" s="7" t="s">
        <v>32</v>
      </c>
      <c r="E8">
        <v>25</v>
      </c>
      <c r="F8" s="7" t="s">
        <v>4</v>
      </c>
    </row>
    <row r="9" spans="2:9" x14ac:dyDescent="0.25">
      <c r="B9" s="7" t="s">
        <v>34</v>
      </c>
      <c r="C9" s="7" t="s">
        <v>33</v>
      </c>
      <c r="E9">
        <v>10000</v>
      </c>
      <c r="F9" s="7" t="s">
        <v>36</v>
      </c>
    </row>
    <row r="11" spans="2:9" x14ac:dyDescent="0.25">
      <c r="B11" s="7" t="s">
        <v>35</v>
      </c>
      <c r="C11" s="7" t="s">
        <v>37</v>
      </c>
      <c r="E11">
        <v>9150</v>
      </c>
      <c r="F11" s="7" t="s">
        <v>36</v>
      </c>
      <c r="G11" s="7" t="s">
        <v>38</v>
      </c>
    </row>
    <row r="13" spans="2:9" x14ac:dyDescent="0.25">
      <c r="B13">
        <f>1/(28.9+273.15)</f>
        <v>3.310710147326602E-3</v>
      </c>
      <c r="C13" s="8" t="s">
        <v>39</v>
      </c>
      <c r="D13" s="7">
        <f>1/(E8+273.15)</f>
        <v>3.3540164346805303E-3</v>
      </c>
      <c r="E13" s="8" t="s">
        <v>8</v>
      </c>
      <c r="F13" s="7" t="s">
        <v>40</v>
      </c>
      <c r="G13" s="7" t="s">
        <v>42</v>
      </c>
      <c r="H13" s="7" t="s">
        <v>41</v>
      </c>
      <c r="I13">
        <f>E11/E9</f>
        <v>0.91500000000000004</v>
      </c>
    </row>
    <row r="14" spans="2:9" x14ac:dyDescent="0.25">
      <c r="B14">
        <f>B13</f>
        <v>3.310710147326602E-3</v>
      </c>
      <c r="C14" s="8" t="s">
        <v>7</v>
      </c>
      <c r="D14">
        <f>D13</f>
        <v>3.3540164346805303E-3</v>
      </c>
      <c r="E14" s="7" t="s">
        <v>8</v>
      </c>
      <c r="F14" s="7" t="s">
        <v>40</v>
      </c>
      <c r="G14" s="7" t="s">
        <v>42</v>
      </c>
      <c r="H14">
        <f>LN(I13)</f>
        <v>-8.8831213706615703E-2</v>
      </c>
    </row>
    <row r="15" spans="2:9" x14ac:dyDescent="0.25">
      <c r="B15">
        <f>B14</f>
        <v>3.310710147326602E-3</v>
      </c>
      <c r="C15" s="8" t="s">
        <v>6</v>
      </c>
      <c r="D15">
        <f>D14</f>
        <v>3.3540164346805303E-3</v>
      </c>
      <c r="E15" s="7" t="s">
        <v>7</v>
      </c>
      <c r="F15" s="7" t="s">
        <v>40</v>
      </c>
      <c r="G15" s="7" t="s">
        <v>42</v>
      </c>
      <c r="H15">
        <f>H14</f>
        <v>-8.8831213706615703E-2</v>
      </c>
    </row>
    <row r="16" spans="2:9" x14ac:dyDescent="0.25">
      <c r="B16">
        <f>B15-D15</f>
        <v>-4.3306287353928313E-5</v>
      </c>
      <c r="C16" s="8" t="s">
        <v>7</v>
      </c>
      <c r="D16" s="7" t="s">
        <v>40</v>
      </c>
      <c r="E16" s="7" t="s">
        <v>42</v>
      </c>
      <c r="F16">
        <f>H15</f>
        <v>-8.8831213706615703E-2</v>
      </c>
    </row>
    <row r="17" spans="2:6" x14ac:dyDescent="0.25">
      <c r="B17">
        <f>B16</f>
        <v>-4.3306287353928313E-5</v>
      </c>
      <c r="C17" s="8" t="s">
        <v>43</v>
      </c>
      <c r="D17">
        <f>F16</f>
        <v>-8.8831213706615703E-2</v>
      </c>
      <c r="E17" s="8" t="s">
        <v>7</v>
      </c>
      <c r="F17" s="7" t="s">
        <v>40</v>
      </c>
    </row>
    <row r="18" spans="2:6" x14ac:dyDescent="0.25">
      <c r="B18">
        <f>B17/D17</f>
        <v>4.8751205287993356E-4</v>
      </c>
      <c r="C18" s="8" t="s">
        <v>7</v>
      </c>
      <c r="D18" s="7" t="s">
        <v>40</v>
      </c>
    </row>
    <row r="19" spans="2:6" x14ac:dyDescent="0.25">
      <c r="B19">
        <f>1/B18</f>
        <v>2051.2313369332924</v>
      </c>
      <c r="C19" s="7" t="s">
        <v>7</v>
      </c>
      <c r="D19" s="7" t="s">
        <v>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topLeftCell="A37" workbookViewId="0">
      <selection activeCell="H24" sqref="H24"/>
    </sheetView>
  </sheetViews>
  <sheetFormatPr defaultRowHeight="13.2" x14ac:dyDescent="0.25"/>
  <sheetData>
    <row r="1" spans="1:7" x14ac:dyDescent="0.25">
      <c r="A1" s="1"/>
    </row>
    <row r="6" spans="1:7" x14ac:dyDescent="0.25">
      <c r="B6" t="s">
        <v>27</v>
      </c>
      <c r="C6">
        <v>10</v>
      </c>
      <c r="D6" t="s">
        <v>4</v>
      </c>
      <c r="F6">
        <f>273.15 +C6</f>
        <v>283.14999999999998</v>
      </c>
      <c r="G6" t="s">
        <v>5</v>
      </c>
    </row>
    <row r="7" spans="1:7" x14ac:dyDescent="0.25">
      <c r="B7" t="s">
        <v>18</v>
      </c>
      <c r="C7">
        <v>15</v>
      </c>
      <c r="D7" t="s">
        <v>4</v>
      </c>
      <c r="F7">
        <f t="shared" ref="F7:F10" si="0">273.15 +C7</f>
        <v>288.14999999999998</v>
      </c>
      <c r="G7" t="s">
        <v>5</v>
      </c>
    </row>
    <row r="8" spans="1:7" x14ac:dyDescent="0.25">
      <c r="B8" t="s">
        <v>22</v>
      </c>
      <c r="C8">
        <v>20</v>
      </c>
      <c r="D8" t="s">
        <v>4</v>
      </c>
      <c r="F8">
        <f t="shared" si="0"/>
        <v>293.14999999999998</v>
      </c>
      <c r="G8" t="s">
        <v>5</v>
      </c>
    </row>
    <row r="9" spans="1:7" x14ac:dyDescent="0.25">
      <c r="B9" t="s">
        <v>12</v>
      </c>
      <c r="C9">
        <v>25</v>
      </c>
      <c r="D9" t="s">
        <v>4</v>
      </c>
      <c r="F9">
        <f t="shared" si="0"/>
        <v>298.14999999999998</v>
      </c>
      <c r="G9" t="s">
        <v>5</v>
      </c>
    </row>
    <row r="10" spans="1:7" x14ac:dyDescent="0.25">
      <c r="B10" t="s">
        <v>19</v>
      </c>
      <c r="C10">
        <v>30</v>
      </c>
      <c r="D10" t="s">
        <v>4</v>
      </c>
      <c r="F10">
        <f t="shared" si="0"/>
        <v>303.14999999999998</v>
      </c>
      <c r="G10" t="s">
        <v>5</v>
      </c>
    </row>
    <row r="13" spans="1:7" x14ac:dyDescent="0.25">
      <c r="B13" t="s">
        <v>2</v>
      </c>
      <c r="C13" s="2">
        <v>10000</v>
      </c>
      <c r="D13" t="s">
        <v>3</v>
      </c>
    </row>
    <row r="15" spans="1:7" x14ac:dyDescent="0.25">
      <c r="B15" s="4" t="s">
        <v>14</v>
      </c>
      <c r="C15" s="4"/>
    </row>
    <row r="16" spans="1:7" x14ac:dyDescent="0.25">
      <c r="C16" s="3"/>
      <c r="E16" s="3"/>
      <c r="G16" s="3"/>
    </row>
    <row r="17" spans="2:8" x14ac:dyDescent="0.25">
      <c r="B17" t="s">
        <v>28</v>
      </c>
      <c r="C17" s="3"/>
      <c r="E17" s="3"/>
      <c r="G17" s="3"/>
    </row>
    <row r="18" spans="2:8" x14ac:dyDescent="0.25">
      <c r="B18">
        <f>1/F6</f>
        <v>3.5316969803990822E-3</v>
      </c>
      <c r="C18" s="3" t="s">
        <v>7</v>
      </c>
      <c r="D18" t="s">
        <v>0</v>
      </c>
      <c r="E18" s="3" t="s">
        <v>8</v>
      </c>
      <c r="F18" t="s">
        <v>1</v>
      </c>
      <c r="G18" s="3" t="s">
        <v>9</v>
      </c>
      <c r="H18">
        <f>LN(17960)</f>
        <v>9.7959023418561912</v>
      </c>
    </row>
    <row r="19" spans="2:8" x14ac:dyDescent="0.25">
      <c r="C19" s="3"/>
      <c r="E19" s="3"/>
      <c r="G19" s="3"/>
    </row>
    <row r="20" spans="2:8" x14ac:dyDescent="0.25">
      <c r="B20" t="s">
        <v>20</v>
      </c>
    </row>
    <row r="21" spans="2:8" x14ac:dyDescent="0.25">
      <c r="B21">
        <f>1/F7</f>
        <v>3.4704147145583901E-3</v>
      </c>
      <c r="C21" s="3" t="s">
        <v>7</v>
      </c>
      <c r="D21" t="s">
        <v>0</v>
      </c>
      <c r="E21" s="3" t="s">
        <v>8</v>
      </c>
      <c r="F21" t="s">
        <v>1</v>
      </c>
      <c r="G21" s="3" t="s">
        <v>9</v>
      </c>
      <c r="H21">
        <f>LN(14680)</f>
        <v>9.5942413021685073</v>
      </c>
    </row>
    <row r="22" spans="2:8" x14ac:dyDescent="0.25">
      <c r="C22" s="3"/>
      <c r="E22" s="3"/>
      <c r="G22" s="3"/>
    </row>
    <row r="23" spans="2:8" x14ac:dyDescent="0.25">
      <c r="B23" t="s">
        <v>21</v>
      </c>
    </row>
    <row r="24" spans="2:8" x14ac:dyDescent="0.25">
      <c r="B24">
        <f>1/F8</f>
        <v>3.4112229234180458E-3</v>
      </c>
      <c r="C24" s="3" t="s">
        <v>7</v>
      </c>
      <c r="D24" t="s">
        <v>0</v>
      </c>
      <c r="E24" s="3" t="s">
        <v>8</v>
      </c>
      <c r="F24" t="s">
        <v>1</v>
      </c>
      <c r="G24" s="3" t="s">
        <v>9</v>
      </c>
      <c r="H24">
        <f>LN(12090)</f>
        <v>9.4001339436088376</v>
      </c>
    </row>
    <row r="25" spans="2:8" x14ac:dyDescent="0.25">
      <c r="C25" s="3"/>
      <c r="E25" s="3"/>
      <c r="G25" s="3"/>
    </row>
    <row r="26" spans="2:8" x14ac:dyDescent="0.25">
      <c r="B26" t="s">
        <v>13</v>
      </c>
      <c r="C26" s="3"/>
      <c r="E26" s="3"/>
      <c r="G26" s="3"/>
    </row>
    <row r="27" spans="2:8" x14ac:dyDescent="0.25">
      <c r="B27">
        <f>1/F9</f>
        <v>3.3540164346805303E-3</v>
      </c>
      <c r="C27" s="3" t="s">
        <v>7</v>
      </c>
      <c r="D27" t="s">
        <v>0</v>
      </c>
      <c r="E27" s="3" t="s">
        <v>8</v>
      </c>
      <c r="F27" t="s">
        <v>1</v>
      </c>
      <c r="G27" s="3" t="s">
        <v>9</v>
      </c>
      <c r="H27">
        <f>LN(10000)</f>
        <v>9.2103403719761836</v>
      </c>
    </row>
    <row r="28" spans="2:8" x14ac:dyDescent="0.25">
      <c r="C28" s="3"/>
      <c r="E28" s="3"/>
      <c r="G28" s="3"/>
    </row>
    <row r="29" spans="2:8" x14ac:dyDescent="0.25">
      <c r="B29" t="s">
        <v>25</v>
      </c>
    </row>
    <row r="30" spans="2:8" x14ac:dyDescent="0.25">
      <c r="B30">
        <f>1/F10</f>
        <v>3.298697014679202E-3</v>
      </c>
      <c r="C30" s="3" t="s">
        <v>7</v>
      </c>
      <c r="D30" t="s">
        <v>0</v>
      </c>
      <c r="E30" s="3" t="s">
        <v>8</v>
      </c>
      <c r="F30" t="s">
        <v>1</v>
      </c>
      <c r="G30" s="3" t="s">
        <v>9</v>
      </c>
      <c r="H30">
        <f>LN(8313)</f>
        <v>9.0255758335310876</v>
      </c>
    </row>
    <row r="31" spans="2:8" x14ac:dyDescent="0.25">
      <c r="D31" s="3"/>
    </row>
    <row r="34" spans="2:12" x14ac:dyDescent="0.25">
      <c r="B34" t="s">
        <v>15</v>
      </c>
    </row>
    <row r="35" spans="2:12" x14ac:dyDescent="0.25">
      <c r="B35">
        <f>B21</f>
        <v>3.4704147145583901E-3</v>
      </c>
      <c r="C35" t="s">
        <v>6</v>
      </c>
      <c r="D35" t="s">
        <v>0</v>
      </c>
      <c r="E35" t="s">
        <v>7</v>
      </c>
      <c r="F35" t="s">
        <v>1</v>
      </c>
      <c r="G35" t="s">
        <v>9</v>
      </c>
      <c r="H35">
        <f>H21</f>
        <v>9.5942413021685073</v>
      </c>
    </row>
    <row r="36" spans="2:12" x14ac:dyDescent="0.25">
      <c r="B36" s="3" t="s">
        <v>10</v>
      </c>
      <c r="C36" t="s">
        <v>7</v>
      </c>
      <c r="D36" t="s">
        <v>1</v>
      </c>
      <c r="E36" t="s">
        <v>9</v>
      </c>
      <c r="F36">
        <f>H21</f>
        <v>9.5942413021685073</v>
      </c>
      <c r="G36" t="s">
        <v>6</v>
      </c>
      <c r="H36">
        <f>B21</f>
        <v>3.4704147145583901E-3</v>
      </c>
    </row>
    <row r="37" spans="2:12" x14ac:dyDescent="0.25">
      <c r="B37" t="s">
        <v>0</v>
      </c>
      <c r="C37" t="s">
        <v>7</v>
      </c>
      <c r="D37" s="3" t="s">
        <v>11</v>
      </c>
      <c r="E37" t="s">
        <v>9</v>
      </c>
      <c r="F37">
        <f>H21</f>
        <v>9.5942413021685073</v>
      </c>
      <c r="G37" t="s">
        <v>8</v>
      </c>
      <c r="H37">
        <f>B21</f>
        <v>3.4704147145583901E-3</v>
      </c>
    </row>
    <row r="39" spans="2:12" x14ac:dyDescent="0.25">
      <c r="D39" s="3"/>
    </row>
    <row r="40" spans="2:12" x14ac:dyDescent="0.25">
      <c r="B40" t="s">
        <v>16</v>
      </c>
    </row>
    <row r="41" spans="2:12" x14ac:dyDescent="0.25">
      <c r="B41">
        <f>B24</f>
        <v>3.4112229234180458E-3</v>
      </c>
      <c r="C41" s="3" t="s">
        <v>7</v>
      </c>
      <c r="D41" t="s">
        <v>0</v>
      </c>
      <c r="E41" s="3" t="s">
        <v>8</v>
      </c>
      <c r="F41" t="s">
        <v>1</v>
      </c>
      <c r="G41" s="3" t="s">
        <v>9</v>
      </c>
      <c r="H41">
        <f>H24</f>
        <v>9.4001339436088376</v>
      </c>
    </row>
    <row r="43" spans="2:12" x14ac:dyDescent="0.25">
      <c r="B43">
        <f>B41</f>
        <v>3.4112229234180458E-3</v>
      </c>
      <c r="C43" t="s">
        <v>7</v>
      </c>
      <c r="D43" t="s">
        <v>17</v>
      </c>
      <c r="E43" t="s">
        <v>9</v>
      </c>
      <c r="F43">
        <f>F37</f>
        <v>9.5942413021685073</v>
      </c>
      <c r="G43" t="s">
        <v>8</v>
      </c>
      <c r="H43">
        <f>H37</f>
        <v>3.4704147145583901E-3</v>
      </c>
      <c r="I43" t="s">
        <v>8</v>
      </c>
      <c r="J43" t="s">
        <v>1</v>
      </c>
      <c r="K43" t="s">
        <v>9</v>
      </c>
      <c r="L43">
        <f>H41</f>
        <v>9.4001339436088376</v>
      </c>
    </row>
    <row r="44" spans="2:12" x14ac:dyDescent="0.25">
      <c r="E44" s="3"/>
    </row>
    <row r="45" spans="2:12" x14ac:dyDescent="0.25">
      <c r="B45">
        <f>B41</f>
        <v>3.4112229234180458E-3</v>
      </c>
      <c r="C45" t="s">
        <v>6</v>
      </c>
      <c r="D45">
        <f>H37</f>
        <v>3.4704147145583901E-3</v>
      </c>
      <c r="E45" t="s">
        <v>7</v>
      </c>
      <c r="F45" t="s">
        <v>17</v>
      </c>
      <c r="G45" t="s">
        <v>9</v>
      </c>
      <c r="H45">
        <f>F37</f>
        <v>9.5942413021685073</v>
      </c>
      <c r="I45" t="s">
        <v>8</v>
      </c>
      <c r="J45" t="s">
        <v>1</v>
      </c>
      <c r="K45" t="s">
        <v>9</v>
      </c>
      <c r="L45">
        <f>H41</f>
        <v>9.4001339436088376</v>
      </c>
    </row>
    <row r="47" spans="2:12" x14ac:dyDescent="0.25">
      <c r="B47">
        <f>B45-D45</f>
        <v>-5.9191791140344313E-5</v>
      </c>
      <c r="C47" t="s">
        <v>7</v>
      </c>
      <c r="D47" t="s">
        <v>17</v>
      </c>
      <c r="E47" t="s">
        <v>9</v>
      </c>
      <c r="F47">
        <f>F37</f>
        <v>9.5942413021685073</v>
      </c>
      <c r="G47" t="s">
        <v>8</v>
      </c>
      <c r="H47" t="s">
        <v>1</v>
      </c>
      <c r="I47" t="s">
        <v>9</v>
      </c>
      <c r="J47">
        <f>H41</f>
        <v>9.4001339436088376</v>
      </c>
    </row>
    <row r="48" spans="2:12" x14ac:dyDescent="0.25">
      <c r="J48" s="3"/>
    </row>
    <row r="49" spans="1:8" x14ac:dyDescent="0.25">
      <c r="B49">
        <f>B47</f>
        <v>-5.9191791140344313E-5</v>
      </c>
      <c r="C49" t="s">
        <v>7</v>
      </c>
      <c r="D49">
        <f>-1*F47+J47</f>
        <v>-0.19410735855966976</v>
      </c>
      <c r="E49" t="s">
        <v>9</v>
      </c>
      <c r="F49" t="s">
        <v>1</v>
      </c>
      <c r="G49" s="3"/>
    </row>
    <row r="50" spans="1:8" x14ac:dyDescent="0.25">
      <c r="G50" s="3"/>
    </row>
    <row r="51" spans="1:8" x14ac:dyDescent="0.25">
      <c r="B51" s="4">
        <f>B49/D49</f>
        <v>3.0494357132858721E-4</v>
      </c>
      <c r="C51" t="s">
        <v>7</v>
      </c>
      <c r="D51" t="s">
        <v>1</v>
      </c>
      <c r="E51" s="3"/>
    </row>
    <row r="52" spans="1:8" x14ac:dyDescent="0.25">
      <c r="E52" s="3"/>
    </row>
    <row r="54" spans="1:8" x14ac:dyDescent="0.25">
      <c r="B54" t="s">
        <v>15</v>
      </c>
    </row>
    <row r="55" spans="1:8" x14ac:dyDescent="0.25">
      <c r="B55">
        <f>B21</f>
        <v>3.4704147145583901E-3</v>
      </c>
      <c r="C55" s="3" t="s">
        <v>7</v>
      </c>
      <c r="D55" t="s">
        <v>0</v>
      </c>
      <c r="E55" s="3" t="s">
        <v>8</v>
      </c>
      <c r="F55" t="s">
        <v>1</v>
      </c>
      <c r="G55" s="3" t="s">
        <v>9</v>
      </c>
      <c r="H55">
        <f>H21</f>
        <v>9.5942413021685073</v>
      </c>
    </row>
    <row r="57" spans="1:8" x14ac:dyDescent="0.25">
      <c r="B57">
        <f>B55</f>
        <v>3.4704147145583901E-3</v>
      </c>
      <c r="C57" t="s">
        <v>7</v>
      </c>
      <c r="D57" t="s">
        <v>0</v>
      </c>
      <c r="E57" t="s">
        <v>8</v>
      </c>
      <c r="F57">
        <f>B51</f>
        <v>3.0494357132858721E-4</v>
      </c>
      <c r="G57" t="s">
        <v>9</v>
      </c>
      <c r="H57">
        <f>H55</f>
        <v>9.5942413021685073</v>
      </c>
    </row>
    <row r="59" spans="1:8" x14ac:dyDescent="0.25">
      <c r="B59">
        <f>B55</f>
        <v>3.4704147145583901E-3</v>
      </c>
      <c r="C59" t="s">
        <v>7</v>
      </c>
      <c r="D59" t="s">
        <v>0</v>
      </c>
      <c r="E59" t="s">
        <v>8</v>
      </c>
      <c r="F59">
        <f>F57*H57</f>
        <v>2.9257022068714996E-3</v>
      </c>
    </row>
    <row r="61" spans="1:8" x14ac:dyDescent="0.25">
      <c r="B61" s="4">
        <f>B59-F59</f>
        <v>5.447125076868905E-4</v>
      </c>
      <c r="C61" t="s">
        <v>7</v>
      </c>
      <c r="D61" t="s">
        <v>0</v>
      </c>
    </row>
    <row r="63" spans="1:8" x14ac:dyDescent="0.25">
      <c r="A63" s="5"/>
      <c r="B63" s="6" t="s">
        <v>29</v>
      </c>
      <c r="C63" s="5"/>
      <c r="D63" s="5"/>
      <c r="E63" s="5"/>
      <c r="F63" s="5"/>
      <c r="G63" s="5"/>
      <c r="H63" s="5"/>
    </row>
    <row r="64" spans="1:8" x14ac:dyDescent="0.25">
      <c r="B64" t="s">
        <v>28</v>
      </c>
      <c r="C64" s="3"/>
      <c r="E64" s="3"/>
      <c r="G64" s="3"/>
    </row>
    <row r="65" spans="2:8" x14ac:dyDescent="0.25">
      <c r="B65">
        <f>1/F6</f>
        <v>3.5316969803990822E-3</v>
      </c>
      <c r="C65" s="3" t="s">
        <v>7</v>
      </c>
      <c r="D65" t="s">
        <v>0</v>
      </c>
      <c r="E65" s="3" t="s">
        <v>8</v>
      </c>
      <c r="F65" t="s">
        <v>1</v>
      </c>
      <c r="G65" s="3" t="s">
        <v>9</v>
      </c>
      <c r="H65">
        <f>LN(17960)</f>
        <v>9.7959023418561912</v>
      </c>
    </row>
    <row r="66" spans="2:8" x14ac:dyDescent="0.25">
      <c r="C66" s="3"/>
      <c r="E66" s="3"/>
      <c r="G66" s="3"/>
    </row>
    <row r="67" spans="2:8" x14ac:dyDescent="0.25">
      <c r="B67">
        <f>B65</f>
        <v>3.5316969803990822E-3</v>
      </c>
      <c r="C67" s="3"/>
      <c r="D67">
        <f>B61+B51*H65</f>
        <v>3.5319099521985884E-3</v>
      </c>
      <c r="E67" s="3"/>
      <c r="G67" s="3"/>
    </row>
    <row r="69" spans="2:8" x14ac:dyDescent="0.25">
      <c r="B69" t="s">
        <v>23</v>
      </c>
      <c r="C69" s="3"/>
      <c r="E69" s="3"/>
      <c r="G69" s="3"/>
    </row>
    <row r="70" spans="2:8" x14ac:dyDescent="0.25">
      <c r="B70">
        <f>1/F7</f>
        <v>3.4704147145583901E-3</v>
      </c>
      <c r="C70" s="3" t="s">
        <v>7</v>
      </c>
      <c r="D70" t="s">
        <v>0</v>
      </c>
      <c r="E70" s="3" t="s">
        <v>8</v>
      </c>
      <c r="F70" t="s">
        <v>1</v>
      </c>
      <c r="G70" s="3" t="s">
        <v>9</v>
      </c>
      <c r="H70">
        <f>H21</f>
        <v>9.5942413021685073</v>
      </c>
    </row>
    <row r="72" spans="2:8" x14ac:dyDescent="0.25">
      <c r="B72">
        <f>B70</f>
        <v>3.4704147145583901E-3</v>
      </c>
      <c r="C72" t="s">
        <v>7</v>
      </c>
      <c r="D72">
        <f>B61+B51*H70</f>
        <v>3.4704147145583901E-3</v>
      </c>
    </row>
    <row r="74" spans="2:8" x14ac:dyDescent="0.25">
      <c r="B74" t="s">
        <v>24</v>
      </c>
    </row>
    <row r="75" spans="2:8" x14ac:dyDescent="0.25">
      <c r="B75">
        <f>1/F8</f>
        <v>3.4112229234180458E-3</v>
      </c>
      <c r="C75" s="3" t="s">
        <v>7</v>
      </c>
      <c r="D75" t="s">
        <v>0</v>
      </c>
      <c r="E75" s="3" t="s">
        <v>8</v>
      </c>
      <c r="F75" t="s">
        <v>1</v>
      </c>
      <c r="G75" s="3" t="s">
        <v>9</v>
      </c>
      <c r="H75">
        <f>H24</f>
        <v>9.4001339436088376</v>
      </c>
    </row>
    <row r="77" spans="2:8" x14ac:dyDescent="0.25">
      <c r="B77">
        <f>B75</f>
        <v>3.4112229234180458E-3</v>
      </c>
      <c r="C77" t="s">
        <v>7</v>
      </c>
      <c r="D77">
        <f>B$61+B$51*H75</f>
        <v>3.4112229234180458E-3</v>
      </c>
    </row>
    <row r="79" spans="2:8" x14ac:dyDescent="0.25">
      <c r="B79" t="s">
        <v>13</v>
      </c>
      <c r="C79" s="3"/>
      <c r="E79" s="3"/>
      <c r="G79" s="3"/>
    </row>
    <row r="80" spans="2:8" x14ac:dyDescent="0.25">
      <c r="B80">
        <f>1/F9</f>
        <v>3.3540164346805303E-3</v>
      </c>
      <c r="C80" s="3" t="s">
        <v>7</v>
      </c>
      <c r="D80" t="s">
        <v>0</v>
      </c>
      <c r="E80" s="3" t="s">
        <v>8</v>
      </c>
      <c r="F80" t="s">
        <v>1</v>
      </c>
      <c r="G80" s="3" t="s">
        <v>9</v>
      </c>
      <c r="H80">
        <f>LN(10000)</f>
        <v>9.2103403719761836</v>
      </c>
    </row>
    <row r="82" spans="2:8" x14ac:dyDescent="0.25">
      <c r="B82">
        <f>B80</f>
        <v>3.3540164346805303E-3</v>
      </c>
      <c r="C82" t="s">
        <v>7</v>
      </c>
      <c r="D82">
        <f>B$61+B$51*H80</f>
        <v>3.3533465938691762E-3</v>
      </c>
    </row>
    <row r="84" spans="2:8" x14ac:dyDescent="0.25">
      <c r="B84" t="s">
        <v>26</v>
      </c>
    </row>
    <row r="85" spans="2:8" x14ac:dyDescent="0.25">
      <c r="B85">
        <f>1/F10</f>
        <v>3.298697014679202E-3</v>
      </c>
      <c r="C85" s="3" t="s">
        <v>7</v>
      </c>
      <c r="D85" t="s">
        <v>0</v>
      </c>
      <c r="E85" s="3" t="s">
        <v>8</v>
      </c>
      <c r="F85" t="s">
        <v>1</v>
      </c>
      <c r="G85" s="3" t="s">
        <v>9</v>
      </c>
      <c r="H85">
        <f>H30</f>
        <v>9.0255758335310876</v>
      </c>
    </row>
    <row r="87" spans="2:8" x14ac:dyDescent="0.25">
      <c r="B87">
        <f>B85</f>
        <v>3.298697014679202E-3</v>
      </c>
      <c r="C87" t="s">
        <v>7</v>
      </c>
      <c r="D87">
        <f>B61+B51*H85</f>
        <v>3.2970038356608506E-3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Extrapolated</vt:lpstr>
      <vt:lpstr>Arduino</vt:lpstr>
      <vt:lpstr>Beta</vt:lpstr>
      <vt:lpstr>MC USB-Temp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Spata</dc:creator>
  <cp:lastModifiedBy>Greg Spata</cp:lastModifiedBy>
  <dcterms:created xsi:type="dcterms:W3CDTF">2009-04-10T14:00:08Z</dcterms:created>
  <dcterms:modified xsi:type="dcterms:W3CDTF">2020-05-29T18:35:15Z</dcterms:modified>
</cp:coreProperties>
</file>