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Z:\07.MINE EXPLOSIVES REPORTS\08.WEEKLY REPORT\2026\"/>
    </mc:Choice>
  </mc:AlternateContent>
  <bookViews>
    <workbookView xWindow="7890" yWindow="5100" windowWidth="21600" windowHeight="11070" firstSheet="118" activeTab="126"/>
  </bookViews>
  <sheets>
    <sheet name="12-31-2023-01-06-2024" sheetId="1" r:id="rId1"/>
    <sheet name="01-07-13,2024" sheetId="2" r:id="rId2"/>
    <sheet name="01-14-20,2024" sheetId="3" r:id="rId3"/>
    <sheet name="1-21-27,2024" sheetId="4" r:id="rId4"/>
    <sheet name="1-28-2-3,2024" sheetId="5" r:id="rId5"/>
    <sheet name="2-4-10,2024" sheetId="6" r:id="rId6"/>
    <sheet name="2-11-17,2024" sheetId="7" r:id="rId7"/>
    <sheet name="2-18-24,2024" sheetId="8" r:id="rId8"/>
    <sheet name="2-25-3-2,2024" sheetId="9" r:id="rId9"/>
    <sheet name="3-3-9,2024" sheetId="10" r:id="rId10"/>
    <sheet name="3-10-16,2024" sheetId="11" r:id="rId11"/>
    <sheet name="3-17-23,2024" sheetId="12" r:id="rId12"/>
    <sheet name="3-24-30,2024" sheetId="13" r:id="rId13"/>
    <sheet name="3-31-4-6,2024" sheetId="14" r:id="rId14"/>
    <sheet name="4-7-13,2024" sheetId="15" r:id="rId15"/>
    <sheet name="4-14-20,2024" sheetId="16" r:id="rId16"/>
    <sheet name="4-21-27,2024" sheetId="17" r:id="rId17"/>
    <sheet name="4-28-5-4,2024" sheetId="18" r:id="rId18"/>
    <sheet name="5-5-11,2024" sheetId="19" r:id="rId19"/>
    <sheet name="5-12-18" sheetId="20" r:id="rId20"/>
    <sheet name="5-19-25" sheetId="21" r:id="rId21"/>
    <sheet name="5-26-6-1,2024" sheetId="22" r:id="rId22"/>
    <sheet name="6-2-8,2024" sheetId="23" r:id="rId23"/>
    <sheet name="6-9-15" sheetId="24" r:id="rId24"/>
    <sheet name="6-16-22" sheetId="25" r:id="rId25"/>
    <sheet name="6-23-29" sheetId="26" r:id="rId26"/>
    <sheet name="6-30-7-6,2024" sheetId="27" r:id="rId27"/>
    <sheet name="7-7-13,2024" sheetId="28" r:id="rId28"/>
    <sheet name="7-14-20,2024" sheetId="29" r:id="rId29"/>
    <sheet name="7-21-27.2024" sheetId="30" r:id="rId30"/>
    <sheet name="7-28-8-3,2024" sheetId="31" r:id="rId31"/>
    <sheet name="8-4-10,2024" sheetId="32" r:id="rId32"/>
    <sheet name="8-11-17,2024" sheetId="33" r:id="rId33"/>
    <sheet name="8-18-24,2024" sheetId="34" r:id="rId34"/>
    <sheet name="8-25-31,2024" sheetId="35" r:id="rId35"/>
    <sheet name="9-1-7, 2024" sheetId="36" r:id="rId36"/>
    <sheet name="9-8-14" sheetId="37" r:id="rId37"/>
    <sheet name="9-15-21" sheetId="38" r:id="rId38"/>
    <sheet name="9-22-28" sheetId="39" r:id="rId39"/>
    <sheet name="9-29-10-5" sheetId="40" r:id="rId40"/>
    <sheet name="10-6-12" sheetId="41" r:id="rId41"/>
    <sheet name="10-13-19" sheetId="42" r:id="rId42"/>
    <sheet name="10-20-26" sheetId="43" r:id="rId43"/>
    <sheet name="10-27-11-2" sheetId="44" r:id="rId44"/>
    <sheet name="11-3-9" sheetId="45" r:id="rId45"/>
    <sheet name="11-10-17" sheetId="46" r:id="rId46"/>
    <sheet name="11-18-24" sheetId="47" r:id="rId47"/>
    <sheet name="11-24-30" sheetId="48" r:id="rId48"/>
    <sheet name="12-1-7, 2024" sheetId="49" r:id="rId49"/>
    <sheet name="12-8-14, 2024" sheetId="50" r:id="rId50"/>
    <sheet name="12-15-22, 2024" sheetId="51" r:id="rId51"/>
    <sheet name="12-22-28,2024" sheetId="52" r:id="rId52"/>
    <sheet name="12-29-1-4, 2025" sheetId="53" r:id="rId53"/>
    <sheet name="1-5-11,2025" sheetId="54" r:id="rId54"/>
    <sheet name="1-12-18, 2025" sheetId="55" r:id="rId55"/>
    <sheet name="1-19-25, 2025" sheetId="56" r:id="rId56"/>
    <sheet name="1-26-2 -1,2025" sheetId="57" r:id="rId57"/>
    <sheet name="2-2-8, 2025" sheetId="58" r:id="rId58"/>
    <sheet name="2-9-15, 2025" sheetId="59" r:id="rId59"/>
    <sheet name="2-16-22, 2025" sheetId="60" r:id="rId60"/>
    <sheet name="2-23-03-01,2025" sheetId="61" r:id="rId61"/>
    <sheet name="3-2-8, 2025" sheetId="62" r:id="rId62"/>
    <sheet name="3-9-16, 2025" sheetId="63" r:id="rId63"/>
    <sheet name="3-17-22, 2025" sheetId="64" r:id="rId64"/>
    <sheet name="3-23-29, 2025" sheetId="65" r:id="rId65"/>
    <sheet name="3-30-4-5, 2025" sheetId="66" r:id="rId66"/>
    <sheet name="4-6-12, 2025" sheetId="67" r:id="rId67"/>
    <sheet name="4-13-19, 2025" sheetId="68" r:id="rId68"/>
    <sheet name="4-20-26, 2025" sheetId="69" r:id="rId69"/>
    <sheet name="4-27-5-3, 2025" sheetId="70" r:id="rId70"/>
    <sheet name="5-4-10, 2025" sheetId="71" r:id="rId71"/>
    <sheet name="5-11-17, 2025" sheetId="72" r:id="rId72"/>
    <sheet name="5-18-24, 2025" sheetId="73" r:id="rId73"/>
    <sheet name="5-25-31, 2025" sheetId="74" r:id="rId74"/>
    <sheet name="6-1-7, 2025" sheetId="75" r:id="rId75"/>
    <sheet name="6-8-14, 2025" sheetId="76" r:id="rId76"/>
    <sheet name="6-15-21, 2025" sheetId="77" r:id="rId77"/>
    <sheet name="6-22-28, 2025" sheetId="78" r:id="rId78"/>
    <sheet name="6-29-7-5, 2025" sheetId="79" r:id="rId79"/>
    <sheet name="7-6-12, 2025" sheetId="80" r:id="rId80"/>
    <sheet name="7-13-19, 2025" sheetId="81" r:id="rId81"/>
    <sheet name="7-20-26, 2025" sheetId="82" r:id="rId82"/>
    <sheet name="7-27-8-2, 2025" sheetId="83" r:id="rId83"/>
    <sheet name="8-3-9, 2025" sheetId="84" r:id="rId84"/>
    <sheet name="8-10-16, 2025" sheetId="85" r:id="rId85"/>
    <sheet name="8-17-23, 2025" sheetId="86" r:id="rId86"/>
    <sheet name="8-24-30, 2025" sheetId="87" r:id="rId87"/>
    <sheet name="8-31-9-6, 2025" sheetId="88" r:id="rId88"/>
    <sheet name="9-7-13, 2025" sheetId="89" r:id="rId89"/>
    <sheet name="9-14-20,2025" sheetId="90" r:id="rId90"/>
    <sheet name="9-21-27, 2025" sheetId="91" r:id="rId91"/>
    <sheet name="9-28-10-4, 2025" sheetId="92" r:id="rId92"/>
    <sheet name="10-5-11, 2025" sheetId="93" r:id="rId93"/>
    <sheet name="10-12-18, 2025" sheetId="94" r:id="rId94"/>
    <sheet name="10-19-25,2025" sheetId="95" r:id="rId95"/>
    <sheet name="10-26-11-1, 2025" sheetId="96" r:id="rId96"/>
    <sheet name="11-2-8, 2025" sheetId="97" r:id="rId97"/>
    <sheet name="11-9-15, 2025" sheetId="98" r:id="rId98"/>
    <sheet name="11-16-22, 2025" sheetId="99" r:id="rId99"/>
    <sheet name="11-23-29, 2025" sheetId="100" r:id="rId100"/>
    <sheet name="11-30-12-6, 2025" sheetId="101" r:id="rId101"/>
    <sheet name="12-7-13, 2025" sheetId="102" r:id="rId102"/>
    <sheet name="12-14-20, 2025" sheetId="103" r:id="rId103"/>
    <sheet name="12-21-27, 2025" sheetId="104" r:id="rId104"/>
    <sheet name="12-28-1-3, 2026" sheetId="105" r:id="rId105"/>
    <sheet name="1-4-10, 2026" sheetId="106" r:id="rId106"/>
    <sheet name="1-11-17, 2026" sheetId="107" r:id="rId107"/>
    <sheet name="1-18-24, 2026" sheetId="108" r:id="rId108"/>
    <sheet name="1-25-31, 2026" sheetId="109" r:id="rId109"/>
    <sheet name="2-1-7, 2026" sheetId="110" r:id="rId110"/>
    <sheet name="2-8-14, 2026" sheetId="111" r:id="rId111"/>
    <sheet name="2-15-21, 2026" sheetId="112" r:id="rId112"/>
    <sheet name="2-22-28, 2026" sheetId="113" r:id="rId113"/>
    <sheet name="3-1-7, 2026" sheetId="114" r:id="rId114"/>
    <sheet name="3-8-14, 2026" sheetId="115" r:id="rId115"/>
    <sheet name="3-15-21, 2026" sheetId="116" r:id="rId116"/>
    <sheet name="3-22-28, 2026" sheetId="117" r:id="rId117"/>
    <sheet name="3-29-4-4, 2026" sheetId="118" r:id="rId118"/>
    <sheet name="4-5-11, 2026" sheetId="119" r:id="rId119"/>
    <sheet name="4-12-18, 2026" sheetId="120" r:id="rId120"/>
    <sheet name="4-19-25, 2026" sheetId="121" r:id="rId121"/>
    <sheet name="4-26-5-MAY 2, 2026" sheetId="122" r:id="rId122"/>
    <sheet name="5-3-9, 2026" sheetId="123" r:id="rId123"/>
    <sheet name="5-10-16, 2026" sheetId="124" r:id="rId124"/>
    <sheet name="5-17-23, 2026" sheetId="125" r:id="rId125"/>
    <sheet name="5-24-30, 2026" sheetId="126" r:id="rId126"/>
    <sheet name="5-31-6-6, 2026" sheetId="127" r:id="rId127"/>
  </sheets>
  <definedNames>
    <definedName name="_xlnm._FilterDatabase" localSheetId="1" hidden="1">'01-07-13,2024'!$A$11:$AG$14</definedName>
    <definedName name="_xlnm._FilterDatabase" localSheetId="2" hidden="1">'01-14-20,2024'!$A$11:$AG$14</definedName>
    <definedName name="_xlnm._FilterDatabase" localSheetId="93" hidden="1">'10-12-18, 2025'!$A$11:$AG$14</definedName>
    <definedName name="_xlnm._FilterDatabase" localSheetId="41" hidden="1">'10-13-19'!$A$11:$AG$14</definedName>
    <definedName name="_xlnm._FilterDatabase" localSheetId="94" hidden="1">'10-19-25,2025'!$A$11:$AG$14</definedName>
    <definedName name="_xlnm._FilterDatabase" localSheetId="42" hidden="1">'10-20-26'!$A$11:$AG$14</definedName>
    <definedName name="_xlnm._FilterDatabase" localSheetId="95" hidden="1">'10-26-11-1, 2025'!$A$11:$AG$14</definedName>
    <definedName name="_xlnm._FilterDatabase" localSheetId="43" hidden="1">'10-27-11-2'!$A$11:$AG$14</definedName>
    <definedName name="_xlnm._FilterDatabase" localSheetId="92" hidden="1">'10-5-11, 2025'!$A$11:$AG$14</definedName>
    <definedName name="_xlnm._FilterDatabase" localSheetId="40" hidden="1">'10-6-12'!$A$11:$AG$14</definedName>
    <definedName name="_xlnm._FilterDatabase" localSheetId="45" hidden="1">'11-10-17'!$A$11:$AG$14</definedName>
    <definedName name="_xlnm._FilterDatabase" localSheetId="106" hidden="1">'1-11-17, 2026'!$A$11:$AG$14</definedName>
    <definedName name="_xlnm._FilterDatabase" localSheetId="98" hidden="1">'11-16-22, 2025'!$A$11:$AG$14</definedName>
    <definedName name="_xlnm._FilterDatabase" localSheetId="46" hidden="1">'11-18-24'!$A$11:$AG$14</definedName>
    <definedName name="_xlnm._FilterDatabase" localSheetId="54" hidden="1">'1-12-18, 2025'!$A$11:$AG$14</definedName>
    <definedName name="_xlnm._FilterDatabase" localSheetId="99" hidden="1">'11-23-29, 2025'!$A$11:$AG$14</definedName>
    <definedName name="_xlnm._FilterDatabase" localSheetId="47" hidden="1">'11-24-30'!$A$11:$AG$14</definedName>
    <definedName name="_xlnm._FilterDatabase" localSheetId="96" hidden="1">'11-2-8, 2025'!$A$11:$AG$14</definedName>
    <definedName name="_xlnm._FilterDatabase" localSheetId="100" hidden="1">'11-30-12-6, 2025'!$A$11:$AG$14</definedName>
    <definedName name="_xlnm._FilterDatabase" localSheetId="44" hidden="1">'11-3-9'!$A$11:$AG$14</definedName>
    <definedName name="_xlnm._FilterDatabase" localSheetId="107" hidden="1">'1-18-24, 2026'!$A$11:$AG$14</definedName>
    <definedName name="_xlnm._FilterDatabase" localSheetId="97" hidden="1">'11-9-15, 2025'!$A$11:$AG$14</definedName>
    <definedName name="_xlnm._FilterDatabase" localSheetId="55" hidden="1">'1-19-25, 2025'!$A$11:$AG$14</definedName>
    <definedName name="_xlnm._FilterDatabase" localSheetId="3" hidden="1">'1-21-27,2024'!$A$11:$AG$14</definedName>
    <definedName name="_xlnm._FilterDatabase" localSheetId="102" hidden="1">'12-14-20, 2025'!$A$11:$AG$14</definedName>
    <definedName name="_xlnm._FilterDatabase" localSheetId="50" hidden="1">'12-15-22, 2024'!$A$11:$AG$14</definedName>
    <definedName name="_xlnm._FilterDatabase" localSheetId="48" hidden="1">'12-1-7, 2024'!$A$11:$AG$14</definedName>
    <definedName name="_xlnm._FilterDatabase" localSheetId="103" hidden="1">'12-21-27, 2025'!$A$11:$AG$14</definedName>
    <definedName name="_xlnm._FilterDatabase" localSheetId="51" hidden="1">'12-22-28,2024'!$A$11:$AG$14</definedName>
    <definedName name="_xlnm._FilterDatabase" localSheetId="104" hidden="1">'12-28-1-3, 2026'!$A$11:$AG$14</definedName>
    <definedName name="_xlnm._FilterDatabase" localSheetId="52" hidden="1">'12-29-1-4, 2025'!$A$11:$AG$14</definedName>
    <definedName name="_xlnm._FilterDatabase" localSheetId="0" hidden="1">'12-31-2023-01-06-2024'!$A$11:$AG$14</definedName>
    <definedName name="_xlnm._FilterDatabase" localSheetId="108" hidden="1">'1-25-31, 2026'!$A$11:$AG$14</definedName>
    <definedName name="_xlnm._FilterDatabase" localSheetId="56" hidden="1">'1-26-2 -1,2025'!$A$11:$AG$14</definedName>
    <definedName name="_xlnm._FilterDatabase" localSheetId="101" hidden="1">'12-7-13, 2025'!$A$11:$AG$14</definedName>
    <definedName name="_xlnm._FilterDatabase" localSheetId="49" hidden="1">'12-8-14, 2024'!$A$11:$AG$14</definedName>
    <definedName name="_xlnm._FilterDatabase" localSheetId="4" hidden="1">'1-28-2-3,2024'!$A$11:$AG$14</definedName>
    <definedName name="_xlnm._FilterDatabase" localSheetId="105" hidden="1">'1-4-10, 2026'!$A$11:$AG$14</definedName>
    <definedName name="_xlnm._FilterDatabase" localSheetId="53" hidden="1">'1-5-11,2025'!$A$11:$AG$14</definedName>
    <definedName name="_xlnm._FilterDatabase" localSheetId="6" hidden="1">'2-11-17,2024'!$A$11:$AG$14</definedName>
    <definedName name="_xlnm._FilterDatabase" localSheetId="111" hidden="1">'2-15-21, 2026'!$A$11:$AG$14</definedName>
    <definedName name="_xlnm._FilterDatabase" localSheetId="59" hidden="1">'2-16-22, 2025'!$A$11:$AG$14</definedName>
    <definedName name="_xlnm._FilterDatabase" localSheetId="109" hidden="1">'2-1-7, 2026'!$A$11:$AG$14</definedName>
    <definedName name="_xlnm._FilterDatabase" localSheetId="7" hidden="1">'2-18-24,2024'!$A$11:$AG$14</definedName>
    <definedName name="_xlnm._FilterDatabase" localSheetId="112" hidden="1">'2-22-28, 2026'!$A$11:$AG$14</definedName>
    <definedName name="_xlnm._FilterDatabase" localSheetId="60" hidden="1">'2-23-03-01,2025'!$A$11:$AG$14</definedName>
    <definedName name="_xlnm._FilterDatabase" localSheetId="8" hidden="1">'2-25-3-2,2024'!$A$11:$AG$14</definedName>
    <definedName name="_xlnm._FilterDatabase" localSheetId="57" hidden="1">'2-2-8, 2025'!$A$11:$AG$14</definedName>
    <definedName name="_xlnm._FilterDatabase" localSheetId="5" hidden="1">'2-4-10,2024'!$A$11:$AG$14</definedName>
    <definedName name="_xlnm._FilterDatabase" localSheetId="110" hidden="1">'2-8-14, 2026'!$A$11:$AG$14</definedName>
    <definedName name="_xlnm._FilterDatabase" localSheetId="58" hidden="1">'2-9-15, 2025'!$A$11:$AG$14</definedName>
    <definedName name="_xlnm._FilterDatabase" localSheetId="10" hidden="1">'3-10-16,2024'!$A$11:$AG$14</definedName>
    <definedName name="_xlnm._FilterDatabase" localSheetId="115" hidden="1">'3-15-21, 2026'!$A$11:$AG$14</definedName>
    <definedName name="_xlnm._FilterDatabase" localSheetId="113" hidden="1">'3-1-7, 2026'!$A$11:$AG$14</definedName>
    <definedName name="_xlnm._FilterDatabase" localSheetId="63" hidden="1">'3-17-22, 2025'!$A$11:$AG$14</definedName>
    <definedName name="_xlnm._FilterDatabase" localSheetId="11" hidden="1">'3-17-23,2024'!$A$11:$AG$14</definedName>
    <definedName name="_xlnm._FilterDatabase" localSheetId="116" hidden="1">'3-22-28, 2026'!$A$11:$AG$14</definedName>
    <definedName name="_xlnm._FilterDatabase" localSheetId="64" hidden="1">'3-23-29, 2025'!$A$11:$AG$14</definedName>
    <definedName name="_xlnm._FilterDatabase" localSheetId="12" hidden="1">'3-24-30,2024'!$A$11:$AG$14</definedName>
    <definedName name="_xlnm._FilterDatabase" localSheetId="61" hidden="1">'3-2-8, 2025'!$A$11:$AG$14</definedName>
    <definedName name="_xlnm._FilterDatabase" localSheetId="117" hidden="1">'3-29-4-4, 2026'!$A$11:$AG$14</definedName>
    <definedName name="_xlnm._FilterDatabase" localSheetId="65" hidden="1">'3-30-4-5, 2025'!$A$11:$AG$14</definedName>
    <definedName name="_xlnm._FilterDatabase" localSheetId="13" hidden="1">'3-31-4-6,2024'!$A$11:$AG$14</definedName>
    <definedName name="_xlnm._FilterDatabase" localSheetId="9" hidden="1">'3-3-9,2024'!$A$11:$AG$14</definedName>
    <definedName name="_xlnm._FilterDatabase" localSheetId="114" hidden="1">'3-8-14, 2026'!$A$11:$AG$14</definedName>
    <definedName name="_xlnm._FilterDatabase" localSheetId="62" hidden="1">'3-9-16, 2025'!$A$11:$AG$14</definedName>
    <definedName name="_xlnm._FilterDatabase" localSheetId="119" hidden="1">'4-12-18, 2026'!$A$11:$AG$14</definedName>
    <definedName name="_xlnm._FilterDatabase" localSheetId="67" hidden="1">'4-13-19, 2025'!$A$11:$AG$14</definedName>
    <definedName name="_xlnm._FilterDatabase" localSheetId="15" hidden="1">'4-14-20,2024'!$A$11:$AG$14</definedName>
    <definedName name="_xlnm._FilterDatabase" localSheetId="120" hidden="1">'4-19-25, 2026'!$A$11:$AG$14</definedName>
    <definedName name="_xlnm._FilterDatabase" localSheetId="68" hidden="1">'4-20-26, 2025'!$A$11:$AG$14</definedName>
    <definedName name="_xlnm._FilterDatabase" localSheetId="16" hidden="1">'4-21-27,2024'!$A$11:$AG$14</definedName>
    <definedName name="_xlnm._FilterDatabase" localSheetId="121" hidden="1">'4-26-5-MAY 2, 2026'!$A$11:$AG$14</definedName>
    <definedName name="_xlnm._FilterDatabase" localSheetId="69" hidden="1">'4-27-5-3, 2025'!$A$11:$AG$14</definedName>
    <definedName name="_xlnm._FilterDatabase" localSheetId="17" hidden="1">'4-28-5-4,2024'!$A$11:$AG$14</definedName>
    <definedName name="_xlnm._FilterDatabase" localSheetId="118" hidden="1">'4-5-11, 2026'!$A$11:$AG$14</definedName>
    <definedName name="_xlnm._FilterDatabase" localSheetId="66" hidden="1">'4-6-12, 2025'!$A$11:$AG$14</definedName>
    <definedName name="_xlnm._FilterDatabase" localSheetId="14" hidden="1">'4-7-13,2024'!$A$11:$AG$14</definedName>
    <definedName name="_xlnm._FilterDatabase" localSheetId="123" hidden="1">'5-10-16, 2026'!$A$11:$AG$14</definedName>
    <definedName name="_xlnm._FilterDatabase" localSheetId="71" hidden="1">'5-11-17, 2025'!$A$11:$AG$14</definedName>
    <definedName name="_xlnm._FilterDatabase" localSheetId="19" hidden="1">'5-12-18'!$A$11:$AG$14</definedName>
    <definedName name="_xlnm._FilterDatabase" localSheetId="124" hidden="1">'5-17-23, 2026'!$A$11:$AG$14</definedName>
    <definedName name="_xlnm._FilterDatabase" localSheetId="72" hidden="1">'5-18-24, 2025'!$A$11:$AG$14</definedName>
    <definedName name="_xlnm._FilterDatabase" localSheetId="20" hidden="1">'5-19-25'!$A$11:$AG$14</definedName>
    <definedName name="_xlnm._FilterDatabase" localSheetId="125" hidden="1">'5-24-30, 2026'!$A$11:$AG$14</definedName>
    <definedName name="_xlnm._FilterDatabase" localSheetId="73" hidden="1">'5-25-31, 2025'!$A$11:$AG$14</definedName>
    <definedName name="_xlnm._FilterDatabase" localSheetId="21" hidden="1">'5-26-6-1,2024'!$A$11:$AG$14</definedName>
    <definedName name="_xlnm._FilterDatabase" localSheetId="126" hidden="1">'5-31-6-6, 2026'!$A$11:$AG$14</definedName>
    <definedName name="_xlnm._FilterDatabase" localSheetId="122" hidden="1">'5-3-9, 2026'!$A$11:$AG$14</definedName>
    <definedName name="_xlnm._FilterDatabase" localSheetId="70" hidden="1">'5-4-10, 2025'!$A$11:$AG$14</definedName>
    <definedName name="_xlnm._FilterDatabase" localSheetId="18" hidden="1">'5-5-11,2024'!$A$11:$AG$14</definedName>
    <definedName name="_xlnm._FilterDatabase" localSheetId="76" hidden="1">'6-15-21, 2025'!$A$11:$AG$14</definedName>
    <definedName name="_xlnm._FilterDatabase" localSheetId="24" hidden="1">'6-16-22'!$A$11:$AG$14</definedName>
    <definedName name="_xlnm._FilterDatabase" localSheetId="74" hidden="1">'6-1-7, 2025'!$A$11:$AG$14</definedName>
    <definedName name="_xlnm._FilterDatabase" localSheetId="77" hidden="1">'6-22-28, 2025'!$A$11:$AG$14</definedName>
    <definedName name="_xlnm._FilterDatabase" localSheetId="25" hidden="1">'6-23-29'!$A$11:$AG$14</definedName>
    <definedName name="_xlnm._FilterDatabase" localSheetId="22" hidden="1">'6-2-8,2024'!$A$11:$AG$14</definedName>
    <definedName name="_xlnm._FilterDatabase" localSheetId="78" hidden="1">'6-29-7-5, 2025'!$A$11:$AG$14</definedName>
    <definedName name="_xlnm._FilterDatabase" localSheetId="26" hidden="1">'6-30-7-6,2024'!$A$11:$AG$14</definedName>
    <definedName name="_xlnm._FilterDatabase" localSheetId="75" hidden="1">'6-8-14, 2025'!$A$11:$AG$14</definedName>
    <definedName name="_xlnm._FilterDatabase" localSheetId="23" hidden="1">'6-9-15'!$A$11:$AG$14</definedName>
    <definedName name="_xlnm._FilterDatabase" localSheetId="80" hidden="1">'7-13-19, 2025'!$A$11:$AG$14</definedName>
    <definedName name="_xlnm._FilterDatabase" localSheetId="28" hidden="1">'7-14-20,2024'!$A$11:$AG$14</definedName>
    <definedName name="_xlnm._FilterDatabase" localSheetId="81" hidden="1">'7-20-26, 2025'!$A$11:$AG$14</definedName>
    <definedName name="_xlnm._FilterDatabase" localSheetId="29" hidden="1">'7-21-27.2024'!$A$11:$AG$14</definedName>
    <definedName name="_xlnm._FilterDatabase" localSheetId="82" hidden="1">'7-27-8-2, 2025'!$A$11:$AG$14</definedName>
    <definedName name="_xlnm._FilterDatabase" localSheetId="30" hidden="1">'7-28-8-3,2024'!$A$11:$AG$14</definedName>
    <definedName name="_xlnm._FilterDatabase" localSheetId="79" hidden="1">'7-6-12, 2025'!$A$11:$AG$14</definedName>
    <definedName name="_xlnm._FilterDatabase" localSheetId="27" hidden="1">'7-7-13,2024'!$A$11:$AG$14</definedName>
    <definedName name="_xlnm._FilterDatabase" localSheetId="84" hidden="1">'8-10-16, 2025'!$A$11:$AG$14</definedName>
    <definedName name="_xlnm._FilterDatabase" localSheetId="32" hidden="1">'8-11-17,2024'!$A$11:$AG$14</definedName>
    <definedName name="_xlnm._FilterDatabase" localSheetId="85" hidden="1">'8-17-23, 2025'!$A$11:$AG$14</definedName>
    <definedName name="_xlnm._FilterDatabase" localSheetId="33" hidden="1">'8-18-24,2024'!$A$11:$AG$14</definedName>
    <definedName name="_xlnm._FilterDatabase" localSheetId="86" hidden="1">'8-24-30, 2025'!$A$11:$AG$14</definedName>
    <definedName name="_xlnm._FilterDatabase" localSheetId="34" hidden="1">'8-25-31,2024'!$A$11:$AG$14</definedName>
    <definedName name="_xlnm._FilterDatabase" localSheetId="87" hidden="1">'8-31-9-6, 2025'!$A$11:$AG$14</definedName>
    <definedName name="_xlnm._FilterDatabase" localSheetId="83" hidden="1">'8-3-9, 2025'!$A$11:$AG$14</definedName>
    <definedName name="_xlnm._FilterDatabase" localSheetId="31" hidden="1">'8-4-10,2024'!$A$11:$AG$14</definedName>
    <definedName name="_xlnm._FilterDatabase" localSheetId="89" hidden="1">'9-14-20,2025'!$A$11:$AG$14</definedName>
    <definedName name="_xlnm._FilterDatabase" localSheetId="37" hidden="1">'9-15-21'!$A$11:$AG$14</definedName>
    <definedName name="_xlnm._FilterDatabase" localSheetId="35" hidden="1">'9-1-7, 2024'!$A$11:$AG$14</definedName>
    <definedName name="_xlnm._FilterDatabase" localSheetId="90" hidden="1">'9-21-27, 2025'!$A$11:$AG$14</definedName>
    <definedName name="_xlnm._FilterDatabase" localSheetId="38" hidden="1">'9-22-28'!$A$11:$AG$14</definedName>
    <definedName name="_xlnm._FilterDatabase" localSheetId="91" hidden="1">'9-28-10-4, 2025'!$A$11:$AG$14</definedName>
    <definedName name="_xlnm._FilterDatabase" localSheetId="39" hidden="1">'9-29-10-5'!$A$11:$AG$14</definedName>
    <definedName name="_xlnm._FilterDatabase" localSheetId="88" hidden="1">'9-7-13, 2025'!$A$11:$AG$14</definedName>
    <definedName name="_xlnm._FilterDatabase" localSheetId="36" hidden="1">'9-8-14'!$A$11:$AG$14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27" l="1"/>
  <c r="G15" i="127"/>
  <c r="H15" i="127"/>
  <c r="H17" i="127" s="1"/>
  <c r="I15" i="127"/>
  <c r="I17" i="127" s="1"/>
  <c r="I19" i="127" s="1"/>
  <c r="I20" i="127" s="1"/>
  <c r="J15" i="127"/>
  <c r="K15" i="127"/>
  <c r="L15" i="127"/>
  <c r="M15" i="127"/>
  <c r="M17" i="127" s="1"/>
  <c r="M19" i="127" s="1"/>
  <c r="M20" i="127" s="1"/>
  <c r="N15" i="127"/>
  <c r="O15" i="127"/>
  <c r="P15" i="127"/>
  <c r="P17" i="127" s="1"/>
  <c r="P19" i="127" s="1"/>
  <c r="P20" i="127" s="1"/>
  <c r="Q15" i="127"/>
  <c r="Q17" i="127" s="1"/>
  <c r="Q19" i="127" s="1"/>
  <c r="Q20" i="127" s="1"/>
  <c r="R15" i="127"/>
  <c r="S15" i="127"/>
  <c r="T15" i="127"/>
  <c r="U15" i="127"/>
  <c r="U17" i="127" s="1"/>
  <c r="U19" i="127" s="1"/>
  <c r="U20" i="127" s="1"/>
  <c r="V15" i="127"/>
  <c r="W15" i="127"/>
  <c r="X15" i="127"/>
  <c r="X17" i="127" s="1"/>
  <c r="X19" i="127" s="1"/>
  <c r="X20" i="127" s="1"/>
  <c r="Y15" i="127"/>
  <c r="Y17" i="127" s="1"/>
  <c r="Y19" i="127" s="1"/>
  <c r="Y20" i="127" s="1"/>
  <c r="Z15" i="127"/>
  <c r="AA15" i="127"/>
  <c r="AB15" i="127"/>
  <c r="AC15" i="127"/>
  <c r="AC17" i="127" s="1"/>
  <c r="AC19" i="127" s="1"/>
  <c r="AC20" i="127" s="1"/>
  <c r="AD15" i="127"/>
  <c r="AE15" i="127"/>
  <c r="AF15" i="127"/>
  <c r="AF17" i="127" s="1"/>
  <c r="AF19" i="127" s="1"/>
  <c r="AF20" i="127" s="1"/>
  <c r="AG15" i="127"/>
  <c r="AG17" i="127" s="1"/>
  <c r="AG19" i="127" s="1"/>
  <c r="AG20" i="127" s="1"/>
  <c r="AH15" i="127"/>
  <c r="E15" i="127"/>
  <c r="E17" i="127" s="1"/>
  <c r="E19" i="127" s="1"/>
  <c r="E20" i="127" s="1"/>
  <c r="H18" i="127"/>
  <c r="F18" i="127"/>
  <c r="D18" i="127"/>
  <c r="AB17" i="127"/>
  <c r="AB19" i="127" s="1"/>
  <c r="AB20" i="127" s="1"/>
  <c r="T17" i="127"/>
  <c r="T19" i="127" s="1"/>
  <c r="T20" i="127" s="1"/>
  <c r="L17" i="127"/>
  <c r="L19" i="127" s="1"/>
  <c r="L20" i="127" s="1"/>
  <c r="H16" i="127"/>
  <c r="F16" i="127"/>
  <c r="D16" i="127"/>
  <c r="D17" i="127" s="1"/>
  <c r="D19" i="127" s="1"/>
  <c r="D20" i="127" s="1"/>
  <c r="AH17" i="127"/>
  <c r="AH19" i="127" s="1"/>
  <c r="AH20" i="127" s="1"/>
  <c r="AE17" i="127"/>
  <c r="AE19" i="127" s="1"/>
  <c r="AE20" i="127" s="1"/>
  <c r="AD17" i="127"/>
  <c r="AD19" i="127" s="1"/>
  <c r="AD20" i="127" s="1"/>
  <c r="AA17" i="127"/>
  <c r="AA19" i="127" s="1"/>
  <c r="AA20" i="127" s="1"/>
  <c r="Z17" i="127"/>
  <c r="Z19" i="127" s="1"/>
  <c r="Z20" i="127" s="1"/>
  <c r="W17" i="127"/>
  <c r="W19" i="127" s="1"/>
  <c r="W20" i="127" s="1"/>
  <c r="V17" i="127"/>
  <c r="V19" i="127" s="1"/>
  <c r="V20" i="127" s="1"/>
  <c r="S17" i="127"/>
  <c r="S19" i="127" s="1"/>
  <c r="S20" i="127" s="1"/>
  <c r="R17" i="127"/>
  <c r="R19" i="127" s="1"/>
  <c r="R20" i="127" s="1"/>
  <c r="O17" i="127"/>
  <c r="O19" i="127" s="1"/>
  <c r="O20" i="127" s="1"/>
  <c r="N17" i="127"/>
  <c r="N19" i="127" s="1"/>
  <c r="N20" i="127" s="1"/>
  <c r="K17" i="127"/>
  <c r="K19" i="127" s="1"/>
  <c r="K20" i="127" s="1"/>
  <c r="J17" i="127"/>
  <c r="J19" i="127" s="1"/>
  <c r="J20" i="127" s="1"/>
  <c r="G17" i="127"/>
  <c r="G19" i="127" s="1"/>
  <c r="G20" i="127" s="1"/>
  <c r="D15" i="127"/>
  <c r="C15" i="127"/>
  <c r="C17" i="127" s="1"/>
  <c r="C19" i="127" s="1"/>
  <c r="C20" i="127" s="1"/>
  <c r="H19" i="127" l="1"/>
  <c r="H20" i="127" s="1"/>
  <c r="F17" i="127"/>
  <c r="F19" i="127" s="1"/>
  <c r="F20" i="127" s="1"/>
  <c r="AF20" i="126"/>
  <c r="F15" i="126" l="1"/>
  <c r="G15" i="126"/>
  <c r="H15" i="126"/>
  <c r="I15" i="126"/>
  <c r="I17" i="126" s="1"/>
  <c r="I19" i="126" s="1"/>
  <c r="I20" i="126" s="1"/>
  <c r="J15" i="126"/>
  <c r="K15" i="126"/>
  <c r="L15" i="126"/>
  <c r="M15" i="126"/>
  <c r="N15" i="126"/>
  <c r="N17" i="126" s="1"/>
  <c r="N19" i="126" s="1"/>
  <c r="N20" i="126" s="1"/>
  <c r="O15" i="126"/>
  <c r="O17" i="126" s="1"/>
  <c r="O19" i="126" s="1"/>
  <c r="O20" i="126" s="1"/>
  <c r="P15" i="126"/>
  <c r="Q15" i="126"/>
  <c r="R15" i="126"/>
  <c r="S15" i="126"/>
  <c r="S17" i="126" s="1"/>
  <c r="S19" i="126" s="1"/>
  <c r="S20" i="126" s="1"/>
  <c r="T15" i="126"/>
  <c r="U15" i="126"/>
  <c r="V15" i="126"/>
  <c r="W15" i="126"/>
  <c r="W17" i="126" s="1"/>
  <c r="W19" i="126" s="1"/>
  <c r="W20" i="126" s="1"/>
  <c r="X15" i="126"/>
  <c r="Y15" i="126"/>
  <c r="Y17" i="126" s="1"/>
  <c r="Y19" i="126" s="1"/>
  <c r="Y20" i="126" s="1"/>
  <c r="Z15" i="126"/>
  <c r="AA15" i="126"/>
  <c r="AB15" i="126"/>
  <c r="AC15" i="126"/>
  <c r="AD15" i="126"/>
  <c r="AD17" i="126" s="1"/>
  <c r="AD19" i="126" s="1"/>
  <c r="AD20" i="126" s="1"/>
  <c r="AE15" i="126"/>
  <c r="AE17" i="126" s="1"/>
  <c r="AE19" i="126" s="1"/>
  <c r="AE20" i="126" s="1"/>
  <c r="AF15" i="126"/>
  <c r="AG15" i="126"/>
  <c r="AG17" i="126" s="1"/>
  <c r="AG19" i="126" s="1"/>
  <c r="AG20" i="126" s="1"/>
  <c r="AH15" i="126"/>
  <c r="E15" i="126"/>
  <c r="E17" i="126" s="1"/>
  <c r="E19" i="126" s="1"/>
  <c r="E20" i="126" s="1"/>
  <c r="H18" i="126"/>
  <c r="F18" i="126"/>
  <c r="D18" i="126"/>
  <c r="AH17" i="126"/>
  <c r="AH19" i="126" s="1"/>
  <c r="AH20" i="126" s="1"/>
  <c r="Z17" i="126"/>
  <c r="Z19" i="126" s="1"/>
  <c r="Z20" i="126" s="1"/>
  <c r="V17" i="126"/>
  <c r="V19" i="126" s="1"/>
  <c r="V20" i="126" s="1"/>
  <c r="R17" i="126"/>
  <c r="R19" i="126" s="1"/>
  <c r="R20" i="126" s="1"/>
  <c r="J17" i="126"/>
  <c r="J19" i="126" s="1"/>
  <c r="J20" i="126" s="1"/>
  <c r="F17" i="126"/>
  <c r="H16" i="126"/>
  <c r="F16" i="126"/>
  <c r="D16" i="126"/>
  <c r="AF17" i="126"/>
  <c r="AF19" i="126" s="1"/>
  <c r="AC17" i="126"/>
  <c r="AC19" i="126" s="1"/>
  <c r="AC20" i="126" s="1"/>
  <c r="AB17" i="126"/>
  <c r="AB19" i="126" s="1"/>
  <c r="AB20" i="126" s="1"/>
  <c r="AA17" i="126"/>
  <c r="AA19" i="126" s="1"/>
  <c r="AA20" i="126" s="1"/>
  <c r="X17" i="126"/>
  <c r="X19" i="126" s="1"/>
  <c r="X20" i="126" s="1"/>
  <c r="U17" i="126"/>
  <c r="U19" i="126" s="1"/>
  <c r="U20" i="126" s="1"/>
  <c r="T17" i="126"/>
  <c r="T19" i="126" s="1"/>
  <c r="T20" i="126" s="1"/>
  <c r="Q17" i="126"/>
  <c r="Q19" i="126" s="1"/>
  <c r="Q20" i="126" s="1"/>
  <c r="P17" i="126"/>
  <c r="P19" i="126" s="1"/>
  <c r="P20" i="126" s="1"/>
  <c r="M17" i="126"/>
  <c r="M19" i="126" s="1"/>
  <c r="M20" i="126" s="1"/>
  <c r="L17" i="126"/>
  <c r="L19" i="126" s="1"/>
  <c r="L20" i="126" s="1"/>
  <c r="K17" i="126"/>
  <c r="K19" i="126" s="1"/>
  <c r="K20" i="126" s="1"/>
  <c r="G17" i="126"/>
  <c r="G19" i="126" s="1"/>
  <c r="G20" i="126" s="1"/>
  <c r="D15" i="126"/>
  <c r="D17" i="126" s="1"/>
  <c r="D19" i="126" s="1"/>
  <c r="D20" i="126" s="1"/>
  <c r="C15" i="126"/>
  <c r="C17" i="126" s="1"/>
  <c r="C19" i="126" s="1"/>
  <c r="C20" i="126" s="1"/>
  <c r="F19" i="126" l="1"/>
  <c r="F20" i="126" s="1"/>
  <c r="H17" i="126"/>
  <c r="H19" i="126" s="1"/>
  <c r="H20" i="126" s="1"/>
  <c r="F15" i="125"/>
  <c r="G15" i="125"/>
  <c r="G17" i="125" s="1"/>
  <c r="G19" i="125" s="1"/>
  <c r="G20" i="125" s="1"/>
  <c r="H15" i="125"/>
  <c r="I15" i="125"/>
  <c r="J15" i="125"/>
  <c r="J17" i="125" s="1"/>
  <c r="J19" i="125" s="1"/>
  <c r="J20" i="125" s="1"/>
  <c r="K15" i="125"/>
  <c r="K17" i="125" s="1"/>
  <c r="K19" i="125" s="1"/>
  <c r="K20" i="125" s="1"/>
  <c r="L15" i="125"/>
  <c r="M15" i="125"/>
  <c r="N15" i="125"/>
  <c r="O15" i="125"/>
  <c r="P15" i="125"/>
  <c r="Q15" i="125"/>
  <c r="R15" i="125"/>
  <c r="S15" i="125"/>
  <c r="T15" i="125"/>
  <c r="U15" i="125"/>
  <c r="U17" i="125" s="1"/>
  <c r="U19" i="125" s="1"/>
  <c r="U20" i="125" s="1"/>
  <c r="V15" i="125"/>
  <c r="W15" i="125"/>
  <c r="W17" i="125" s="1"/>
  <c r="W19" i="125" s="1"/>
  <c r="W20" i="125" s="1"/>
  <c r="X15" i="125"/>
  <c r="Y15" i="125"/>
  <c r="Z15" i="125"/>
  <c r="Z17" i="125" s="1"/>
  <c r="Z19" i="125" s="1"/>
  <c r="Z20" i="125" s="1"/>
  <c r="AA15" i="125"/>
  <c r="AA17" i="125" s="1"/>
  <c r="AA19" i="125" s="1"/>
  <c r="AA20" i="125" s="1"/>
  <c r="AB15" i="125"/>
  <c r="AC15" i="125"/>
  <c r="AD15" i="125"/>
  <c r="AD17" i="125" s="1"/>
  <c r="AD19" i="125" s="1"/>
  <c r="AD20" i="125" s="1"/>
  <c r="AE15" i="125"/>
  <c r="AF15" i="125"/>
  <c r="AG15" i="125"/>
  <c r="AH15" i="125"/>
  <c r="E15" i="125"/>
  <c r="H18" i="125"/>
  <c r="F18" i="125"/>
  <c r="D18" i="125"/>
  <c r="AE17" i="125"/>
  <c r="AE19" i="125" s="1"/>
  <c r="AE20" i="125" s="1"/>
  <c r="S17" i="125"/>
  <c r="S19" i="125" s="1"/>
  <c r="S20" i="125" s="1"/>
  <c r="O17" i="125"/>
  <c r="O19" i="125" s="1"/>
  <c r="O20" i="125" s="1"/>
  <c r="C17" i="125"/>
  <c r="C19" i="125" s="1"/>
  <c r="C20" i="125" s="1"/>
  <c r="H16" i="125"/>
  <c r="H17" i="125" s="1"/>
  <c r="F16" i="125"/>
  <c r="F17" i="125" s="1"/>
  <c r="D16" i="125"/>
  <c r="AH17" i="125"/>
  <c r="AH19" i="125" s="1"/>
  <c r="AH20" i="125" s="1"/>
  <c r="AG17" i="125"/>
  <c r="AG19" i="125" s="1"/>
  <c r="AG20" i="125" s="1"/>
  <c r="AF17" i="125"/>
  <c r="AF19" i="125" s="1"/>
  <c r="AF20" i="125" s="1"/>
  <c r="AC17" i="125"/>
  <c r="AC19" i="125" s="1"/>
  <c r="AC20" i="125" s="1"/>
  <c r="AB17" i="125"/>
  <c r="AB19" i="125" s="1"/>
  <c r="AB20" i="125" s="1"/>
  <c r="Y17" i="125"/>
  <c r="Y19" i="125" s="1"/>
  <c r="Y20" i="125" s="1"/>
  <c r="X17" i="125"/>
  <c r="X19" i="125" s="1"/>
  <c r="X20" i="125" s="1"/>
  <c r="V17" i="125"/>
  <c r="V19" i="125" s="1"/>
  <c r="V20" i="125" s="1"/>
  <c r="T17" i="125"/>
  <c r="T19" i="125" s="1"/>
  <c r="T20" i="125" s="1"/>
  <c r="R17" i="125"/>
  <c r="R19" i="125" s="1"/>
  <c r="R20" i="125" s="1"/>
  <c r="Q17" i="125"/>
  <c r="Q19" i="125" s="1"/>
  <c r="Q20" i="125" s="1"/>
  <c r="P17" i="125"/>
  <c r="P19" i="125" s="1"/>
  <c r="P20" i="125" s="1"/>
  <c r="N17" i="125"/>
  <c r="N19" i="125" s="1"/>
  <c r="N20" i="125" s="1"/>
  <c r="M17" i="125"/>
  <c r="M19" i="125" s="1"/>
  <c r="M20" i="125" s="1"/>
  <c r="L17" i="125"/>
  <c r="L19" i="125" s="1"/>
  <c r="L20" i="125" s="1"/>
  <c r="I17" i="125"/>
  <c r="I19" i="125" s="1"/>
  <c r="I20" i="125" s="1"/>
  <c r="E17" i="125"/>
  <c r="E19" i="125" s="1"/>
  <c r="E20" i="125" s="1"/>
  <c r="D15" i="125"/>
  <c r="D17" i="125" s="1"/>
  <c r="D19" i="125" s="1"/>
  <c r="D20" i="125" s="1"/>
  <c r="C15" i="125"/>
  <c r="H19" i="125" l="1"/>
  <c r="H20" i="125" s="1"/>
  <c r="F19" i="125"/>
  <c r="F20" i="125" s="1"/>
  <c r="F15" i="124"/>
  <c r="G15" i="124"/>
  <c r="H15" i="124"/>
  <c r="I15" i="124"/>
  <c r="I17" i="124" s="1"/>
  <c r="I19" i="124" s="1"/>
  <c r="I20" i="124" s="1"/>
  <c r="J15" i="124"/>
  <c r="K15" i="124"/>
  <c r="L15" i="124"/>
  <c r="M15" i="124"/>
  <c r="N15" i="124"/>
  <c r="O15" i="124"/>
  <c r="P15" i="124"/>
  <c r="Q15" i="124"/>
  <c r="Q17" i="124" s="1"/>
  <c r="Q19" i="124" s="1"/>
  <c r="Q20" i="124" s="1"/>
  <c r="R15" i="124"/>
  <c r="S15" i="124"/>
  <c r="T15" i="124"/>
  <c r="U15" i="124"/>
  <c r="U17" i="124" s="1"/>
  <c r="U19" i="124" s="1"/>
  <c r="U20" i="124" s="1"/>
  <c r="V15" i="124"/>
  <c r="W15" i="124"/>
  <c r="X15" i="124"/>
  <c r="Y15" i="124"/>
  <c r="Y17" i="124" s="1"/>
  <c r="Y19" i="124" s="1"/>
  <c r="Y20" i="124" s="1"/>
  <c r="Z15" i="124"/>
  <c r="AA15" i="124"/>
  <c r="AB15" i="124"/>
  <c r="AC15" i="124"/>
  <c r="AD15" i="124"/>
  <c r="AE15" i="124"/>
  <c r="AF15" i="124"/>
  <c r="AG15" i="124"/>
  <c r="AG17" i="124" s="1"/>
  <c r="AG19" i="124" s="1"/>
  <c r="AG20" i="124" s="1"/>
  <c r="AH15" i="124"/>
  <c r="E15" i="124"/>
  <c r="E17" i="124" s="1"/>
  <c r="E19" i="124" s="1"/>
  <c r="E20" i="124" s="1"/>
  <c r="H18" i="124"/>
  <c r="F18" i="124"/>
  <c r="D18" i="124"/>
  <c r="AH17" i="124"/>
  <c r="AH19" i="124" s="1"/>
  <c r="AH20" i="124" s="1"/>
  <c r="AD17" i="124"/>
  <c r="AD19" i="124" s="1"/>
  <c r="AD20" i="124" s="1"/>
  <c r="Z17" i="124"/>
  <c r="Z19" i="124" s="1"/>
  <c r="Z20" i="124" s="1"/>
  <c r="V17" i="124"/>
  <c r="V19" i="124" s="1"/>
  <c r="V20" i="124" s="1"/>
  <c r="R17" i="124"/>
  <c r="R19" i="124" s="1"/>
  <c r="R20" i="124" s="1"/>
  <c r="N17" i="124"/>
  <c r="N19" i="124" s="1"/>
  <c r="N20" i="124" s="1"/>
  <c r="J17" i="124"/>
  <c r="J19" i="124" s="1"/>
  <c r="J20" i="124" s="1"/>
  <c r="F17" i="124"/>
  <c r="H16" i="124"/>
  <c r="F16" i="124"/>
  <c r="D16" i="124"/>
  <c r="AF17" i="124"/>
  <c r="AF19" i="124" s="1"/>
  <c r="AF20" i="124" s="1"/>
  <c r="AE17" i="124"/>
  <c r="AE19" i="124" s="1"/>
  <c r="AE20" i="124" s="1"/>
  <c r="AC17" i="124"/>
  <c r="AC19" i="124" s="1"/>
  <c r="AC20" i="124" s="1"/>
  <c r="AB17" i="124"/>
  <c r="AB19" i="124" s="1"/>
  <c r="AB20" i="124" s="1"/>
  <c r="AA17" i="124"/>
  <c r="AA19" i="124" s="1"/>
  <c r="AA20" i="124" s="1"/>
  <c r="X17" i="124"/>
  <c r="X19" i="124" s="1"/>
  <c r="X20" i="124" s="1"/>
  <c r="W17" i="124"/>
  <c r="W19" i="124" s="1"/>
  <c r="W20" i="124" s="1"/>
  <c r="T17" i="124"/>
  <c r="T19" i="124" s="1"/>
  <c r="T20" i="124" s="1"/>
  <c r="S17" i="124"/>
  <c r="S19" i="124" s="1"/>
  <c r="S20" i="124" s="1"/>
  <c r="P17" i="124"/>
  <c r="P19" i="124" s="1"/>
  <c r="P20" i="124" s="1"/>
  <c r="O17" i="124"/>
  <c r="O19" i="124" s="1"/>
  <c r="O20" i="124" s="1"/>
  <c r="M17" i="124"/>
  <c r="M19" i="124" s="1"/>
  <c r="M20" i="124" s="1"/>
  <c r="L17" i="124"/>
  <c r="L19" i="124" s="1"/>
  <c r="L20" i="124" s="1"/>
  <c r="K17" i="124"/>
  <c r="K19" i="124" s="1"/>
  <c r="K20" i="124" s="1"/>
  <c r="H17" i="124"/>
  <c r="G17" i="124"/>
  <c r="G19" i="124" s="1"/>
  <c r="G20" i="124" s="1"/>
  <c r="D15" i="124"/>
  <c r="D17" i="124" s="1"/>
  <c r="D19" i="124" s="1"/>
  <c r="D20" i="124" s="1"/>
  <c r="C15" i="124"/>
  <c r="C17" i="124" s="1"/>
  <c r="C19" i="124" s="1"/>
  <c r="C20" i="124" s="1"/>
  <c r="H19" i="124" l="1"/>
  <c r="H20" i="124" s="1"/>
  <c r="F19" i="124"/>
  <c r="F20" i="124" s="1"/>
  <c r="F15" i="123"/>
  <c r="G15" i="123"/>
  <c r="H15" i="123"/>
  <c r="I15" i="123"/>
  <c r="J15" i="123"/>
  <c r="K15" i="123"/>
  <c r="L15" i="123"/>
  <c r="M15" i="123"/>
  <c r="N15" i="123"/>
  <c r="O15" i="123"/>
  <c r="P15" i="123"/>
  <c r="Q15" i="123"/>
  <c r="R15" i="123"/>
  <c r="S15" i="123"/>
  <c r="T15" i="123"/>
  <c r="U15" i="123"/>
  <c r="V15" i="123"/>
  <c r="W15" i="123"/>
  <c r="X15" i="123"/>
  <c r="Y15" i="123"/>
  <c r="Z15" i="123"/>
  <c r="AA15" i="123"/>
  <c r="AB15" i="123"/>
  <c r="AC15" i="123"/>
  <c r="AD15" i="123"/>
  <c r="AE15" i="123"/>
  <c r="AF15" i="123"/>
  <c r="AG15" i="123"/>
  <c r="AH15" i="123"/>
  <c r="E15" i="123"/>
  <c r="H18" i="123" l="1"/>
  <c r="F18" i="123"/>
  <c r="D18" i="123"/>
  <c r="H16" i="123"/>
  <c r="F16" i="123"/>
  <c r="D16" i="123"/>
  <c r="AH17" i="123"/>
  <c r="AH19" i="123" s="1"/>
  <c r="AH20" i="123" s="1"/>
  <c r="AG17" i="123"/>
  <c r="AG19" i="123" s="1"/>
  <c r="AG20" i="123" s="1"/>
  <c r="AF17" i="123"/>
  <c r="AF19" i="123" s="1"/>
  <c r="AF20" i="123" s="1"/>
  <c r="AE17" i="123"/>
  <c r="AE19" i="123" s="1"/>
  <c r="AE20" i="123" s="1"/>
  <c r="AD17" i="123"/>
  <c r="AD19" i="123" s="1"/>
  <c r="AD20" i="123" s="1"/>
  <c r="AC17" i="123"/>
  <c r="AC19" i="123" s="1"/>
  <c r="AC20" i="123" s="1"/>
  <c r="AB17" i="123"/>
  <c r="AB19" i="123" s="1"/>
  <c r="AB20" i="123" s="1"/>
  <c r="AA17" i="123"/>
  <c r="AA19" i="123" s="1"/>
  <c r="AA20" i="123" s="1"/>
  <c r="Z17" i="123"/>
  <c r="Z19" i="123" s="1"/>
  <c r="Z20" i="123" s="1"/>
  <c r="Y17" i="123"/>
  <c r="Y19" i="123" s="1"/>
  <c r="Y20" i="123" s="1"/>
  <c r="X17" i="123"/>
  <c r="X19" i="123" s="1"/>
  <c r="X20" i="123" s="1"/>
  <c r="W17" i="123"/>
  <c r="W19" i="123" s="1"/>
  <c r="W20" i="123" s="1"/>
  <c r="V17" i="123"/>
  <c r="V19" i="123" s="1"/>
  <c r="V20" i="123" s="1"/>
  <c r="U17" i="123"/>
  <c r="U19" i="123" s="1"/>
  <c r="U20" i="123" s="1"/>
  <c r="T17" i="123"/>
  <c r="T19" i="123" s="1"/>
  <c r="T20" i="123" s="1"/>
  <c r="S17" i="123"/>
  <c r="S19" i="123" s="1"/>
  <c r="S20" i="123" s="1"/>
  <c r="R17" i="123"/>
  <c r="R19" i="123" s="1"/>
  <c r="R20" i="123" s="1"/>
  <c r="Q17" i="123"/>
  <c r="Q19" i="123" s="1"/>
  <c r="Q20" i="123" s="1"/>
  <c r="P17" i="123"/>
  <c r="P19" i="123" s="1"/>
  <c r="P20" i="123" s="1"/>
  <c r="O17" i="123"/>
  <c r="O19" i="123" s="1"/>
  <c r="O20" i="123" s="1"/>
  <c r="N17" i="123"/>
  <c r="N19" i="123" s="1"/>
  <c r="N20" i="123" s="1"/>
  <c r="M17" i="123"/>
  <c r="M19" i="123" s="1"/>
  <c r="M20" i="123" s="1"/>
  <c r="L17" i="123"/>
  <c r="L19" i="123" s="1"/>
  <c r="L20" i="123" s="1"/>
  <c r="K17" i="123"/>
  <c r="K19" i="123" s="1"/>
  <c r="K20" i="123" s="1"/>
  <c r="J17" i="123"/>
  <c r="J19" i="123" s="1"/>
  <c r="J20" i="123" s="1"/>
  <c r="I17" i="123"/>
  <c r="I19" i="123" s="1"/>
  <c r="I20" i="123" s="1"/>
  <c r="H17" i="123"/>
  <c r="H19" i="123" s="1"/>
  <c r="H20" i="123" s="1"/>
  <c r="G17" i="123"/>
  <c r="G19" i="123" s="1"/>
  <c r="G20" i="123" s="1"/>
  <c r="F17" i="123"/>
  <c r="F19" i="123" s="1"/>
  <c r="F20" i="123" s="1"/>
  <c r="E17" i="123"/>
  <c r="E19" i="123" s="1"/>
  <c r="E20" i="123" s="1"/>
  <c r="D15" i="123"/>
  <c r="D17" i="123" s="1"/>
  <c r="D19" i="123" s="1"/>
  <c r="D20" i="123" s="1"/>
  <c r="C15" i="123"/>
  <c r="C17" i="123" s="1"/>
  <c r="C19" i="123" s="1"/>
  <c r="C20" i="123" s="1"/>
  <c r="F15" i="122" l="1"/>
  <c r="G15" i="122"/>
  <c r="H15" i="122"/>
  <c r="I15" i="122"/>
  <c r="J15" i="122"/>
  <c r="K15" i="122"/>
  <c r="L15" i="122"/>
  <c r="M15" i="122"/>
  <c r="N15" i="122"/>
  <c r="O15" i="122"/>
  <c r="P15" i="122"/>
  <c r="Q15" i="122"/>
  <c r="R15" i="122"/>
  <c r="S15" i="122"/>
  <c r="T15" i="122"/>
  <c r="U15" i="122"/>
  <c r="V15" i="122"/>
  <c r="W15" i="122"/>
  <c r="X15" i="122"/>
  <c r="Y15" i="122"/>
  <c r="Z15" i="122"/>
  <c r="AA15" i="122"/>
  <c r="AB15" i="122"/>
  <c r="AC15" i="122"/>
  <c r="AD15" i="122"/>
  <c r="AE15" i="122"/>
  <c r="AF15" i="122"/>
  <c r="AG15" i="122"/>
  <c r="AH15" i="122"/>
  <c r="E15" i="122"/>
  <c r="E17" i="122" s="1"/>
  <c r="E19" i="122" s="1"/>
  <c r="E20" i="122" s="1"/>
  <c r="G17" i="122"/>
  <c r="G19" i="122" s="1"/>
  <c r="G20" i="122" s="1"/>
  <c r="K17" i="122"/>
  <c r="K19" i="122" s="1"/>
  <c r="K20" i="122" s="1"/>
  <c r="O17" i="122"/>
  <c r="O19" i="122" s="1"/>
  <c r="O20" i="122" s="1"/>
  <c r="S17" i="122"/>
  <c r="S19" i="122" s="1"/>
  <c r="S20" i="122" s="1"/>
  <c r="W17" i="122"/>
  <c r="W19" i="122" s="1"/>
  <c r="W20" i="122" s="1"/>
  <c r="AA17" i="122"/>
  <c r="AA19" i="122" s="1"/>
  <c r="AA20" i="122" s="1"/>
  <c r="AE17" i="122"/>
  <c r="AE19" i="122" s="1"/>
  <c r="AE20" i="122" s="1"/>
  <c r="AG17" i="122"/>
  <c r="AG19" i="122" s="1"/>
  <c r="AG20" i="122" s="1"/>
  <c r="C19" i="122"/>
  <c r="C20" i="122" s="1"/>
  <c r="H18" i="122"/>
  <c r="F18" i="122"/>
  <c r="D18" i="122"/>
  <c r="AH17" i="122"/>
  <c r="AH19" i="122" s="1"/>
  <c r="AH20" i="122" s="1"/>
  <c r="AD17" i="122"/>
  <c r="AD19" i="122" s="1"/>
  <c r="AD20" i="122" s="1"/>
  <c r="Z17" i="122"/>
  <c r="Z19" i="122" s="1"/>
  <c r="Z20" i="122" s="1"/>
  <c r="V17" i="122"/>
  <c r="V19" i="122" s="1"/>
  <c r="V20" i="122" s="1"/>
  <c r="R17" i="122"/>
  <c r="R19" i="122" s="1"/>
  <c r="R20" i="122" s="1"/>
  <c r="N17" i="122"/>
  <c r="N19" i="122" s="1"/>
  <c r="N20" i="122" s="1"/>
  <c r="J17" i="122"/>
  <c r="J19" i="122" s="1"/>
  <c r="J20" i="122" s="1"/>
  <c r="F17" i="122"/>
  <c r="C17" i="122"/>
  <c r="H16" i="122"/>
  <c r="H17" i="122" s="1"/>
  <c r="F16" i="122"/>
  <c r="D16" i="122"/>
  <c r="AF17" i="122"/>
  <c r="AF19" i="122" s="1"/>
  <c r="AF20" i="122" s="1"/>
  <c r="AC17" i="122"/>
  <c r="AC19" i="122" s="1"/>
  <c r="AC20" i="122" s="1"/>
  <c r="AB17" i="122"/>
  <c r="AB19" i="122" s="1"/>
  <c r="AB20" i="122" s="1"/>
  <c r="Y17" i="122"/>
  <c r="Y19" i="122" s="1"/>
  <c r="Y20" i="122" s="1"/>
  <c r="X17" i="122"/>
  <c r="X19" i="122" s="1"/>
  <c r="X20" i="122" s="1"/>
  <c r="U17" i="122"/>
  <c r="U19" i="122" s="1"/>
  <c r="U20" i="122" s="1"/>
  <c r="T17" i="122"/>
  <c r="T19" i="122" s="1"/>
  <c r="T20" i="122" s="1"/>
  <c r="Q17" i="122"/>
  <c r="Q19" i="122" s="1"/>
  <c r="Q20" i="122" s="1"/>
  <c r="P17" i="122"/>
  <c r="P19" i="122" s="1"/>
  <c r="P20" i="122" s="1"/>
  <c r="M17" i="122"/>
  <c r="M19" i="122" s="1"/>
  <c r="M20" i="122" s="1"/>
  <c r="L17" i="122"/>
  <c r="L19" i="122" s="1"/>
  <c r="L20" i="122" s="1"/>
  <c r="I17" i="122"/>
  <c r="I19" i="122" s="1"/>
  <c r="I20" i="122" s="1"/>
  <c r="D15" i="122"/>
  <c r="D17" i="122" s="1"/>
  <c r="D19" i="122" s="1"/>
  <c r="D20" i="122" s="1"/>
  <c r="C15" i="122"/>
  <c r="F19" i="122" l="1"/>
  <c r="F20" i="122" s="1"/>
  <c r="H19" i="122"/>
  <c r="H20" i="122" s="1"/>
  <c r="F15" i="121" l="1"/>
  <c r="G15" i="121"/>
  <c r="G17" i="121" s="1"/>
  <c r="G19" i="121" s="1"/>
  <c r="G20" i="121" s="1"/>
  <c r="H15" i="121"/>
  <c r="I15" i="121"/>
  <c r="J15" i="121"/>
  <c r="K15" i="121"/>
  <c r="L15" i="121"/>
  <c r="M15" i="121"/>
  <c r="N15" i="121"/>
  <c r="O15" i="121"/>
  <c r="O17" i="121" s="1"/>
  <c r="O19" i="121" s="1"/>
  <c r="O20" i="121" s="1"/>
  <c r="P15" i="121"/>
  <c r="Q15" i="121"/>
  <c r="R15" i="121"/>
  <c r="S15" i="121"/>
  <c r="S17" i="121" s="1"/>
  <c r="S19" i="121" s="1"/>
  <c r="S20" i="121" s="1"/>
  <c r="T15" i="121"/>
  <c r="U15" i="121"/>
  <c r="V15" i="121"/>
  <c r="W15" i="121"/>
  <c r="W17" i="121" s="1"/>
  <c r="W19" i="121" s="1"/>
  <c r="W20" i="121" s="1"/>
  <c r="X15" i="121"/>
  <c r="Y15" i="121"/>
  <c r="Z15" i="121"/>
  <c r="Z17" i="121" s="1"/>
  <c r="Z19" i="121" s="1"/>
  <c r="Z20" i="121" s="1"/>
  <c r="AA15" i="121"/>
  <c r="AB15" i="121"/>
  <c r="AC15" i="121"/>
  <c r="AD15" i="121"/>
  <c r="AD17" i="121" s="1"/>
  <c r="AD19" i="121" s="1"/>
  <c r="AD20" i="121" s="1"/>
  <c r="AE15" i="121"/>
  <c r="AE17" i="121" s="1"/>
  <c r="AE19" i="121" s="1"/>
  <c r="AE20" i="121" s="1"/>
  <c r="AF15" i="121"/>
  <c r="AG15" i="121"/>
  <c r="AH15" i="121"/>
  <c r="E15" i="121"/>
  <c r="T19" i="121"/>
  <c r="T20" i="121" s="1"/>
  <c r="L19" i="121"/>
  <c r="L20" i="121" s="1"/>
  <c r="C19" i="121"/>
  <c r="C20" i="121" s="1"/>
  <c r="H18" i="121"/>
  <c r="F18" i="121"/>
  <c r="D18" i="121"/>
  <c r="AH17" i="121"/>
  <c r="AH19" i="121" s="1"/>
  <c r="AH20" i="121" s="1"/>
  <c r="AF17" i="121"/>
  <c r="AF19" i="121" s="1"/>
  <c r="AF20" i="121" s="1"/>
  <c r="AB17" i="121"/>
  <c r="AB19" i="121" s="1"/>
  <c r="AB20" i="121" s="1"/>
  <c r="AA17" i="121"/>
  <c r="AA19" i="121" s="1"/>
  <c r="AA20" i="121" s="1"/>
  <c r="X17" i="121"/>
  <c r="X19" i="121" s="1"/>
  <c r="X20" i="121" s="1"/>
  <c r="V17" i="121"/>
  <c r="V19" i="121" s="1"/>
  <c r="V20" i="121" s="1"/>
  <c r="T17" i="121"/>
  <c r="R17" i="121"/>
  <c r="R19" i="121" s="1"/>
  <c r="R20" i="121" s="1"/>
  <c r="P17" i="121"/>
  <c r="P19" i="121" s="1"/>
  <c r="P20" i="121" s="1"/>
  <c r="N17" i="121"/>
  <c r="N19" i="121" s="1"/>
  <c r="N20" i="121" s="1"/>
  <c r="L17" i="121"/>
  <c r="K17" i="121"/>
  <c r="K19" i="121" s="1"/>
  <c r="K20" i="121" s="1"/>
  <c r="J17" i="121"/>
  <c r="J19" i="121" s="1"/>
  <c r="J20" i="121" s="1"/>
  <c r="C17" i="121"/>
  <c r="H16" i="121"/>
  <c r="H17" i="121" s="1"/>
  <c r="H19" i="121" s="1"/>
  <c r="H20" i="121" s="1"/>
  <c r="F16" i="121"/>
  <c r="F17" i="121" s="1"/>
  <c r="D16" i="121"/>
  <c r="D17" i="121" s="1"/>
  <c r="D19" i="121" s="1"/>
  <c r="D20" i="121" s="1"/>
  <c r="AG17" i="121"/>
  <c r="AG19" i="121" s="1"/>
  <c r="AG20" i="121" s="1"/>
  <c r="AC17" i="121"/>
  <c r="AC19" i="121" s="1"/>
  <c r="AC20" i="121" s="1"/>
  <c r="Y17" i="121"/>
  <c r="Y19" i="121" s="1"/>
  <c r="Y20" i="121" s="1"/>
  <c r="U17" i="121"/>
  <c r="U19" i="121" s="1"/>
  <c r="U20" i="121" s="1"/>
  <c r="Q17" i="121"/>
  <c r="Q19" i="121" s="1"/>
  <c r="Q20" i="121" s="1"/>
  <c r="M17" i="121"/>
  <c r="M19" i="121" s="1"/>
  <c r="M20" i="121" s="1"/>
  <c r="I17" i="121"/>
  <c r="I19" i="121" s="1"/>
  <c r="I20" i="121" s="1"/>
  <c r="E17" i="121"/>
  <c r="E19" i="121" s="1"/>
  <c r="E20" i="121" s="1"/>
  <c r="D15" i="121"/>
  <c r="C15" i="121"/>
  <c r="F19" i="121" l="1"/>
  <c r="F20" i="121" s="1"/>
  <c r="F15" i="119"/>
  <c r="G15" i="119"/>
  <c r="H15" i="119"/>
  <c r="I15" i="119"/>
  <c r="J15" i="119"/>
  <c r="K15" i="119"/>
  <c r="L15" i="119"/>
  <c r="M15" i="119"/>
  <c r="N15" i="119"/>
  <c r="O15" i="119"/>
  <c r="P15" i="119"/>
  <c r="Q15" i="119"/>
  <c r="R15" i="119"/>
  <c r="S15" i="119"/>
  <c r="T15" i="119"/>
  <c r="U15" i="119"/>
  <c r="V15" i="119"/>
  <c r="W15" i="119"/>
  <c r="X15" i="119"/>
  <c r="Y15" i="119"/>
  <c r="Z15" i="119"/>
  <c r="AA15" i="119"/>
  <c r="AB15" i="119"/>
  <c r="AC15" i="119"/>
  <c r="AD15" i="119"/>
  <c r="AE15" i="119"/>
  <c r="AF15" i="119"/>
  <c r="AG15" i="119"/>
  <c r="AH15" i="119"/>
  <c r="E15" i="119"/>
  <c r="H18" i="120" l="1"/>
  <c r="F18" i="120" l="1"/>
  <c r="D18" i="120"/>
  <c r="H16" i="120"/>
  <c r="F16" i="120"/>
  <c r="D16" i="120"/>
  <c r="D16" i="119" l="1"/>
  <c r="I17" i="119" l="1"/>
  <c r="I19" i="119" s="1"/>
  <c r="I20" i="119" s="1"/>
  <c r="I15" i="120" s="1"/>
  <c r="I17" i="120" s="1"/>
  <c r="I19" i="120" s="1"/>
  <c r="I20" i="120" s="1"/>
  <c r="M17" i="119"/>
  <c r="M19" i="119" s="1"/>
  <c r="M20" i="119" s="1"/>
  <c r="M15" i="120" s="1"/>
  <c r="M17" i="120" s="1"/>
  <c r="M19" i="120" s="1"/>
  <c r="M20" i="120" s="1"/>
  <c r="Q17" i="119"/>
  <c r="Q19" i="119" s="1"/>
  <c r="Q20" i="119" s="1"/>
  <c r="Q15" i="120" s="1"/>
  <c r="Q17" i="120" s="1"/>
  <c r="Q19" i="120" s="1"/>
  <c r="Q20" i="120" s="1"/>
  <c r="U17" i="119"/>
  <c r="U19" i="119" s="1"/>
  <c r="U20" i="119" s="1"/>
  <c r="U15" i="120" s="1"/>
  <c r="U17" i="120" s="1"/>
  <c r="U19" i="120" s="1"/>
  <c r="U20" i="120" s="1"/>
  <c r="Y17" i="119"/>
  <c r="Y19" i="119" s="1"/>
  <c r="Y20" i="119" s="1"/>
  <c r="Y15" i="120" s="1"/>
  <c r="Y17" i="120" s="1"/>
  <c r="Y19" i="120" s="1"/>
  <c r="Y20" i="120" s="1"/>
  <c r="AC17" i="119"/>
  <c r="AC19" i="119" s="1"/>
  <c r="AC20" i="119" s="1"/>
  <c r="AC15" i="120" s="1"/>
  <c r="AC17" i="120" s="1"/>
  <c r="AC19" i="120" s="1"/>
  <c r="AC20" i="120" s="1"/>
  <c r="AG17" i="119"/>
  <c r="AG19" i="119" s="1"/>
  <c r="AG20" i="119" s="1"/>
  <c r="AG15" i="120" s="1"/>
  <c r="AG17" i="120" s="1"/>
  <c r="AG19" i="120" s="1"/>
  <c r="AG20" i="120" s="1"/>
  <c r="E17" i="119"/>
  <c r="E19" i="119" s="1"/>
  <c r="E20" i="119" s="1"/>
  <c r="H18" i="119"/>
  <c r="F18" i="119"/>
  <c r="D18" i="119"/>
  <c r="AF17" i="119"/>
  <c r="AF19" i="119" s="1"/>
  <c r="AF20" i="119" s="1"/>
  <c r="AF15" i="120" s="1"/>
  <c r="AF17" i="120" s="1"/>
  <c r="AF19" i="120" s="1"/>
  <c r="AF20" i="120" s="1"/>
  <c r="AB17" i="119"/>
  <c r="AB19" i="119" s="1"/>
  <c r="AB20" i="119" s="1"/>
  <c r="AB15" i="120" s="1"/>
  <c r="AB17" i="120" s="1"/>
  <c r="AB19" i="120" s="1"/>
  <c r="AB20" i="120" s="1"/>
  <c r="X17" i="119"/>
  <c r="X19" i="119" s="1"/>
  <c r="X20" i="119" s="1"/>
  <c r="X15" i="120" s="1"/>
  <c r="X17" i="120" s="1"/>
  <c r="X19" i="120" s="1"/>
  <c r="X20" i="120" s="1"/>
  <c r="T17" i="119"/>
  <c r="T19" i="119" s="1"/>
  <c r="T20" i="119" s="1"/>
  <c r="T15" i="120" s="1"/>
  <c r="T17" i="120" s="1"/>
  <c r="T19" i="120" s="1"/>
  <c r="T20" i="120" s="1"/>
  <c r="P17" i="119"/>
  <c r="P19" i="119" s="1"/>
  <c r="P20" i="119" s="1"/>
  <c r="P15" i="120" s="1"/>
  <c r="P17" i="120" s="1"/>
  <c r="P19" i="120" s="1"/>
  <c r="P20" i="120" s="1"/>
  <c r="L17" i="119"/>
  <c r="L19" i="119" s="1"/>
  <c r="L20" i="119" s="1"/>
  <c r="L15" i="120" s="1"/>
  <c r="L17" i="120" s="1"/>
  <c r="L19" i="120" s="1"/>
  <c r="L20" i="120" s="1"/>
  <c r="D17" i="119"/>
  <c r="D19" i="119" s="1"/>
  <c r="D20" i="119" s="1"/>
  <c r="D15" i="120" s="1"/>
  <c r="D17" i="120" s="1"/>
  <c r="D19" i="120" s="1"/>
  <c r="D20" i="120" s="1"/>
  <c r="H16" i="119"/>
  <c r="H17" i="119" s="1"/>
  <c r="F16" i="119"/>
  <c r="F17" i="119" s="1"/>
  <c r="AH17" i="119"/>
  <c r="AH19" i="119" s="1"/>
  <c r="AH20" i="119" s="1"/>
  <c r="AH15" i="120" s="1"/>
  <c r="AH17" i="120" s="1"/>
  <c r="AH19" i="120" s="1"/>
  <c r="AH20" i="120" s="1"/>
  <c r="AE17" i="119"/>
  <c r="AE19" i="119" s="1"/>
  <c r="AE20" i="119" s="1"/>
  <c r="AE15" i="120" s="1"/>
  <c r="AE17" i="120" s="1"/>
  <c r="AE19" i="120" s="1"/>
  <c r="AE20" i="120" s="1"/>
  <c r="AD17" i="119"/>
  <c r="AD19" i="119" s="1"/>
  <c r="AD20" i="119" s="1"/>
  <c r="AD15" i="120" s="1"/>
  <c r="AD17" i="120" s="1"/>
  <c r="AD19" i="120" s="1"/>
  <c r="AD20" i="120" s="1"/>
  <c r="AA17" i="119"/>
  <c r="AA19" i="119" s="1"/>
  <c r="AA20" i="119" s="1"/>
  <c r="AA15" i="120" s="1"/>
  <c r="AA17" i="120" s="1"/>
  <c r="AA19" i="120" s="1"/>
  <c r="AA20" i="120" s="1"/>
  <c r="Z17" i="119"/>
  <c r="Z19" i="119" s="1"/>
  <c r="Z20" i="119" s="1"/>
  <c r="Z15" i="120" s="1"/>
  <c r="Z17" i="120" s="1"/>
  <c r="Z19" i="120" s="1"/>
  <c r="Z20" i="120" s="1"/>
  <c r="W17" i="119"/>
  <c r="W19" i="119" s="1"/>
  <c r="W20" i="119" s="1"/>
  <c r="W15" i="120" s="1"/>
  <c r="W17" i="120" s="1"/>
  <c r="W19" i="120" s="1"/>
  <c r="W20" i="120" s="1"/>
  <c r="V17" i="119"/>
  <c r="V19" i="119" s="1"/>
  <c r="V20" i="119" s="1"/>
  <c r="V15" i="120" s="1"/>
  <c r="V17" i="120" s="1"/>
  <c r="V19" i="120" s="1"/>
  <c r="V20" i="120" s="1"/>
  <c r="S17" i="119"/>
  <c r="S19" i="119" s="1"/>
  <c r="S20" i="119" s="1"/>
  <c r="S15" i="120" s="1"/>
  <c r="S17" i="120" s="1"/>
  <c r="S19" i="120" s="1"/>
  <c r="S20" i="120" s="1"/>
  <c r="R17" i="119"/>
  <c r="R19" i="119" s="1"/>
  <c r="R20" i="119" s="1"/>
  <c r="R15" i="120" s="1"/>
  <c r="R17" i="120" s="1"/>
  <c r="R19" i="120" s="1"/>
  <c r="R20" i="120" s="1"/>
  <c r="O17" i="119"/>
  <c r="O19" i="119" s="1"/>
  <c r="O20" i="119" s="1"/>
  <c r="O15" i="120" s="1"/>
  <c r="O17" i="120" s="1"/>
  <c r="O19" i="120" s="1"/>
  <c r="O20" i="120" s="1"/>
  <c r="N17" i="119"/>
  <c r="N19" i="119" s="1"/>
  <c r="N20" i="119" s="1"/>
  <c r="N15" i="120" s="1"/>
  <c r="N17" i="120" s="1"/>
  <c r="N19" i="120" s="1"/>
  <c r="N20" i="120" s="1"/>
  <c r="K17" i="119"/>
  <c r="K19" i="119" s="1"/>
  <c r="K20" i="119" s="1"/>
  <c r="K15" i="120" s="1"/>
  <c r="K17" i="120" s="1"/>
  <c r="K19" i="120" s="1"/>
  <c r="K20" i="120" s="1"/>
  <c r="J17" i="119"/>
  <c r="J19" i="119" s="1"/>
  <c r="J20" i="119" s="1"/>
  <c r="J15" i="120" s="1"/>
  <c r="J17" i="120" s="1"/>
  <c r="J19" i="120" s="1"/>
  <c r="J20" i="120" s="1"/>
  <c r="G17" i="119"/>
  <c r="G19" i="119" s="1"/>
  <c r="G20" i="119" s="1"/>
  <c r="G15" i="120" s="1"/>
  <c r="G17" i="120" s="1"/>
  <c r="G19" i="120" s="1"/>
  <c r="G20" i="120" s="1"/>
  <c r="D15" i="119"/>
  <c r="C15" i="119"/>
  <c r="C17" i="119" s="1"/>
  <c r="C19" i="119" s="1"/>
  <c r="C20" i="119" s="1"/>
  <c r="C15" i="120" s="1"/>
  <c r="C17" i="120" s="1"/>
  <c r="C19" i="120" s="1"/>
  <c r="C20" i="120" s="1"/>
  <c r="E15" i="120" l="1"/>
  <c r="E17" i="120" s="1"/>
  <c r="E19" i="120" s="1"/>
  <c r="E20" i="120" s="1"/>
  <c r="H19" i="119"/>
  <c r="H20" i="119" s="1"/>
  <c r="H15" i="120" s="1"/>
  <c r="H17" i="120" s="1"/>
  <c r="H19" i="120" s="1"/>
  <c r="H20" i="120" s="1"/>
  <c r="F19" i="119"/>
  <c r="F20" i="119" s="1"/>
  <c r="F15" i="120" s="1"/>
  <c r="F17" i="120" s="1"/>
  <c r="F19" i="120" s="1"/>
  <c r="F20" i="120" s="1"/>
  <c r="F15" i="118"/>
  <c r="G15" i="118"/>
  <c r="H15" i="118"/>
  <c r="I15" i="118"/>
  <c r="J15" i="118"/>
  <c r="K15" i="118"/>
  <c r="L15" i="118"/>
  <c r="M15" i="118"/>
  <c r="N15" i="118"/>
  <c r="O15" i="118"/>
  <c r="P15" i="118"/>
  <c r="Q15" i="118"/>
  <c r="R15" i="118"/>
  <c r="S15" i="118"/>
  <c r="T15" i="118"/>
  <c r="U15" i="118"/>
  <c r="V15" i="118"/>
  <c r="W15" i="118"/>
  <c r="X15" i="118"/>
  <c r="Y15" i="118"/>
  <c r="Z15" i="118"/>
  <c r="AA15" i="118"/>
  <c r="AD15" i="118"/>
  <c r="AE15" i="118"/>
  <c r="AF15" i="118"/>
  <c r="AG15" i="118"/>
  <c r="AH15" i="118"/>
  <c r="E15" i="118"/>
  <c r="H18" i="118" l="1"/>
  <c r="F18" i="118"/>
  <c r="D18" i="118"/>
  <c r="AH17" i="118"/>
  <c r="AH19" i="118" s="1"/>
  <c r="AH20" i="118" s="1"/>
  <c r="AD17" i="118"/>
  <c r="AD19" i="118" s="1"/>
  <c r="AD20" i="118" s="1"/>
  <c r="H16" i="118"/>
  <c r="F16" i="118"/>
  <c r="AG17" i="118"/>
  <c r="AG19" i="118" s="1"/>
  <c r="AG20" i="118" s="1"/>
  <c r="AF17" i="118"/>
  <c r="AF19" i="118" s="1"/>
  <c r="AF20" i="118" s="1"/>
  <c r="AE17" i="118"/>
  <c r="AE19" i="118" s="1"/>
  <c r="AE20" i="118" s="1"/>
  <c r="AA17" i="118"/>
  <c r="AA19" i="118" s="1"/>
  <c r="AA20" i="118" s="1"/>
  <c r="Z17" i="118"/>
  <c r="Z19" i="118" s="1"/>
  <c r="Z20" i="118" s="1"/>
  <c r="Y17" i="118"/>
  <c r="Y19" i="118" s="1"/>
  <c r="Y20" i="118" s="1"/>
  <c r="X17" i="118"/>
  <c r="X19" i="118" s="1"/>
  <c r="X20" i="118" s="1"/>
  <c r="W17" i="118"/>
  <c r="W19" i="118" s="1"/>
  <c r="W20" i="118" s="1"/>
  <c r="V17" i="118"/>
  <c r="V19" i="118" s="1"/>
  <c r="V20" i="118" s="1"/>
  <c r="U17" i="118"/>
  <c r="U19" i="118" s="1"/>
  <c r="U20" i="118" s="1"/>
  <c r="T17" i="118"/>
  <c r="T19" i="118" s="1"/>
  <c r="T20" i="118" s="1"/>
  <c r="S17" i="118"/>
  <c r="S19" i="118" s="1"/>
  <c r="S20" i="118" s="1"/>
  <c r="R17" i="118"/>
  <c r="R19" i="118" s="1"/>
  <c r="R20" i="118" s="1"/>
  <c r="Q17" i="118"/>
  <c r="Q19" i="118" s="1"/>
  <c r="Q20" i="118" s="1"/>
  <c r="P17" i="118"/>
  <c r="P19" i="118" s="1"/>
  <c r="P20" i="118" s="1"/>
  <c r="O17" i="118"/>
  <c r="O19" i="118" s="1"/>
  <c r="O20" i="118" s="1"/>
  <c r="N17" i="118"/>
  <c r="N19" i="118" s="1"/>
  <c r="N20" i="118" s="1"/>
  <c r="M17" i="118"/>
  <c r="M19" i="118" s="1"/>
  <c r="M20" i="118" s="1"/>
  <c r="L17" i="118"/>
  <c r="L19" i="118" s="1"/>
  <c r="L20" i="118" s="1"/>
  <c r="K17" i="118"/>
  <c r="K19" i="118" s="1"/>
  <c r="K20" i="118" s="1"/>
  <c r="J17" i="118"/>
  <c r="J19" i="118" s="1"/>
  <c r="J20" i="118" s="1"/>
  <c r="I17" i="118"/>
  <c r="I19" i="118" s="1"/>
  <c r="I20" i="118" s="1"/>
  <c r="H17" i="118"/>
  <c r="G17" i="118"/>
  <c r="G19" i="118" s="1"/>
  <c r="G20" i="118" s="1"/>
  <c r="F17" i="118"/>
  <c r="F19" i="118" s="1"/>
  <c r="F20" i="118" s="1"/>
  <c r="E17" i="118"/>
  <c r="E19" i="118" s="1"/>
  <c r="E20" i="118" s="1"/>
  <c r="D15" i="118"/>
  <c r="D17" i="118" s="1"/>
  <c r="D19" i="118" s="1"/>
  <c r="D20" i="118" s="1"/>
  <c r="C15" i="118"/>
  <c r="C17" i="118" s="1"/>
  <c r="C19" i="118" s="1"/>
  <c r="C20" i="118" s="1"/>
  <c r="H19" i="118" l="1"/>
  <c r="H20" i="118" s="1"/>
  <c r="F15" i="117" l="1"/>
  <c r="G15" i="117"/>
  <c r="H15" i="117"/>
  <c r="I15" i="117"/>
  <c r="I17" i="117" s="1"/>
  <c r="I19" i="117" s="1"/>
  <c r="I20" i="117" s="1"/>
  <c r="J15" i="117"/>
  <c r="K15" i="117"/>
  <c r="L15" i="117"/>
  <c r="M15" i="117"/>
  <c r="M17" i="117" s="1"/>
  <c r="M19" i="117" s="1"/>
  <c r="M20" i="117" s="1"/>
  <c r="N15" i="117"/>
  <c r="O15" i="117"/>
  <c r="P15" i="117"/>
  <c r="P17" i="117" s="1"/>
  <c r="P19" i="117" s="1"/>
  <c r="P20" i="117" s="1"/>
  <c r="Q15" i="117"/>
  <c r="Q17" i="117" s="1"/>
  <c r="Q19" i="117" s="1"/>
  <c r="Q20" i="117" s="1"/>
  <c r="R15" i="117"/>
  <c r="S15" i="117"/>
  <c r="T15" i="117"/>
  <c r="U15" i="117"/>
  <c r="U17" i="117" s="1"/>
  <c r="U19" i="117" s="1"/>
  <c r="U20" i="117" s="1"/>
  <c r="V15" i="117"/>
  <c r="W15" i="117"/>
  <c r="X15" i="117"/>
  <c r="X17" i="117" s="1"/>
  <c r="X19" i="117" s="1"/>
  <c r="X20" i="117" s="1"/>
  <c r="Y15" i="117"/>
  <c r="Y17" i="117" s="1"/>
  <c r="Y19" i="117" s="1"/>
  <c r="Y20" i="117" s="1"/>
  <c r="Z15" i="117"/>
  <c r="AA15" i="117"/>
  <c r="AC17" i="117"/>
  <c r="AC19" i="117" s="1"/>
  <c r="AC20" i="117" s="1"/>
  <c r="AC15" i="118" s="1"/>
  <c r="AC17" i="118" s="1"/>
  <c r="AC19" i="118" s="1"/>
  <c r="AC20" i="118" s="1"/>
  <c r="AE15" i="117"/>
  <c r="AF15" i="117"/>
  <c r="AF17" i="117" s="1"/>
  <c r="AF19" i="117" s="1"/>
  <c r="AF20" i="117" s="1"/>
  <c r="AG15" i="117"/>
  <c r="AG17" i="117" s="1"/>
  <c r="AG19" i="117" s="1"/>
  <c r="AG20" i="117" s="1"/>
  <c r="AH15" i="117"/>
  <c r="E15" i="117"/>
  <c r="H18" i="117"/>
  <c r="F18" i="117"/>
  <c r="D18" i="117"/>
  <c r="T17" i="117"/>
  <c r="T19" i="117" s="1"/>
  <c r="T20" i="117" s="1"/>
  <c r="L17" i="117"/>
  <c r="L19" i="117" s="1"/>
  <c r="L20" i="117" s="1"/>
  <c r="E17" i="117"/>
  <c r="E19" i="117" s="1"/>
  <c r="E20" i="117" s="1"/>
  <c r="D17" i="117"/>
  <c r="D19" i="117" s="1"/>
  <c r="D20" i="117" s="1"/>
  <c r="H16" i="117"/>
  <c r="H17" i="117" s="1"/>
  <c r="H19" i="117" s="1"/>
  <c r="H20" i="117" s="1"/>
  <c r="F16" i="117"/>
  <c r="AH17" i="117"/>
  <c r="AH19" i="117" s="1"/>
  <c r="AH20" i="117" s="1"/>
  <c r="AE17" i="117"/>
  <c r="AE19" i="117" s="1"/>
  <c r="AE20" i="117" s="1"/>
  <c r="AD17" i="117"/>
  <c r="AD19" i="117" s="1"/>
  <c r="AD20" i="117" s="1"/>
  <c r="AA17" i="117"/>
  <c r="AA19" i="117" s="1"/>
  <c r="AA20" i="117" s="1"/>
  <c r="Z17" i="117"/>
  <c r="Z19" i="117" s="1"/>
  <c r="Z20" i="117" s="1"/>
  <c r="W17" i="117"/>
  <c r="W19" i="117" s="1"/>
  <c r="W20" i="117" s="1"/>
  <c r="V17" i="117"/>
  <c r="V19" i="117" s="1"/>
  <c r="V20" i="117" s="1"/>
  <c r="S17" i="117"/>
  <c r="S19" i="117" s="1"/>
  <c r="S20" i="117" s="1"/>
  <c r="R17" i="117"/>
  <c r="R19" i="117" s="1"/>
  <c r="R20" i="117" s="1"/>
  <c r="O17" i="117"/>
  <c r="O19" i="117" s="1"/>
  <c r="O20" i="117" s="1"/>
  <c r="N17" i="117"/>
  <c r="N19" i="117" s="1"/>
  <c r="N20" i="117" s="1"/>
  <c r="K17" i="117"/>
  <c r="K19" i="117" s="1"/>
  <c r="K20" i="117" s="1"/>
  <c r="J17" i="117"/>
  <c r="J19" i="117" s="1"/>
  <c r="J20" i="117" s="1"/>
  <c r="G17" i="117"/>
  <c r="G19" i="117" s="1"/>
  <c r="G20" i="117" s="1"/>
  <c r="F17" i="117"/>
  <c r="D15" i="117"/>
  <c r="C15" i="117"/>
  <c r="C17" i="117" s="1"/>
  <c r="C19" i="117" s="1"/>
  <c r="C20" i="117" s="1"/>
  <c r="F19" i="117" l="1"/>
  <c r="F20" i="117" s="1"/>
  <c r="F15" i="116"/>
  <c r="G15" i="116"/>
  <c r="H15" i="116"/>
  <c r="H17" i="116" s="1"/>
  <c r="I15" i="116"/>
  <c r="I17" i="116" s="1"/>
  <c r="I19" i="116" s="1"/>
  <c r="I20" i="116" s="1"/>
  <c r="J15" i="116"/>
  <c r="K15" i="116"/>
  <c r="L15" i="116"/>
  <c r="L17" i="116" s="1"/>
  <c r="L19" i="116" s="1"/>
  <c r="L20" i="116" s="1"/>
  <c r="M15" i="116"/>
  <c r="M17" i="116" s="1"/>
  <c r="M19" i="116" s="1"/>
  <c r="M20" i="116" s="1"/>
  <c r="N15" i="116"/>
  <c r="O15" i="116"/>
  <c r="P15" i="116"/>
  <c r="P17" i="116" s="1"/>
  <c r="P19" i="116" s="1"/>
  <c r="P20" i="116" s="1"/>
  <c r="Q15" i="116"/>
  <c r="Q17" i="116" s="1"/>
  <c r="Q19" i="116" s="1"/>
  <c r="Q20" i="116" s="1"/>
  <c r="R15" i="116"/>
  <c r="S15" i="116"/>
  <c r="T15" i="116"/>
  <c r="T17" i="116" s="1"/>
  <c r="T19" i="116" s="1"/>
  <c r="T20" i="116" s="1"/>
  <c r="U15" i="116"/>
  <c r="U17" i="116" s="1"/>
  <c r="U19" i="116" s="1"/>
  <c r="U20" i="116" s="1"/>
  <c r="V15" i="116"/>
  <c r="W15" i="116"/>
  <c r="X15" i="116"/>
  <c r="X17" i="116" s="1"/>
  <c r="X19" i="116" s="1"/>
  <c r="X20" i="116" s="1"/>
  <c r="Y15" i="116"/>
  <c r="Y17" i="116" s="1"/>
  <c r="Y19" i="116" s="1"/>
  <c r="Y20" i="116" s="1"/>
  <c r="Z15" i="116"/>
  <c r="AA15" i="116"/>
  <c r="AE15" i="116"/>
  <c r="AF15" i="116"/>
  <c r="AF17" i="116" s="1"/>
  <c r="AF19" i="116" s="1"/>
  <c r="AF20" i="116" s="1"/>
  <c r="AG15" i="116"/>
  <c r="AG17" i="116" s="1"/>
  <c r="AG19" i="116" s="1"/>
  <c r="AG20" i="116" s="1"/>
  <c r="AH15" i="116"/>
  <c r="E15" i="116"/>
  <c r="E17" i="116" s="1"/>
  <c r="E19" i="116" s="1"/>
  <c r="E20" i="116" s="1"/>
  <c r="H18" i="116"/>
  <c r="F18" i="116"/>
  <c r="D18" i="116"/>
  <c r="H16" i="116"/>
  <c r="F16" i="116"/>
  <c r="AH17" i="116"/>
  <c r="AH19" i="116" s="1"/>
  <c r="AH20" i="116" s="1"/>
  <c r="AE17" i="116"/>
  <c r="AE19" i="116" s="1"/>
  <c r="AE20" i="116" s="1"/>
  <c r="AA17" i="116"/>
  <c r="AA19" i="116" s="1"/>
  <c r="AA20" i="116" s="1"/>
  <c r="Z17" i="116"/>
  <c r="Z19" i="116" s="1"/>
  <c r="Z20" i="116" s="1"/>
  <c r="W17" i="116"/>
  <c r="W19" i="116" s="1"/>
  <c r="W20" i="116" s="1"/>
  <c r="V17" i="116"/>
  <c r="V19" i="116" s="1"/>
  <c r="V20" i="116" s="1"/>
  <c r="S17" i="116"/>
  <c r="S19" i="116" s="1"/>
  <c r="S20" i="116" s="1"/>
  <c r="R17" i="116"/>
  <c r="R19" i="116" s="1"/>
  <c r="R20" i="116" s="1"/>
  <c r="O17" i="116"/>
  <c r="O19" i="116" s="1"/>
  <c r="O20" i="116" s="1"/>
  <c r="N17" i="116"/>
  <c r="N19" i="116" s="1"/>
  <c r="N20" i="116" s="1"/>
  <c r="K17" i="116"/>
  <c r="K19" i="116" s="1"/>
  <c r="K20" i="116" s="1"/>
  <c r="J17" i="116"/>
  <c r="J19" i="116" s="1"/>
  <c r="J20" i="116" s="1"/>
  <c r="G17" i="116"/>
  <c r="G19" i="116" s="1"/>
  <c r="G20" i="116" s="1"/>
  <c r="F17" i="116"/>
  <c r="D15" i="116"/>
  <c r="D17" i="116" s="1"/>
  <c r="D19" i="116" s="1"/>
  <c r="D20" i="116" s="1"/>
  <c r="C15" i="116"/>
  <c r="C17" i="116" s="1"/>
  <c r="C19" i="116" s="1"/>
  <c r="C20" i="116" s="1"/>
  <c r="H19" i="116" l="1"/>
  <c r="H20" i="116" s="1"/>
  <c r="F19" i="116"/>
  <c r="F20" i="116" s="1"/>
  <c r="F15" i="115" l="1"/>
  <c r="G15" i="115"/>
  <c r="H15" i="115"/>
  <c r="I15" i="115"/>
  <c r="I17" i="115" s="1"/>
  <c r="I19" i="115" s="1"/>
  <c r="I20" i="115" s="1"/>
  <c r="J15" i="115"/>
  <c r="K15" i="115"/>
  <c r="L15" i="115"/>
  <c r="M15" i="115"/>
  <c r="M17" i="115" s="1"/>
  <c r="M19" i="115" s="1"/>
  <c r="M20" i="115" s="1"/>
  <c r="N15" i="115"/>
  <c r="O15" i="115"/>
  <c r="P15" i="115"/>
  <c r="Q15" i="115"/>
  <c r="Q17" i="115" s="1"/>
  <c r="Q19" i="115" s="1"/>
  <c r="Q20" i="115" s="1"/>
  <c r="R15" i="115"/>
  <c r="S15" i="115"/>
  <c r="T15" i="115"/>
  <c r="U15" i="115"/>
  <c r="V15" i="115"/>
  <c r="W15" i="115"/>
  <c r="X15" i="115"/>
  <c r="Y15" i="115"/>
  <c r="Y17" i="115" s="1"/>
  <c r="Y19" i="115" s="1"/>
  <c r="Y20" i="115" s="1"/>
  <c r="Z15" i="115"/>
  <c r="AA15" i="115"/>
  <c r="AC15" i="115"/>
  <c r="AC17" i="115" s="1"/>
  <c r="AC19" i="115" s="1"/>
  <c r="AC20" i="115" s="1"/>
  <c r="AC15" i="116" s="1"/>
  <c r="AC17" i="116" s="1"/>
  <c r="AC19" i="116" s="1"/>
  <c r="AC20" i="116" s="1"/>
  <c r="AD15" i="115"/>
  <c r="AE15" i="115"/>
  <c r="AF15" i="115"/>
  <c r="AG15" i="115"/>
  <c r="AG17" i="115" s="1"/>
  <c r="AG19" i="115" s="1"/>
  <c r="AG20" i="115" s="1"/>
  <c r="AH15" i="115"/>
  <c r="E15" i="115"/>
  <c r="H18" i="115"/>
  <c r="F18" i="115"/>
  <c r="D18" i="115"/>
  <c r="AH17" i="115"/>
  <c r="AH19" i="115" s="1"/>
  <c r="AH20" i="115" s="1"/>
  <c r="AD17" i="115"/>
  <c r="AD19" i="115" s="1"/>
  <c r="AD20" i="115" s="1"/>
  <c r="AD15" i="116" s="1"/>
  <c r="AD17" i="116" s="1"/>
  <c r="AD19" i="116" s="1"/>
  <c r="AD20" i="116" s="1"/>
  <c r="Z17" i="115"/>
  <c r="Z19" i="115" s="1"/>
  <c r="Z20" i="115" s="1"/>
  <c r="V17" i="115"/>
  <c r="V19" i="115" s="1"/>
  <c r="V20" i="115" s="1"/>
  <c r="R17" i="115"/>
  <c r="R19" i="115" s="1"/>
  <c r="R20" i="115" s="1"/>
  <c r="N17" i="115"/>
  <c r="N19" i="115" s="1"/>
  <c r="N20" i="115" s="1"/>
  <c r="J17" i="115"/>
  <c r="J19" i="115" s="1"/>
  <c r="J20" i="115" s="1"/>
  <c r="H16" i="115"/>
  <c r="F16" i="115"/>
  <c r="F17" i="115" s="1"/>
  <c r="AF17" i="115"/>
  <c r="AF19" i="115" s="1"/>
  <c r="AF20" i="115" s="1"/>
  <c r="AE17" i="115"/>
  <c r="AE19" i="115" s="1"/>
  <c r="AE20" i="115" s="1"/>
  <c r="AA17" i="115"/>
  <c r="AA19" i="115" s="1"/>
  <c r="AA20" i="115" s="1"/>
  <c r="X17" i="115"/>
  <c r="X19" i="115" s="1"/>
  <c r="X20" i="115" s="1"/>
  <c r="W17" i="115"/>
  <c r="W19" i="115" s="1"/>
  <c r="W20" i="115" s="1"/>
  <c r="U17" i="115"/>
  <c r="U19" i="115" s="1"/>
  <c r="U20" i="115" s="1"/>
  <c r="T17" i="115"/>
  <c r="T19" i="115" s="1"/>
  <c r="T20" i="115" s="1"/>
  <c r="S17" i="115"/>
  <c r="S19" i="115" s="1"/>
  <c r="S20" i="115" s="1"/>
  <c r="P17" i="115"/>
  <c r="P19" i="115" s="1"/>
  <c r="P20" i="115" s="1"/>
  <c r="O17" i="115"/>
  <c r="O19" i="115" s="1"/>
  <c r="O20" i="115" s="1"/>
  <c r="L17" i="115"/>
  <c r="L19" i="115" s="1"/>
  <c r="L20" i="115" s="1"/>
  <c r="K17" i="115"/>
  <c r="K19" i="115" s="1"/>
  <c r="K20" i="115" s="1"/>
  <c r="H17" i="115"/>
  <c r="H19" i="115" s="1"/>
  <c r="H20" i="115" s="1"/>
  <c r="G17" i="115"/>
  <c r="G19" i="115" s="1"/>
  <c r="G20" i="115" s="1"/>
  <c r="E17" i="115"/>
  <c r="E19" i="115" s="1"/>
  <c r="E20" i="115" s="1"/>
  <c r="D15" i="115"/>
  <c r="D17" i="115" s="1"/>
  <c r="D19" i="115" s="1"/>
  <c r="D20" i="115" s="1"/>
  <c r="C15" i="115"/>
  <c r="C17" i="115" s="1"/>
  <c r="C19" i="115" s="1"/>
  <c r="C20" i="115" s="1"/>
  <c r="F19" i="115" l="1"/>
  <c r="F20" i="115" s="1"/>
  <c r="F15" i="114"/>
  <c r="G15" i="114"/>
  <c r="H15" i="114"/>
  <c r="I15" i="114"/>
  <c r="I17" i="114" s="1"/>
  <c r="I19" i="114" s="1"/>
  <c r="I20" i="114" s="1"/>
  <c r="J15" i="114"/>
  <c r="K15" i="114"/>
  <c r="L15" i="114"/>
  <c r="M15" i="114"/>
  <c r="M17" i="114" s="1"/>
  <c r="M19" i="114" s="1"/>
  <c r="M20" i="114" s="1"/>
  <c r="N15" i="114"/>
  <c r="O15" i="114"/>
  <c r="P15" i="114"/>
  <c r="P17" i="114" s="1"/>
  <c r="P19" i="114" s="1"/>
  <c r="P20" i="114" s="1"/>
  <c r="Q15" i="114"/>
  <c r="Q17" i="114" s="1"/>
  <c r="Q19" i="114" s="1"/>
  <c r="Q20" i="114" s="1"/>
  <c r="R15" i="114"/>
  <c r="S15" i="114"/>
  <c r="T15" i="114"/>
  <c r="U15" i="114"/>
  <c r="U17" i="114" s="1"/>
  <c r="U19" i="114" s="1"/>
  <c r="U20" i="114" s="1"/>
  <c r="V15" i="114"/>
  <c r="W15" i="114"/>
  <c r="X15" i="114"/>
  <c r="X17" i="114" s="1"/>
  <c r="X19" i="114" s="1"/>
  <c r="X20" i="114" s="1"/>
  <c r="Y15" i="114"/>
  <c r="Y17" i="114" s="1"/>
  <c r="Y19" i="114" s="1"/>
  <c r="Y20" i="114" s="1"/>
  <c r="Z15" i="114"/>
  <c r="AA15" i="114"/>
  <c r="AC15" i="114"/>
  <c r="AC17" i="114" s="1"/>
  <c r="AC19" i="114" s="1"/>
  <c r="AC20" i="114" s="1"/>
  <c r="AD15" i="114"/>
  <c r="AE15" i="114"/>
  <c r="AF15" i="114"/>
  <c r="AF17" i="114" s="1"/>
  <c r="AF19" i="114" s="1"/>
  <c r="AF20" i="114" s="1"/>
  <c r="AG15" i="114"/>
  <c r="AG17" i="114" s="1"/>
  <c r="AG19" i="114" s="1"/>
  <c r="AG20" i="114" s="1"/>
  <c r="AH15" i="114"/>
  <c r="E15" i="114"/>
  <c r="H18" i="114"/>
  <c r="F18" i="114"/>
  <c r="D18" i="114"/>
  <c r="T17" i="114"/>
  <c r="T19" i="114" s="1"/>
  <c r="T20" i="114" s="1"/>
  <c r="L17" i="114"/>
  <c r="L19" i="114" s="1"/>
  <c r="L20" i="114" s="1"/>
  <c r="E17" i="114"/>
  <c r="E19" i="114" s="1"/>
  <c r="E20" i="114" s="1"/>
  <c r="D17" i="114"/>
  <c r="D19" i="114" s="1"/>
  <c r="D20" i="114" s="1"/>
  <c r="H16" i="114"/>
  <c r="H17" i="114" s="1"/>
  <c r="F16" i="114"/>
  <c r="AH17" i="114"/>
  <c r="AH19" i="114" s="1"/>
  <c r="AH20" i="114" s="1"/>
  <c r="AE17" i="114"/>
  <c r="AE19" i="114" s="1"/>
  <c r="AE20" i="114" s="1"/>
  <c r="AD17" i="114"/>
  <c r="AD19" i="114" s="1"/>
  <c r="AD20" i="114" s="1"/>
  <c r="AA17" i="114"/>
  <c r="AA19" i="114" s="1"/>
  <c r="AA20" i="114" s="1"/>
  <c r="Z17" i="114"/>
  <c r="Z19" i="114" s="1"/>
  <c r="Z20" i="114" s="1"/>
  <c r="W17" i="114"/>
  <c r="W19" i="114" s="1"/>
  <c r="W20" i="114" s="1"/>
  <c r="V17" i="114"/>
  <c r="V19" i="114" s="1"/>
  <c r="V20" i="114" s="1"/>
  <c r="S17" i="114"/>
  <c r="S19" i="114" s="1"/>
  <c r="S20" i="114" s="1"/>
  <c r="R17" i="114"/>
  <c r="R19" i="114" s="1"/>
  <c r="R20" i="114" s="1"/>
  <c r="O17" i="114"/>
  <c r="O19" i="114" s="1"/>
  <c r="O20" i="114" s="1"/>
  <c r="N17" i="114"/>
  <c r="N19" i="114" s="1"/>
  <c r="N20" i="114" s="1"/>
  <c r="K17" i="114"/>
  <c r="K19" i="114" s="1"/>
  <c r="K20" i="114" s="1"/>
  <c r="J17" i="114"/>
  <c r="J19" i="114" s="1"/>
  <c r="J20" i="114" s="1"/>
  <c r="G17" i="114"/>
  <c r="G19" i="114" s="1"/>
  <c r="G20" i="114" s="1"/>
  <c r="F17" i="114"/>
  <c r="D15" i="114"/>
  <c r="C15" i="114"/>
  <c r="C17" i="114" s="1"/>
  <c r="C19" i="114" s="1"/>
  <c r="C20" i="114" s="1"/>
  <c r="H19" i="114" l="1"/>
  <c r="H20" i="114" s="1"/>
  <c r="F19" i="114"/>
  <c r="F20" i="114" s="1"/>
  <c r="H18" i="113"/>
  <c r="F18" i="113"/>
  <c r="D18" i="113"/>
  <c r="H16" i="113"/>
  <c r="F16" i="113"/>
  <c r="H18" i="112" l="1"/>
  <c r="F18" i="112"/>
  <c r="D18" i="112"/>
  <c r="H16" i="112"/>
  <c r="F16" i="112"/>
  <c r="H18" i="111" l="1"/>
  <c r="F18" i="111"/>
  <c r="D18" i="111"/>
  <c r="H16" i="111"/>
  <c r="F16" i="111"/>
  <c r="H18" i="110" l="1"/>
  <c r="F18" i="110"/>
  <c r="D18" i="110"/>
  <c r="H16" i="110"/>
  <c r="F16" i="110"/>
  <c r="H18" i="109" l="1"/>
  <c r="F18" i="109"/>
  <c r="D18" i="109"/>
  <c r="H16" i="109"/>
  <c r="F16" i="109"/>
  <c r="H18" i="108" l="1"/>
  <c r="F18" i="108"/>
  <c r="D18" i="108"/>
  <c r="H16" i="108"/>
  <c r="F16" i="108"/>
  <c r="H18" i="107" l="1"/>
  <c r="F18" i="107"/>
  <c r="D18" i="107"/>
  <c r="H16" i="107"/>
  <c r="F16" i="107"/>
  <c r="H18" i="106" l="1"/>
  <c r="F18" i="106"/>
  <c r="D18" i="106"/>
  <c r="H16" i="106"/>
  <c r="F16" i="106"/>
  <c r="H18" i="105" l="1"/>
  <c r="F18" i="105"/>
  <c r="D18" i="105"/>
  <c r="H16" i="105"/>
  <c r="F16" i="105"/>
  <c r="H18" i="104" l="1"/>
  <c r="F18" i="104"/>
  <c r="D18" i="104"/>
  <c r="H16" i="104"/>
  <c r="F16" i="104"/>
  <c r="H18" i="103" l="1"/>
  <c r="F18" i="103"/>
  <c r="D18" i="103"/>
  <c r="H16" i="103"/>
  <c r="F16" i="103"/>
  <c r="H18" i="102" l="1"/>
  <c r="F18" i="102"/>
  <c r="D18" i="102"/>
  <c r="H16" i="102"/>
  <c r="F16" i="102"/>
  <c r="H18" i="101" l="1"/>
  <c r="F18" i="101"/>
  <c r="D18" i="101"/>
  <c r="H16" i="101"/>
  <c r="F16" i="101"/>
  <c r="H18" i="100" l="1"/>
  <c r="F18" i="100"/>
  <c r="D18" i="100"/>
  <c r="H16" i="100"/>
  <c r="F16" i="100"/>
  <c r="H18" i="99" l="1"/>
  <c r="F18" i="99"/>
  <c r="D18" i="99"/>
  <c r="H16" i="99"/>
  <c r="F16" i="99"/>
  <c r="H18" i="98" l="1"/>
  <c r="F18" i="98"/>
  <c r="D18" i="98"/>
  <c r="H16" i="98"/>
  <c r="F16" i="98"/>
  <c r="H18" i="97" l="1"/>
  <c r="F18" i="97"/>
  <c r="D18" i="97"/>
  <c r="H16" i="97"/>
  <c r="F16" i="97"/>
  <c r="H18" i="96" l="1"/>
  <c r="F18" i="96"/>
  <c r="D18" i="96"/>
  <c r="H16" i="96"/>
  <c r="F16" i="96"/>
  <c r="H18" i="95" l="1"/>
  <c r="F18" i="95"/>
  <c r="D18" i="95"/>
  <c r="H16" i="95"/>
  <c r="F16" i="95"/>
  <c r="H18" i="94" l="1"/>
  <c r="F18" i="94"/>
  <c r="D18" i="94"/>
  <c r="H16" i="94"/>
  <c r="F16" i="94"/>
  <c r="H18" i="93" l="1"/>
  <c r="F18" i="93"/>
  <c r="D18" i="93"/>
  <c r="H16" i="93"/>
  <c r="F16" i="93"/>
  <c r="H18" i="92" l="1"/>
  <c r="F18" i="92"/>
  <c r="D18" i="92"/>
  <c r="H16" i="92"/>
  <c r="F16" i="92"/>
  <c r="H18" i="91" l="1"/>
  <c r="F18" i="91"/>
  <c r="D18" i="91"/>
  <c r="H16" i="91"/>
  <c r="F16" i="91"/>
  <c r="Q18" i="90" l="1"/>
  <c r="AF19" i="90"/>
  <c r="AF18" i="89"/>
  <c r="H19" i="90"/>
  <c r="F19" i="90"/>
  <c r="D19" i="90"/>
  <c r="H16" i="90"/>
  <c r="F16" i="90"/>
  <c r="H18" i="89" l="1"/>
  <c r="F18" i="89"/>
  <c r="D18" i="89"/>
  <c r="H16" i="89"/>
  <c r="F16" i="89"/>
  <c r="H18" i="88" l="1"/>
  <c r="F18" i="88"/>
  <c r="D18" i="88"/>
  <c r="H16" i="88"/>
  <c r="F16" i="88"/>
  <c r="F18" i="87" l="1"/>
  <c r="F15" i="87"/>
  <c r="F16" i="87" l="1"/>
  <c r="H18" i="87" l="1"/>
  <c r="D18" i="87"/>
  <c r="H16" i="87"/>
  <c r="F17" i="87"/>
  <c r="F19" i="87" s="1"/>
  <c r="F20" i="87" s="1"/>
  <c r="F15" i="88" s="1"/>
  <c r="F17" i="88" s="1"/>
  <c r="F19" i="88" s="1"/>
  <c r="F20" i="88" s="1"/>
  <c r="F15" i="89" s="1"/>
  <c r="F17" i="89" s="1"/>
  <c r="F19" i="89" s="1"/>
  <c r="F20" i="89" s="1"/>
  <c r="F15" i="90" s="1"/>
  <c r="F17" i="90" s="1"/>
  <c r="F20" i="90" s="1"/>
  <c r="F21" i="90" s="1"/>
  <c r="F15" i="91" s="1"/>
  <c r="F17" i="91" s="1"/>
  <c r="F19" i="91" s="1"/>
  <c r="F20" i="91" s="1"/>
  <c r="F15" i="92" s="1"/>
  <c r="F17" i="92" s="1"/>
  <c r="F19" i="92" s="1"/>
  <c r="F20" i="92" s="1"/>
  <c r="F15" i="93" s="1"/>
  <c r="F17" i="93" s="1"/>
  <c r="F19" i="93" s="1"/>
  <c r="F20" i="93" s="1"/>
  <c r="F15" i="94" s="1"/>
  <c r="F17" i="94" s="1"/>
  <c r="F19" i="94" s="1"/>
  <c r="F20" i="94" s="1"/>
  <c r="F15" i="95" s="1"/>
  <c r="F17" i="95" s="1"/>
  <c r="F19" i="95" s="1"/>
  <c r="F20" i="95" s="1"/>
  <c r="F15" i="96" s="1"/>
  <c r="F17" i="96" s="1"/>
  <c r="F19" i="96" s="1"/>
  <c r="F20" i="96" s="1"/>
  <c r="F15" i="97" s="1"/>
  <c r="F17" i="97" s="1"/>
  <c r="F19" i="97" s="1"/>
  <c r="F20" i="97" s="1"/>
  <c r="F15" i="98" s="1"/>
  <c r="F17" i="98" s="1"/>
  <c r="F19" i="98" s="1"/>
  <c r="F20" i="98" s="1"/>
  <c r="F15" i="99" s="1"/>
  <c r="F17" i="99" s="1"/>
  <c r="F19" i="99" s="1"/>
  <c r="F20" i="99" s="1"/>
  <c r="F15" i="100" s="1"/>
  <c r="F17" i="100" s="1"/>
  <c r="F19" i="100" s="1"/>
  <c r="F20" i="100" s="1"/>
  <c r="F15" i="101" s="1"/>
  <c r="F17" i="101" s="1"/>
  <c r="F19" i="101" s="1"/>
  <c r="F20" i="101" s="1"/>
  <c r="F15" i="102" s="1"/>
  <c r="F17" i="102" s="1"/>
  <c r="F19" i="102" s="1"/>
  <c r="F20" i="102" s="1"/>
  <c r="F15" i="103" s="1"/>
  <c r="F17" i="103" s="1"/>
  <c r="F19" i="103" s="1"/>
  <c r="F20" i="103" s="1"/>
  <c r="F15" i="104" s="1"/>
  <c r="F17" i="104" s="1"/>
  <c r="F19" i="104" s="1"/>
  <c r="F20" i="104" s="1"/>
  <c r="F15" i="105" s="1"/>
  <c r="F17" i="105" s="1"/>
  <c r="F19" i="105" s="1"/>
  <c r="F20" i="105" s="1"/>
  <c r="F15" i="106" s="1"/>
  <c r="F17" i="106" s="1"/>
  <c r="F19" i="106" s="1"/>
  <c r="F20" i="106" s="1"/>
  <c r="F15" i="107" s="1"/>
  <c r="F17" i="107" s="1"/>
  <c r="F19" i="107" s="1"/>
  <c r="F20" i="107" s="1"/>
  <c r="F15" i="108" s="1"/>
  <c r="F17" i="108" s="1"/>
  <c r="F19" i="108" s="1"/>
  <c r="F20" i="108" s="1"/>
  <c r="F15" i="109" s="1"/>
  <c r="F17" i="109" s="1"/>
  <c r="F19" i="109" s="1"/>
  <c r="F20" i="109" s="1"/>
  <c r="F15" i="110" s="1"/>
  <c r="F17" i="110" s="1"/>
  <c r="F19" i="110" s="1"/>
  <c r="F20" i="110" s="1"/>
  <c r="F15" i="111" s="1"/>
  <c r="F17" i="111" s="1"/>
  <c r="F19" i="111" s="1"/>
  <c r="F20" i="111" s="1"/>
  <c r="F15" i="112" s="1"/>
  <c r="F17" i="112" s="1"/>
  <c r="F19" i="112" s="1"/>
  <c r="F20" i="112" s="1"/>
  <c r="F15" i="113" s="1"/>
  <c r="F17" i="113" s="1"/>
  <c r="F19" i="113" s="1"/>
  <c r="F20" i="113" s="1"/>
  <c r="E17" i="87"/>
  <c r="E19" i="87" s="1"/>
  <c r="E20" i="87" s="1"/>
  <c r="E15" i="88" s="1"/>
  <c r="E17" i="88" s="1"/>
  <c r="E19" i="88" s="1"/>
  <c r="E20" i="88" s="1"/>
  <c r="E15" i="89" s="1"/>
  <c r="E17" i="89" s="1"/>
  <c r="E19" i="89" s="1"/>
  <c r="E20" i="89" s="1"/>
  <c r="E15" i="90" s="1"/>
  <c r="E17" i="90" s="1"/>
  <c r="E20" i="90" s="1"/>
  <c r="E21" i="90" s="1"/>
  <c r="E15" i="91" s="1"/>
  <c r="E17" i="91" s="1"/>
  <c r="E19" i="91" s="1"/>
  <c r="E20" i="91" s="1"/>
  <c r="E15" i="92" s="1"/>
  <c r="E17" i="92" s="1"/>
  <c r="E19" i="92" s="1"/>
  <c r="E20" i="92" s="1"/>
  <c r="E15" i="93" s="1"/>
  <c r="E17" i="93" s="1"/>
  <c r="E19" i="93" s="1"/>
  <c r="E20" i="93" s="1"/>
  <c r="E15" i="94" s="1"/>
  <c r="E17" i="94" s="1"/>
  <c r="E19" i="94" s="1"/>
  <c r="E20" i="94" s="1"/>
  <c r="E15" i="95" s="1"/>
  <c r="E17" i="95" s="1"/>
  <c r="E19" i="95" s="1"/>
  <c r="E20" i="95" s="1"/>
  <c r="E15" i="96" s="1"/>
  <c r="E17" i="96" s="1"/>
  <c r="E19" i="96" s="1"/>
  <c r="E20" i="96" s="1"/>
  <c r="E15" i="97" s="1"/>
  <c r="E17" i="97" s="1"/>
  <c r="E19" i="97" s="1"/>
  <c r="E20" i="97" s="1"/>
  <c r="E15" i="98" s="1"/>
  <c r="E17" i="98" s="1"/>
  <c r="E19" i="98" s="1"/>
  <c r="E20" i="98" s="1"/>
  <c r="E15" i="99" s="1"/>
  <c r="E17" i="99" s="1"/>
  <c r="E19" i="99" s="1"/>
  <c r="E20" i="99" s="1"/>
  <c r="E15" i="100" s="1"/>
  <c r="E17" i="100" s="1"/>
  <c r="E19" i="100" s="1"/>
  <c r="E20" i="100" s="1"/>
  <c r="E15" i="101" s="1"/>
  <c r="E17" i="101" s="1"/>
  <c r="E19" i="101" s="1"/>
  <c r="E20" i="101" s="1"/>
  <c r="E15" i="102" s="1"/>
  <c r="E17" i="102" s="1"/>
  <c r="E19" i="102" s="1"/>
  <c r="E20" i="102" s="1"/>
  <c r="E15" i="103" s="1"/>
  <c r="E17" i="103" s="1"/>
  <c r="E19" i="103" s="1"/>
  <c r="E20" i="103" s="1"/>
  <c r="E15" i="104" s="1"/>
  <c r="E17" i="104" s="1"/>
  <c r="E19" i="104" s="1"/>
  <c r="E20" i="104" s="1"/>
  <c r="E15" i="105" s="1"/>
  <c r="E17" i="105" s="1"/>
  <c r="E19" i="105" s="1"/>
  <c r="E20" i="105" s="1"/>
  <c r="E15" i="106" s="1"/>
  <c r="E17" i="106" s="1"/>
  <c r="E19" i="106" s="1"/>
  <c r="E20" i="106" s="1"/>
  <c r="E15" i="107" s="1"/>
  <c r="E17" i="107" s="1"/>
  <c r="E19" i="107" s="1"/>
  <c r="E20" i="107" s="1"/>
  <c r="E15" i="108" s="1"/>
  <c r="E17" i="108" s="1"/>
  <c r="E19" i="108" s="1"/>
  <c r="E20" i="108" s="1"/>
  <c r="E15" i="109" s="1"/>
  <c r="E17" i="109" s="1"/>
  <c r="E19" i="109" s="1"/>
  <c r="E20" i="109" s="1"/>
  <c r="E15" i="110" s="1"/>
  <c r="E17" i="110" s="1"/>
  <c r="E19" i="110" s="1"/>
  <c r="E20" i="110" s="1"/>
  <c r="E15" i="111" s="1"/>
  <c r="E17" i="111" s="1"/>
  <c r="E19" i="111" s="1"/>
  <c r="E20" i="111" s="1"/>
  <c r="E15" i="112" s="1"/>
  <c r="E17" i="112" s="1"/>
  <c r="E19" i="112" s="1"/>
  <c r="E20" i="112" s="1"/>
  <c r="E15" i="113" s="1"/>
  <c r="E17" i="113" s="1"/>
  <c r="E19" i="113" s="1"/>
  <c r="E20" i="113" s="1"/>
  <c r="H16" i="86" l="1"/>
  <c r="H18" i="86"/>
  <c r="D18" i="86"/>
  <c r="H18" i="85" l="1"/>
  <c r="D18" i="85"/>
  <c r="H18" i="84" l="1"/>
  <c r="D18" i="84"/>
  <c r="I16" i="84"/>
  <c r="J16" i="84" s="1"/>
  <c r="H16" i="84"/>
  <c r="H18" i="83" l="1"/>
  <c r="D18" i="83"/>
  <c r="I16" i="83"/>
  <c r="J16" i="83" s="1"/>
  <c r="H16" i="83"/>
  <c r="H18" i="82" l="1"/>
  <c r="D18" i="82"/>
  <c r="I16" i="82"/>
  <c r="J16" i="82" s="1"/>
  <c r="H16" i="82"/>
  <c r="H18" i="81" l="1"/>
  <c r="D18" i="81"/>
  <c r="I16" i="81"/>
  <c r="J16" i="81" s="1"/>
  <c r="H16" i="81"/>
  <c r="H18" i="80" l="1"/>
  <c r="D18" i="80"/>
  <c r="Z17" i="80"/>
  <c r="Z19" i="80" s="1"/>
  <c r="Z20" i="80" s="1"/>
  <c r="Z15" i="81" s="1"/>
  <c r="Z17" i="81" s="1"/>
  <c r="Z19" i="81" s="1"/>
  <c r="Z20" i="81" s="1"/>
  <c r="Z15" i="82" s="1"/>
  <c r="Z17" i="82" s="1"/>
  <c r="Z19" i="82" s="1"/>
  <c r="Z20" i="82" s="1"/>
  <c r="Z15" i="83" s="1"/>
  <c r="Z17" i="83" s="1"/>
  <c r="Z19" i="83" s="1"/>
  <c r="Z20" i="83" s="1"/>
  <c r="Z15" i="84" s="1"/>
  <c r="Z17" i="84" s="1"/>
  <c r="Z19" i="84" s="1"/>
  <c r="Z20" i="84" s="1"/>
  <c r="Z15" i="85" s="1"/>
  <c r="Z17" i="85" s="1"/>
  <c r="Z19" i="85" s="1"/>
  <c r="Z20" i="85" s="1"/>
  <c r="Z15" i="86" s="1"/>
  <c r="Z17" i="86" s="1"/>
  <c r="Z19" i="86" s="1"/>
  <c r="Z20" i="86" s="1"/>
  <c r="Z15" i="87" s="1"/>
  <c r="Z17" i="87" s="1"/>
  <c r="Z19" i="87" s="1"/>
  <c r="Z20" i="87" s="1"/>
  <c r="Z15" i="88" s="1"/>
  <c r="Z17" i="88" s="1"/>
  <c r="Z19" i="88" s="1"/>
  <c r="Z20" i="88" s="1"/>
  <c r="Z15" i="89" s="1"/>
  <c r="Z17" i="89" s="1"/>
  <c r="Z19" i="89" s="1"/>
  <c r="Z20" i="89" s="1"/>
  <c r="Z15" i="90" s="1"/>
  <c r="Z17" i="90" s="1"/>
  <c r="Z20" i="90" s="1"/>
  <c r="Z21" i="90" s="1"/>
  <c r="Z15" i="91" s="1"/>
  <c r="Z17" i="91" s="1"/>
  <c r="Z19" i="91" s="1"/>
  <c r="Z20" i="91" s="1"/>
  <c r="Z15" i="92" s="1"/>
  <c r="Z17" i="92" s="1"/>
  <c r="Z19" i="92" s="1"/>
  <c r="Z20" i="92" s="1"/>
  <c r="Z15" i="93" s="1"/>
  <c r="Z17" i="93" s="1"/>
  <c r="Z19" i="93" s="1"/>
  <c r="Z20" i="93" s="1"/>
  <c r="Z15" i="94" s="1"/>
  <c r="Z17" i="94" s="1"/>
  <c r="Z19" i="94" s="1"/>
  <c r="Z20" i="94" s="1"/>
  <c r="Z15" i="95" s="1"/>
  <c r="Z17" i="95" s="1"/>
  <c r="Z19" i="95" s="1"/>
  <c r="Z20" i="95" s="1"/>
  <c r="Z15" i="96" s="1"/>
  <c r="Z17" i="96" s="1"/>
  <c r="Z19" i="96" s="1"/>
  <c r="Z20" i="96" s="1"/>
  <c r="Z15" i="97" s="1"/>
  <c r="Z17" i="97" s="1"/>
  <c r="Z19" i="97" s="1"/>
  <c r="Z20" i="97" s="1"/>
  <c r="Z15" i="98" s="1"/>
  <c r="Z17" i="98" s="1"/>
  <c r="Z19" i="98" s="1"/>
  <c r="Z20" i="98" s="1"/>
  <c r="Z15" i="99" s="1"/>
  <c r="Z17" i="99" s="1"/>
  <c r="Z19" i="99" s="1"/>
  <c r="Z20" i="99" s="1"/>
  <c r="Z15" i="100" s="1"/>
  <c r="Z17" i="100" s="1"/>
  <c r="Z19" i="100" s="1"/>
  <c r="Z20" i="100" s="1"/>
  <c r="Z15" i="101" s="1"/>
  <c r="Z17" i="101" s="1"/>
  <c r="Z19" i="101" s="1"/>
  <c r="Z20" i="101" s="1"/>
  <c r="Z15" i="102" s="1"/>
  <c r="Z17" i="102" s="1"/>
  <c r="Z19" i="102" s="1"/>
  <c r="Z20" i="102" s="1"/>
  <c r="Z15" i="103" s="1"/>
  <c r="Z17" i="103" s="1"/>
  <c r="Z19" i="103" s="1"/>
  <c r="Z20" i="103" s="1"/>
  <c r="Z15" i="104" s="1"/>
  <c r="Z17" i="104" s="1"/>
  <c r="Z19" i="104" s="1"/>
  <c r="Z20" i="104" s="1"/>
  <c r="Z15" i="105" s="1"/>
  <c r="Z17" i="105" s="1"/>
  <c r="Z19" i="105" s="1"/>
  <c r="Z20" i="105" s="1"/>
  <c r="Z15" i="106" s="1"/>
  <c r="Z17" i="106" s="1"/>
  <c r="Z19" i="106" s="1"/>
  <c r="Z20" i="106" s="1"/>
  <c r="Z15" i="107" s="1"/>
  <c r="Z17" i="107" s="1"/>
  <c r="Z19" i="107" s="1"/>
  <c r="Z20" i="107" s="1"/>
  <c r="Z15" i="108" s="1"/>
  <c r="Z17" i="108" s="1"/>
  <c r="Z19" i="108" s="1"/>
  <c r="Z20" i="108" s="1"/>
  <c r="Z15" i="109" s="1"/>
  <c r="Z17" i="109" s="1"/>
  <c r="Z19" i="109" s="1"/>
  <c r="Z20" i="109" s="1"/>
  <c r="Z15" i="110" s="1"/>
  <c r="Z17" i="110" s="1"/>
  <c r="Z19" i="110" s="1"/>
  <c r="Z20" i="110" s="1"/>
  <c r="Z15" i="111" s="1"/>
  <c r="Z17" i="111" s="1"/>
  <c r="Z19" i="111" s="1"/>
  <c r="Z20" i="111" s="1"/>
  <c r="Z15" i="112" s="1"/>
  <c r="Z17" i="112" s="1"/>
  <c r="Z19" i="112" s="1"/>
  <c r="Z20" i="112" s="1"/>
  <c r="Z15" i="113" s="1"/>
  <c r="Z17" i="113" s="1"/>
  <c r="Z19" i="113" s="1"/>
  <c r="Z20" i="113" s="1"/>
  <c r="I16" i="80"/>
  <c r="J16" i="80" s="1"/>
  <c r="H16" i="80"/>
  <c r="AF17" i="80"/>
  <c r="AF19" i="80" s="1"/>
  <c r="AF20" i="80" s="1"/>
  <c r="AF15" i="81" s="1"/>
  <c r="AF17" i="81" s="1"/>
  <c r="AF19" i="81" s="1"/>
  <c r="AF20" i="81" s="1"/>
  <c r="AF15" i="82" s="1"/>
  <c r="AF17" i="82" s="1"/>
  <c r="AF19" i="82" s="1"/>
  <c r="AF20" i="82" s="1"/>
  <c r="AF15" i="83" s="1"/>
  <c r="AF17" i="83" s="1"/>
  <c r="AF19" i="83" s="1"/>
  <c r="AF20" i="83" s="1"/>
  <c r="AF15" i="84" s="1"/>
  <c r="AF17" i="84" s="1"/>
  <c r="AF19" i="84" s="1"/>
  <c r="AF20" i="84" s="1"/>
  <c r="AF15" i="85" s="1"/>
  <c r="AF17" i="85" s="1"/>
  <c r="AF19" i="85" s="1"/>
  <c r="AF20" i="85" s="1"/>
  <c r="AF15" i="86" s="1"/>
  <c r="AF17" i="86" s="1"/>
  <c r="AF19" i="86" s="1"/>
  <c r="AF20" i="86" s="1"/>
  <c r="AF15" i="87" s="1"/>
  <c r="AF17" i="87" s="1"/>
  <c r="AF19" i="87" s="1"/>
  <c r="AF20" i="87" s="1"/>
  <c r="AF15" i="88" s="1"/>
  <c r="AF17" i="88" s="1"/>
  <c r="AF19" i="88" s="1"/>
  <c r="AF20" i="88" s="1"/>
  <c r="AF15" i="89" s="1"/>
  <c r="AF17" i="89" s="1"/>
  <c r="AF19" i="89" s="1"/>
  <c r="AF20" i="89" s="1"/>
  <c r="AF15" i="90" s="1"/>
  <c r="AF17" i="90" s="1"/>
  <c r="AF20" i="90" s="1"/>
  <c r="AF21" i="90" s="1"/>
  <c r="AF15" i="91" s="1"/>
  <c r="AF17" i="91" s="1"/>
  <c r="AF19" i="91" s="1"/>
  <c r="AF20" i="91" s="1"/>
  <c r="AF15" i="92" s="1"/>
  <c r="AF17" i="92" s="1"/>
  <c r="AF19" i="92" s="1"/>
  <c r="AF20" i="92" s="1"/>
  <c r="AF15" i="93" s="1"/>
  <c r="AF17" i="93" s="1"/>
  <c r="AF19" i="93" s="1"/>
  <c r="AF20" i="93" s="1"/>
  <c r="AF15" i="94" s="1"/>
  <c r="AF17" i="94" s="1"/>
  <c r="AF19" i="94" s="1"/>
  <c r="AF20" i="94" s="1"/>
  <c r="AF15" i="95" s="1"/>
  <c r="AF17" i="95" s="1"/>
  <c r="AF19" i="95" s="1"/>
  <c r="AF20" i="95" s="1"/>
  <c r="AF15" i="96" s="1"/>
  <c r="AF17" i="96" s="1"/>
  <c r="AF19" i="96" s="1"/>
  <c r="AF20" i="96" s="1"/>
  <c r="AF15" i="97" s="1"/>
  <c r="AF17" i="97" s="1"/>
  <c r="AF19" i="97" s="1"/>
  <c r="AF20" i="97" s="1"/>
  <c r="AF15" i="98" s="1"/>
  <c r="AF17" i="98" s="1"/>
  <c r="AF19" i="98" s="1"/>
  <c r="AF20" i="98" s="1"/>
  <c r="AF15" i="99" s="1"/>
  <c r="AF17" i="99" s="1"/>
  <c r="AF19" i="99" s="1"/>
  <c r="AF20" i="99" s="1"/>
  <c r="AF15" i="100" s="1"/>
  <c r="AF17" i="100" s="1"/>
  <c r="AF19" i="100" s="1"/>
  <c r="AF20" i="100" s="1"/>
  <c r="AF15" i="101" s="1"/>
  <c r="AF17" i="101" s="1"/>
  <c r="AF19" i="101" s="1"/>
  <c r="AF20" i="101" s="1"/>
  <c r="AF15" i="102" s="1"/>
  <c r="AF17" i="102" s="1"/>
  <c r="AF19" i="102" s="1"/>
  <c r="AF20" i="102" s="1"/>
  <c r="AF15" i="103" s="1"/>
  <c r="AF17" i="103" s="1"/>
  <c r="AF19" i="103" s="1"/>
  <c r="AF20" i="103" s="1"/>
  <c r="AF15" i="104" s="1"/>
  <c r="AF17" i="104" s="1"/>
  <c r="AF19" i="104" s="1"/>
  <c r="AF20" i="104" s="1"/>
  <c r="AF15" i="105" s="1"/>
  <c r="AF17" i="105" s="1"/>
  <c r="AF19" i="105" s="1"/>
  <c r="AF20" i="105" s="1"/>
  <c r="AF15" i="106" s="1"/>
  <c r="AF17" i="106" s="1"/>
  <c r="AF19" i="106" s="1"/>
  <c r="AF20" i="106" s="1"/>
  <c r="AF15" i="107" s="1"/>
  <c r="AF17" i="107" s="1"/>
  <c r="AF19" i="107" s="1"/>
  <c r="AF20" i="107" s="1"/>
  <c r="AF15" i="108" s="1"/>
  <c r="AF17" i="108" s="1"/>
  <c r="AF19" i="108" s="1"/>
  <c r="AF20" i="108" s="1"/>
  <c r="AF15" i="109" s="1"/>
  <c r="AF17" i="109" s="1"/>
  <c r="AF19" i="109" s="1"/>
  <c r="AF20" i="109" s="1"/>
  <c r="AF15" i="110" s="1"/>
  <c r="AF17" i="110" s="1"/>
  <c r="AF19" i="110" s="1"/>
  <c r="AF20" i="110" s="1"/>
  <c r="AF15" i="111" s="1"/>
  <c r="AF17" i="111" s="1"/>
  <c r="AF19" i="111" s="1"/>
  <c r="AF20" i="111" s="1"/>
  <c r="AF15" i="112" s="1"/>
  <c r="AF17" i="112" s="1"/>
  <c r="AF19" i="112" s="1"/>
  <c r="AF20" i="112" s="1"/>
  <c r="AF15" i="113" s="1"/>
  <c r="AF17" i="113" s="1"/>
  <c r="AF19" i="113" s="1"/>
  <c r="AF20" i="113" s="1"/>
  <c r="T15" i="79" l="1"/>
  <c r="AH15" i="79"/>
  <c r="AF15" i="79"/>
  <c r="AC15" i="79"/>
  <c r="AB15" i="79"/>
  <c r="Z15" i="79"/>
  <c r="X15" i="79"/>
  <c r="W15" i="79"/>
  <c r="Q15" i="79"/>
  <c r="G15" i="79"/>
  <c r="L17" i="79" l="1"/>
  <c r="L19" i="79" s="1"/>
  <c r="L20" i="79" s="1"/>
  <c r="L15" i="80" s="1"/>
  <c r="L17" i="80" s="1"/>
  <c r="L19" i="80" s="1"/>
  <c r="L20" i="80" s="1"/>
  <c r="L15" i="81" s="1"/>
  <c r="L17" i="81" s="1"/>
  <c r="L19" i="81" s="1"/>
  <c r="L20" i="81" s="1"/>
  <c r="L15" i="82" s="1"/>
  <c r="L17" i="82" s="1"/>
  <c r="L19" i="82" s="1"/>
  <c r="L20" i="82" s="1"/>
  <c r="L15" i="83" s="1"/>
  <c r="L17" i="83" s="1"/>
  <c r="L19" i="83" s="1"/>
  <c r="L20" i="83" s="1"/>
  <c r="L15" i="84" s="1"/>
  <c r="L17" i="84" s="1"/>
  <c r="L19" i="84" s="1"/>
  <c r="L20" i="84" s="1"/>
  <c r="L15" i="85" s="1"/>
  <c r="L17" i="85" s="1"/>
  <c r="L19" i="85" s="1"/>
  <c r="L20" i="85" s="1"/>
  <c r="L15" i="86" s="1"/>
  <c r="L17" i="86" s="1"/>
  <c r="L19" i="86" s="1"/>
  <c r="L20" i="86" s="1"/>
  <c r="L15" i="87" s="1"/>
  <c r="L17" i="87" s="1"/>
  <c r="L19" i="87" s="1"/>
  <c r="L20" i="87" s="1"/>
  <c r="L15" i="88" s="1"/>
  <c r="L17" i="88" s="1"/>
  <c r="L19" i="88" s="1"/>
  <c r="L20" i="88" s="1"/>
  <c r="L15" i="89" s="1"/>
  <c r="L17" i="89" s="1"/>
  <c r="L19" i="89" s="1"/>
  <c r="L20" i="89" s="1"/>
  <c r="L15" i="90" s="1"/>
  <c r="L17" i="90" s="1"/>
  <c r="L20" i="90" s="1"/>
  <c r="L21" i="90" s="1"/>
  <c r="L15" i="91" s="1"/>
  <c r="L17" i="91" s="1"/>
  <c r="L19" i="91" s="1"/>
  <c r="L20" i="91" s="1"/>
  <c r="L15" i="92" s="1"/>
  <c r="L17" i="92" s="1"/>
  <c r="L19" i="92" s="1"/>
  <c r="L20" i="92" s="1"/>
  <c r="L15" i="93" s="1"/>
  <c r="L17" i="93" s="1"/>
  <c r="L19" i="93" s="1"/>
  <c r="L20" i="93" s="1"/>
  <c r="L15" i="94" s="1"/>
  <c r="L17" i="94" s="1"/>
  <c r="L19" i="94" s="1"/>
  <c r="L20" i="94" s="1"/>
  <c r="L15" i="95" s="1"/>
  <c r="L17" i="95" s="1"/>
  <c r="L19" i="95" s="1"/>
  <c r="L20" i="95" s="1"/>
  <c r="L15" i="96" s="1"/>
  <c r="L17" i="96" s="1"/>
  <c r="L19" i="96" s="1"/>
  <c r="L20" i="96" s="1"/>
  <c r="L15" i="97" s="1"/>
  <c r="L17" i="97" s="1"/>
  <c r="L19" i="97" s="1"/>
  <c r="L20" i="97" s="1"/>
  <c r="L15" i="98" s="1"/>
  <c r="L17" i="98" s="1"/>
  <c r="L19" i="98" s="1"/>
  <c r="L20" i="98" s="1"/>
  <c r="L15" i="99" s="1"/>
  <c r="L17" i="99" s="1"/>
  <c r="L19" i="99" s="1"/>
  <c r="L20" i="99" s="1"/>
  <c r="L15" i="100" s="1"/>
  <c r="L17" i="100" s="1"/>
  <c r="L19" i="100" s="1"/>
  <c r="L20" i="100" s="1"/>
  <c r="L15" i="101" s="1"/>
  <c r="L17" i="101" s="1"/>
  <c r="L19" i="101" s="1"/>
  <c r="L20" i="101" s="1"/>
  <c r="L15" i="102" s="1"/>
  <c r="L17" i="102" s="1"/>
  <c r="L19" i="102" s="1"/>
  <c r="L20" i="102" s="1"/>
  <c r="L15" i="103" s="1"/>
  <c r="L17" i="103" s="1"/>
  <c r="L19" i="103" s="1"/>
  <c r="L20" i="103" s="1"/>
  <c r="L15" i="104" s="1"/>
  <c r="L17" i="104" s="1"/>
  <c r="L19" i="104" s="1"/>
  <c r="L20" i="104" s="1"/>
  <c r="L15" i="105" s="1"/>
  <c r="L17" i="105" s="1"/>
  <c r="L19" i="105" s="1"/>
  <c r="L20" i="105" s="1"/>
  <c r="L15" i="106" s="1"/>
  <c r="L17" i="106" s="1"/>
  <c r="L19" i="106" s="1"/>
  <c r="L20" i="106" s="1"/>
  <c r="L15" i="107" s="1"/>
  <c r="L17" i="107" s="1"/>
  <c r="L19" i="107" s="1"/>
  <c r="L20" i="107" s="1"/>
  <c r="L15" i="108" s="1"/>
  <c r="L17" i="108" s="1"/>
  <c r="L19" i="108" s="1"/>
  <c r="L20" i="108" s="1"/>
  <c r="L15" i="109" s="1"/>
  <c r="L17" i="109" s="1"/>
  <c r="L19" i="109" s="1"/>
  <c r="L20" i="109" s="1"/>
  <c r="L15" i="110" s="1"/>
  <c r="L17" i="110" s="1"/>
  <c r="L19" i="110" s="1"/>
  <c r="L20" i="110" s="1"/>
  <c r="L15" i="111" s="1"/>
  <c r="L17" i="111" s="1"/>
  <c r="L19" i="111" s="1"/>
  <c r="L20" i="111" s="1"/>
  <c r="L15" i="112" s="1"/>
  <c r="L17" i="112" s="1"/>
  <c r="L19" i="112" s="1"/>
  <c r="L20" i="112" s="1"/>
  <c r="L15" i="113" s="1"/>
  <c r="L17" i="113" s="1"/>
  <c r="L19" i="113" s="1"/>
  <c r="L20" i="113" s="1"/>
  <c r="M17" i="79"/>
  <c r="M19" i="79" s="1"/>
  <c r="M20" i="79" s="1"/>
  <c r="M15" i="80" s="1"/>
  <c r="M17" i="80" s="1"/>
  <c r="M19" i="80" s="1"/>
  <c r="M20" i="80" s="1"/>
  <c r="M15" i="81" s="1"/>
  <c r="M17" i="81" s="1"/>
  <c r="M19" i="81" s="1"/>
  <c r="M20" i="81" s="1"/>
  <c r="M15" i="82" s="1"/>
  <c r="M17" i="82" s="1"/>
  <c r="M19" i="82" s="1"/>
  <c r="M20" i="82" s="1"/>
  <c r="M15" i="83" s="1"/>
  <c r="M17" i="83" s="1"/>
  <c r="M19" i="83" s="1"/>
  <c r="M20" i="83" s="1"/>
  <c r="M15" i="84" s="1"/>
  <c r="M17" i="84" s="1"/>
  <c r="M19" i="84" s="1"/>
  <c r="M20" i="84" s="1"/>
  <c r="M15" i="85" s="1"/>
  <c r="M17" i="85" s="1"/>
  <c r="M19" i="85" s="1"/>
  <c r="M20" i="85" s="1"/>
  <c r="M15" i="86" s="1"/>
  <c r="M17" i="86" s="1"/>
  <c r="M19" i="86" s="1"/>
  <c r="M20" i="86" s="1"/>
  <c r="M15" i="87" s="1"/>
  <c r="M17" i="87" s="1"/>
  <c r="M19" i="87" s="1"/>
  <c r="M20" i="87" s="1"/>
  <c r="M15" i="88" s="1"/>
  <c r="M17" i="88" s="1"/>
  <c r="M19" i="88" s="1"/>
  <c r="M20" i="88" s="1"/>
  <c r="M15" i="89" s="1"/>
  <c r="M17" i="89" s="1"/>
  <c r="M19" i="89" s="1"/>
  <c r="M20" i="89" s="1"/>
  <c r="M15" i="90" s="1"/>
  <c r="M17" i="90" s="1"/>
  <c r="M20" i="90" s="1"/>
  <c r="M21" i="90" s="1"/>
  <c r="M15" i="91" s="1"/>
  <c r="M17" i="91" s="1"/>
  <c r="M19" i="91" s="1"/>
  <c r="M20" i="91" s="1"/>
  <c r="M15" i="92" s="1"/>
  <c r="M17" i="92" s="1"/>
  <c r="M19" i="92" s="1"/>
  <c r="M20" i="92" s="1"/>
  <c r="M15" i="93" s="1"/>
  <c r="M17" i="93" s="1"/>
  <c r="M19" i="93" s="1"/>
  <c r="M20" i="93" s="1"/>
  <c r="M15" i="94" s="1"/>
  <c r="M17" i="94" s="1"/>
  <c r="M19" i="94" s="1"/>
  <c r="M20" i="94" s="1"/>
  <c r="M15" i="95" s="1"/>
  <c r="M17" i="95" s="1"/>
  <c r="M19" i="95" s="1"/>
  <c r="M20" i="95" s="1"/>
  <c r="M15" i="96" s="1"/>
  <c r="M17" i="96" s="1"/>
  <c r="M19" i="96" s="1"/>
  <c r="M20" i="96" s="1"/>
  <c r="M15" i="97" s="1"/>
  <c r="M17" i="97" s="1"/>
  <c r="M19" i="97" s="1"/>
  <c r="M20" i="97" s="1"/>
  <c r="M15" i="98" s="1"/>
  <c r="M17" i="98" s="1"/>
  <c r="M19" i="98" s="1"/>
  <c r="M20" i="98" s="1"/>
  <c r="M15" i="99" s="1"/>
  <c r="M17" i="99" s="1"/>
  <c r="M19" i="99" s="1"/>
  <c r="M20" i="99" s="1"/>
  <c r="M15" i="100" s="1"/>
  <c r="M17" i="100" s="1"/>
  <c r="M19" i="100" s="1"/>
  <c r="M20" i="100" s="1"/>
  <c r="M15" i="101" s="1"/>
  <c r="M17" i="101" s="1"/>
  <c r="M19" i="101" s="1"/>
  <c r="M20" i="101" s="1"/>
  <c r="M15" i="102" s="1"/>
  <c r="M17" i="102" s="1"/>
  <c r="M19" i="102" s="1"/>
  <c r="M20" i="102" s="1"/>
  <c r="M15" i="103" s="1"/>
  <c r="M17" i="103" s="1"/>
  <c r="M19" i="103" s="1"/>
  <c r="M20" i="103" s="1"/>
  <c r="M15" i="104" s="1"/>
  <c r="M17" i="104" s="1"/>
  <c r="M19" i="104" s="1"/>
  <c r="M20" i="104" s="1"/>
  <c r="M15" i="105" s="1"/>
  <c r="M17" i="105" s="1"/>
  <c r="M19" i="105" s="1"/>
  <c r="M20" i="105" s="1"/>
  <c r="M15" i="106" s="1"/>
  <c r="M17" i="106" s="1"/>
  <c r="M19" i="106" s="1"/>
  <c r="M20" i="106" s="1"/>
  <c r="M15" i="107" s="1"/>
  <c r="M17" i="107" s="1"/>
  <c r="M19" i="107" s="1"/>
  <c r="M20" i="107" s="1"/>
  <c r="M15" i="108" s="1"/>
  <c r="M17" i="108" s="1"/>
  <c r="M19" i="108" s="1"/>
  <c r="M20" i="108" s="1"/>
  <c r="M15" i="109" s="1"/>
  <c r="M17" i="109" s="1"/>
  <c r="M19" i="109" s="1"/>
  <c r="M20" i="109" s="1"/>
  <c r="M15" i="110" s="1"/>
  <c r="M17" i="110" s="1"/>
  <c r="M19" i="110" s="1"/>
  <c r="M20" i="110" s="1"/>
  <c r="M15" i="111" s="1"/>
  <c r="M17" i="111" s="1"/>
  <c r="M19" i="111" s="1"/>
  <c r="M20" i="111" s="1"/>
  <c r="M15" i="112" s="1"/>
  <c r="M17" i="112" s="1"/>
  <c r="M19" i="112" s="1"/>
  <c r="M20" i="112" s="1"/>
  <c r="M15" i="113" s="1"/>
  <c r="M17" i="113" s="1"/>
  <c r="M19" i="113" s="1"/>
  <c r="M20" i="113" s="1"/>
  <c r="T17" i="79"/>
  <c r="T19" i="79" s="1"/>
  <c r="T20" i="79" s="1"/>
  <c r="T15" i="80" s="1"/>
  <c r="T17" i="80" s="1"/>
  <c r="T19" i="80" s="1"/>
  <c r="T20" i="80" s="1"/>
  <c r="T15" i="81" s="1"/>
  <c r="T17" i="81" s="1"/>
  <c r="T19" i="81" s="1"/>
  <c r="T20" i="81" s="1"/>
  <c r="T15" i="82" s="1"/>
  <c r="T17" i="82" s="1"/>
  <c r="T19" i="82" s="1"/>
  <c r="T20" i="82" s="1"/>
  <c r="T15" i="83" s="1"/>
  <c r="T17" i="83" s="1"/>
  <c r="T19" i="83" s="1"/>
  <c r="T20" i="83" s="1"/>
  <c r="T15" i="84" s="1"/>
  <c r="T17" i="84" s="1"/>
  <c r="T19" i="84" s="1"/>
  <c r="T20" i="84" s="1"/>
  <c r="T15" i="85" s="1"/>
  <c r="T17" i="85" s="1"/>
  <c r="T19" i="85" s="1"/>
  <c r="T20" i="85" s="1"/>
  <c r="T15" i="86" s="1"/>
  <c r="T17" i="86" s="1"/>
  <c r="T19" i="86" s="1"/>
  <c r="T20" i="86" s="1"/>
  <c r="T15" i="87" s="1"/>
  <c r="T17" i="87" s="1"/>
  <c r="T19" i="87" s="1"/>
  <c r="T20" i="87" s="1"/>
  <c r="T15" i="88" s="1"/>
  <c r="T17" i="88" s="1"/>
  <c r="T19" i="88" s="1"/>
  <c r="T20" i="88" s="1"/>
  <c r="T15" i="89" s="1"/>
  <c r="T17" i="89" s="1"/>
  <c r="T19" i="89" s="1"/>
  <c r="T20" i="89" s="1"/>
  <c r="T15" i="90" s="1"/>
  <c r="T17" i="90" s="1"/>
  <c r="T20" i="90" s="1"/>
  <c r="T21" i="90" s="1"/>
  <c r="T15" i="91" s="1"/>
  <c r="T17" i="91" s="1"/>
  <c r="T19" i="91" s="1"/>
  <c r="T20" i="91" s="1"/>
  <c r="T15" i="92" s="1"/>
  <c r="T17" i="92" s="1"/>
  <c r="T19" i="92" s="1"/>
  <c r="T20" i="92" s="1"/>
  <c r="T15" i="93" s="1"/>
  <c r="T17" i="93" s="1"/>
  <c r="T19" i="93" s="1"/>
  <c r="T20" i="93" s="1"/>
  <c r="T15" i="94" s="1"/>
  <c r="T17" i="94" s="1"/>
  <c r="T19" i="94" s="1"/>
  <c r="T20" i="94" s="1"/>
  <c r="T15" i="95" s="1"/>
  <c r="T17" i="95" s="1"/>
  <c r="T19" i="95" s="1"/>
  <c r="T20" i="95" s="1"/>
  <c r="T15" i="96" s="1"/>
  <c r="T17" i="96" s="1"/>
  <c r="T19" i="96" s="1"/>
  <c r="T20" i="96" s="1"/>
  <c r="T15" i="97" s="1"/>
  <c r="T17" i="97" s="1"/>
  <c r="T19" i="97" s="1"/>
  <c r="T20" i="97" s="1"/>
  <c r="T15" i="98" s="1"/>
  <c r="T17" i="98" s="1"/>
  <c r="T19" i="98" s="1"/>
  <c r="T20" i="98" s="1"/>
  <c r="T15" i="99" s="1"/>
  <c r="T17" i="99" s="1"/>
  <c r="T19" i="99" s="1"/>
  <c r="T20" i="99" s="1"/>
  <c r="T15" i="100" s="1"/>
  <c r="T17" i="100" s="1"/>
  <c r="T19" i="100" s="1"/>
  <c r="T20" i="100" s="1"/>
  <c r="T15" i="101" s="1"/>
  <c r="T17" i="101" s="1"/>
  <c r="T19" i="101" s="1"/>
  <c r="T20" i="101" s="1"/>
  <c r="T15" i="102" s="1"/>
  <c r="T17" i="102" s="1"/>
  <c r="T19" i="102" s="1"/>
  <c r="T20" i="102" s="1"/>
  <c r="T15" i="103" s="1"/>
  <c r="T17" i="103" s="1"/>
  <c r="T19" i="103" s="1"/>
  <c r="T20" i="103" s="1"/>
  <c r="T15" i="104" s="1"/>
  <c r="T17" i="104" s="1"/>
  <c r="T19" i="104" s="1"/>
  <c r="T20" i="104" s="1"/>
  <c r="T15" i="105" s="1"/>
  <c r="T17" i="105" s="1"/>
  <c r="T19" i="105" s="1"/>
  <c r="T20" i="105" s="1"/>
  <c r="T15" i="106" s="1"/>
  <c r="T17" i="106" s="1"/>
  <c r="T19" i="106" s="1"/>
  <c r="T20" i="106" s="1"/>
  <c r="T15" i="107" s="1"/>
  <c r="T17" i="107" s="1"/>
  <c r="T19" i="107" s="1"/>
  <c r="T20" i="107" s="1"/>
  <c r="T15" i="108" s="1"/>
  <c r="T17" i="108" s="1"/>
  <c r="T19" i="108" s="1"/>
  <c r="T20" i="108" s="1"/>
  <c r="T15" i="109" s="1"/>
  <c r="T17" i="109" s="1"/>
  <c r="T19" i="109" s="1"/>
  <c r="T20" i="109" s="1"/>
  <c r="T15" i="110" s="1"/>
  <c r="T17" i="110" s="1"/>
  <c r="T19" i="110" s="1"/>
  <c r="T20" i="110" s="1"/>
  <c r="T15" i="111" s="1"/>
  <c r="T17" i="111" s="1"/>
  <c r="T19" i="111" s="1"/>
  <c r="T20" i="111" s="1"/>
  <c r="T15" i="112" s="1"/>
  <c r="T17" i="112" s="1"/>
  <c r="T19" i="112" s="1"/>
  <c r="T20" i="112" s="1"/>
  <c r="T15" i="113" s="1"/>
  <c r="T17" i="113" s="1"/>
  <c r="T19" i="113" s="1"/>
  <c r="T20" i="113" s="1"/>
  <c r="X17" i="79"/>
  <c r="X19" i="79" s="1"/>
  <c r="X20" i="79" s="1"/>
  <c r="X15" i="80" s="1"/>
  <c r="X17" i="80" s="1"/>
  <c r="X19" i="80" s="1"/>
  <c r="X20" i="80" s="1"/>
  <c r="X15" i="81" s="1"/>
  <c r="X17" i="81" s="1"/>
  <c r="X19" i="81" s="1"/>
  <c r="X20" i="81" s="1"/>
  <c r="X15" i="82" s="1"/>
  <c r="X17" i="82" s="1"/>
  <c r="X19" i="82" s="1"/>
  <c r="X20" i="82" s="1"/>
  <c r="X15" i="83" s="1"/>
  <c r="X17" i="83" s="1"/>
  <c r="X19" i="83" s="1"/>
  <c r="X20" i="83" s="1"/>
  <c r="X15" i="84" s="1"/>
  <c r="X17" i="84" s="1"/>
  <c r="X19" i="84" s="1"/>
  <c r="X20" i="84" s="1"/>
  <c r="X15" i="85" s="1"/>
  <c r="X17" i="85" s="1"/>
  <c r="X19" i="85" s="1"/>
  <c r="X20" i="85" s="1"/>
  <c r="X15" i="86" s="1"/>
  <c r="X17" i="86" s="1"/>
  <c r="X19" i="86" s="1"/>
  <c r="X20" i="86" s="1"/>
  <c r="X15" i="87" s="1"/>
  <c r="X17" i="87" s="1"/>
  <c r="X19" i="87" s="1"/>
  <c r="X20" i="87" s="1"/>
  <c r="X15" i="88" s="1"/>
  <c r="X17" i="88" s="1"/>
  <c r="X19" i="88" s="1"/>
  <c r="X20" i="88" s="1"/>
  <c r="X15" i="89" s="1"/>
  <c r="X17" i="89" s="1"/>
  <c r="X19" i="89" s="1"/>
  <c r="X20" i="89" s="1"/>
  <c r="X15" i="90" s="1"/>
  <c r="X17" i="90" s="1"/>
  <c r="X20" i="90" s="1"/>
  <c r="X21" i="90" s="1"/>
  <c r="X15" i="91" s="1"/>
  <c r="X17" i="91" s="1"/>
  <c r="X19" i="91" s="1"/>
  <c r="X20" i="91" s="1"/>
  <c r="X15" i="92" s="1"/>
  <c r="X17" i="92" s="1"/>
  <c r="X19" i="92" s="1"/>
  <c r="X20" i="92" s="1"/>
  <c r="X15" i="93" s="1"/>
  <c r="X17" i="93" s="1"/>
  <c r="X19" i="93" s="1"/>
  <c r="X20" i="93" s="1"/>
  <c r="X15" i="94" s="1"/>
  <c r="X17" i="94" s="1"/>
  <c r="X19" i="94" s="1"/>
  <c r="X20" i="94" s="1"/>
  <c r="X15" i="95" s="1"/>
  <c r="X17" i="95" s="1"/>
  <c r="X19" i="95" s="1"/>
  <c r="X20" i="95" s="1"/>
  <c r="X15" i="96" s="1"/>
  <c r="X17" i="96" s="1"/>
  <c r="X19" i="96" s="1"/>
  <c r="X20" i="96" s="1"/>
  <c r="X15" i="97" s="1"/>
  <c r="X17" i="97" s="1"/>
  <c r="X19" i="97" s="1"/>
  <c r="X20" i="97" s="1"/>
  <c r="X15" i="98" s="1"/>
  <c r="X17" i="98" s="1"/>
  <c r="X19" i="98" s="1"/>
  <c r="X20" i="98" s="1"/>
  <c r="X15" i="99" s="1"/>
  <c r="X17" i="99" s="1"/>
  <c r="X19" i="99" s="1"/>
  <c r="X20" i="99" s="1"/>
  <c r="X15" i="100" s="1"/>
  <c r="X17" i="100" s="1"/>
  <c r="X19" i="100" s="1"/>
  <c r="X20" i="100" s="1"/>
  <c r="X15" i="101" s="1"/>
  <c r="X17" i="101" s="1"/>
  <c r="X19" i="101" s="1"/>
  <c r="X20" i="101" s="1"/>
  <c r="X15" i="102" s="1"/>
  <c r="X17" i="102" s="1"/>
  <c r="X19" i="102" s="1"/>
  <c r="X20" i="102" s="1"/>
  <c r="X15" i="103" s="1"/>
  <c r="X17" i="103" s="1"/>
  <c r="X19" i="103" s="1"/>
  <c r="X20" i="103" s="1"/>
  <c r="X15" i="104" s="1"/>
  <c r="X17" i="104" s="1"/>
  <c r="X19" i="104" s="1"/>
  <c r="X20" i="104" s="1"/>
  <c r="X15" i="105" s="1"/>
  <c r="X17" i="105" s="1"/>
  <c r="X19" i="105" s="1"/>
  <c r="X20" i="105" s="1"/>
  <c r="X15" i="106" s="1"/>
  <c r="X17" i="106" s="1"/>
  <c r="X19" i="106" s="1"/>
  <c r="X20" i="106" s="1"/>
  <c r="X15" i="107" s="1"/>
  <c r="X17" i="107" s="1"/>
  <c r="X19" i="107" s="1"/>
  <c r="X20" i="107" s="1"/>
  <c r="X15" i="108" s="1"/>
  <c r="X17" i="108" s="1"/>
  <c r="X19" i="108" s="1"/>
  <c r="X20" i="108" s="1"/>
  <c r="X15" i="109" s="1"/>
  <c r="X17" i="109" s="1"/>
  <c r="X19" i="109" s="1"/>
  <c r="X20" i="109" s="1"/>
  <c r="X15" i="110" s="1"/>
  <c r="X17" i="110" s="1"/>
  <c r="X19" i="110" s="1"/>
  <c r="X20" i="110" s="1"/>
  <c r="X15" i="111" s="1"/>
  <c r="X17" i="111" s="1"/>
  <c r="X19" i="111" s="1"/>
  <c r="X20" i="111" s="1"/>
  <c r="X15" i="112" s="1"/>
  <c r="X17" i="112" s="1"/>
  <c r="X19" i="112" s="1"/>
  <c r="X20" i="112" s="1"/>
  <c r="X15" i="113" s="1"/>
  <c r="X17" i="113" s="1"/>
  <c r="X19" i="113" s="1"/>
  <c r="X20" i="113" s="1"/>
  <c r="Y17" i="79"/>
  <c r="Y19" i="79" s="1"/>
  <c r="Y20" i="79" s="1"/>
  <c r="Y15" i="80" s="1"/>
  <c r="Y17" i="80" s="1"/>
  <c r="Y19" i="80" s="1"/>
  <c r="Y20" i="80" s="1"/>
  <c r="Y15" i="81" s="1"/>
  <c r="Y17" i="81" s="1"/>
  <c r="Y19" i="81" s="1"/>
  <c r="Y20" i="81" s="1"/>
  <c r="Y15" i="82" s="1"/>
  <c r="Y17" i="82" s="1"/>
  <c r="Y19" i="82" s="1"/>
  <c r="Y20" i="82" s="1"/>
  <c r="Y15" i="83" s="1"/>
  <c r="Y17" i="83" s="1"/>
  <c r="Y19" i="83" s="1"/>
  <c r="Y20" i="83" s="1"/>
  <c r="Y15" i="84" s="1"/>
  <c r="Y17" i="84" s="1"/>
  <c r="Y19" i="84" s="1"/>
  <c r="Y20" i="84" s="1"/>
  <c r="Y15" i="85" s="1"/>
  <c r="Y17" i="85" s="1"/>
  <c r="Y19" i="85" s="1"/>
  <c r="Y20" i="85" s="1"/>
  <c r="Y15" i="86" s="1"/>
  <c r="Y17" i="86" s="1"/>
  <c r="Y19" i="86" s="1"/>
  <c r="Y20" i="86" s="1"/>
  <c r="Y15" i="87" s="1"/>
  <c r="Y17" i="87" s="1"/>
  <c r="Y19" i="87" s="1"/>
  <c r="Y20" i="87" s="1"/>
  <c r="Y15" i="88" s="1"/>
  <c r="Y17" i="88" s="1"/>
  <c r="Y19" i="88" s="1"/>
  <c r="Y20" i="88" s="1"/>
  <c r="Y15" i="89" s="1"/>
  <c r="Y17" i="89" s="1"/>
  <c r="Y19" i="89" s="1"/>
  <c r="Y20" i="89" s="1"/>
  <c r="Y15" i="90" s="1"/>
  <c r="Y17" i="90" s="1"/>
  <c r="Y20" i="90" s="1"/>
  <c r="Y21" i="90" s="1"/>
  <c r="Y15" i="91" s="1"/>
  <c r="Y17" i="91" s="1"/>
  <c r="Y19" i="91" s="1"/>
  <c r="Y20" i="91" s="1"/>
  <c r="Y15" i="92" s="1"/>
  <c r="Y17" i="92" s="1"/>
  <c r="Y19" i="92" s="1"/>
  <c r="Y20" i="92" s="1"/>
  <c r="Y15" i="93" s="1"/>
  <c r="Y17" i="93" s="1"/>
  <c r="Y19" i="93" s="1"/>
  <c r="Y20" i="93" s="1"/>
  <c r="Y15" i="94" s="1"/>
  <c r="Y17" i="94" s="1"/>
  <c r="Y19" i="94" s="1"/>
  <c r="Y20" i="94" s="1"/>
  <c r="Y15" i="95" s="1"/>
  <c r="Y17" i="95" s="1"/>
  <c r="Y19" i="95" s="1"/>
  <c r="Y20" i="95" s="1"/>
  <c r="Y15" i="96" s="1"/>
  <c r="Y17" i="96" s="1"/>
  <c r="Y19" i="96" s="1"/>
  <c r="Y20" i="96" s="1"/>
  <c r="Y15" i="97" s="1"/>
  <c r="Y17" i="97" s="1"/>
  <c r="Y19" i="97" s="1"/>
  <c r="Y20" i="97" s="1"/>
  <c r="Y15" i="98" s="1"/>
  <c r="Y17" i="98" s="1"/>
  <c r="Y19" i="98" s="1"/>
  <c r="Y20" i="98" s="1"/>
  <c r="Y15" i="99" s="1"/>
  <c r="Y17" i="99" s="1"/>
  <c r="Y19" i="99" s="1"/>
  <c r="Y20" i="99" s="1"/>
  <c r="Y15" i="100" s="1"/>
  <c r="Y17" i="100" s="1"/>
  <c r="Y19" i="100" s="1"/>
  <c r="Y20" i="100" s="1"/>
  <c r="Y15" i="101" s="1"/>
  <c r="Y17" i="101" s="1"/>
  <c r="Y19" i="101" s="1"/>
  <c r="Y20" i="101" s="1"/>
  <c r="Y15" i="102" s="1"/>
  <c r="Y17" i="102" s="1"/>
  <c r="Y19" i="102" s="1"/>
  <c r="Y20" i="102" s="1"/>
  <c r="Y15" i="103" s="1"/>
  <c r="Y17" i="103" s="1"/>
  <c r="Y19" i="103" s="1"/>
  <c r="Y20" i="103" s="1"/>
  <c r="Y15" i="104" s="1"/>
  <c r="Y17" i="104" s="1"/>
  <c r="Y19" i="104" s="1"/>
  <c r="Y20" i="104" s="1"/>
  <c r="Y15" i="105" s="1"/>
  <c r="Y17" i="105" s="1"/>
  <c r="Y19" i="105" s="1"/>
  <c r="Y20" i="105" s="1"/>
  <c r="Y15" i="106" s="1"/>
  <c r="Y17" i="106" s="1"/>
  <c r="Y19" i="106" s="1"/>
  <c r="Y20" i="106" s="1"/>
  <c r="Y15" i="107" s="1"/>
  <c r="Y17" i="107" s="1"/>
  <c r="Y19" i="107" s="1"/>
  <c r="Y20" i="107" s="1"/>
  <c r="Y15" i="108" s="1"/>
  <c r="Y17" i="108" s="1"/>
  <c r="Y19" i="108" s="1"/>
  <c r="Y20" i="108" s="1"/>
  <c r="Y15" i="109" s="1"/>
  <c r="Y17" i="109" s="1"/>
  <c r="Y19" i="109" s="1"/>
  <c r="Y20" i="109" s="1"/>
  <c r="Y15" i="110" s="1"/>
  <c r="Y17" i="110" s="1"/>
  <c r="Y19" i="110" s="1"/>
  <c r="Y20" i="110" s="1"/>
  <c r="Y15" i="111" s="1"/>
  <c r="Y17" i="111" s="1"/>
  <c r="Y19" i="111" s="1"/>
  <c r="Y20" i="111" s="1"/>
  <c r="Y15" i="112" s="1"/>
  <c r="Y17" i="112" s="1"/>
  <c r="Y19" i="112" s="1"/>
  <c r="Y20" i="112" s="1"/>
  <c r="Y15" i="113" s="1"/>
  <c r="Y17" i="113" s="1"/>
  <c r="Y19" i="113" s="1"/>
  <c r="Y20" i="113" s="1"/>
  <c r="AC17" i="79"/>
  <c r="AC19" i="79" s="1"/>
  <c r="AC20" i="79" s="1"/>
  <c r="AC15" i="80" s="1"/>
  <c r="AC17" i="80" s="1"/>
  <c r="AC19" i="80" s="1"/>
  <c r="AC20" i="80" s="1"/>
  <c r="AC15" i="81" s="1"/>
  <c r="AC17" i="81" s="1"/>
  <c r="AC19" i="81" s="1"/>
  <c r="AC20" i="81" s="1"/>
  <c r="AC15" i="82" s="1"/>
  <c r="AC17" i="82" s="1"/>
  <c r="AC19" i="82" s="1"/>
  <c r="AC20" i="82" s="1"/>
  <c r="AC15" i="83" s="1"/>
  <c r="AC17" i="83" s="1"/>
  <c r="AC19" i="83" s="1"/>
  <c r="AC20" i="83" s="1"/>
  <c r="AC15" i="84" s="1"/>
  <c r="AC17" i="84" s="1"/>
  <c r="AC19" i="84" s="1"/>
  <c r="AC20" i="84" s="1"/>
  <c r="AC15" i="85" s="1"/>
  <c r="AC17" i="85" s="1"/>
  <c r="AC19" i="85" s="1"/>
  <c r="AC20" i="85" s="1"/>
  <c r="AC15" i="86" s="1"/>
  <c r="AC17" i="86" s="1"/>
  <c r="AC19" i="86" s="1"/>
  <c r="AC20" i="86" s="1"/>
  <c r="AC15" i="87" s="1"/>
  <c r="AC17" i="87" s="1"/>
  <c r="AC19" i="87" s="1"/>
  <c r="AC20" i="87" s="1"/>
  <c r="AC15" i="88" s="1"/>
  <c r="AC17" i="88" s="1"/>
  <c r="AC19" i="88" s="1"/>
  <c r="AC20" i="88" s="1"/>
  <c r="AC15" i="89" s="1"/>
  <c r="AC17" i="89" s="1"/>
  <c r="AC19" i="89" s="1"/>
  <c r="AC20" i="89" s="1"/>
  <c r="AC15" i="90" s="1"/>
  <c r="AC17" i="90" s="1"/>
  <c r="AC20" i="90" s="1"/>
  <c r="AC21" i="90" s="1"/>
  <c r="AC15" i="91" s="1"/>
  <c r="AC17" i="91" s="1"/>
  <c r="AC19" i="91" s="1"/>
  <c r="AC20" i="91" s="1"/>
  <c r="AC15" i="92" s="1"/>
  <c r="AC17" i="92" s="1"/>
  <c r="AC19" i="92" s="1"/>
  <c r="AC20" i="92" s="1"/>
  <c r="AC15" i="93" s="1"/>
  <c r="AC17" i="93" s="1"/>
  <c r="AC19" i="93" s="1"/>
  <c r="AC20" i="93" s="1"/>
  <c r="AC15" i="94" s="1"/>
  <c r="AC17" i="94" s="1"/>
  <c r="AC19" i="94" s="1"/>
  <c r="AC20" i="94" s="1"/>
  <c r="AC15" i="95" s="1"/>
  <c r="AC17" i="95" s="1"/>
  <c r="AC19" i="95" s="1"/>
  <c r="AC20" i="95" s="1"/>
  <c r="AC15" i="96" s="1"/>
  <c r="AC17" i="96" s="1"/>
  <c r="AC19" i="96" s="1"/>
  <c r="AC20" i="96" s="1"/>
  <c r="AC15" i="97" s="1"/>
  <c r="AC17" i="97" s="1"/>
  <c r="AC19" i="97" s="1"/>
  <c r="AC20" i="97" s="1"/>
  <c r="AC15" i="98" s="1"/>
  <c r="AC17" i="98" s="1"/>
  <c r="AC19" i="98" s="1"/>
  <c r="AC20" i="98" s="1"/>
  <c r="AC15" i="99" s="1"/>
  <c r="AC17" i="99" s="1"/>
  <c r="AC19" i="99" s="1"/>
  <c r="AC20" i="99" s="1"/>
  <c r="AC15" i="100" s="1"/>
  <c r="AC17" i="100" s="1"/>
  <c r="AC19" i="100" s="1"/>
  <c r="AC20" i="100" s="1"/>
  <c r="AC15" i="101" s="1"/>
  <c r="AC17" i="101" s="1"/>
  <c r="AC19" i="101" s="1"/>
  <c r="AC20" i="101" s="1"/>
  <c r="AC15" i="102" s="1"/>
  <c r="AC17" i="102" s="1"/>
  <c r="AC19" i="102" s="1"/>
  <c r="AC20" i="102" s="1"/>
  <c r="AC15" i="103" s="1"/>
  <c r="AC17" i="103" s="1"/>
  <c r="AC19" i="103" s="1"/>
  <c r="AC20" i="103" s="1"/>
  <c r="AC15" i="104" s="1"/>
  <c r="AC17" i="104" s="1"/>
  <c r="AC19" i="104" s="1"/>
  <c r="AC20" i="104" s="1"/>
  <c r="AC15" i="105" s="1"/>
  <c r="AC17" i="105" s="1"/>
  <c r="AC19" i="105" s="1"/>
  <c r="AC20" i="105" s="1"/>
  <c r="AC15" i="106" s="1"/>
  <c r="AC17" i="106" s="1"/>
  <c r="AC19" i="106" s="1"/>
  <c r="AC20" i="106" s="1"/>
  <c r="AC15" i="107" s="1"/>
  <c r="AC17" i="107" s="1"/>
  <c r="AC19" i="107" s="1"/>
  <c r="AC20" i="107" s="1"/>
  <c r="AC15" i="108" s="1"/>
  <c r="AC17" i="108" s="1"/>
  <c r="AC19" i="108" s="1"/>
  <c r="AC20" i="108" s="1"/>
  <c r="AC15" i="109" s="1"/>
  <c r="AC17" i="109" s="1"/>
  <c r="AC19" i="109" s="1"/>
  <c r="AC20" i="109" s="1"/>
  <c r="AC15" i="110" s="1"/>
  <c r="AC17" i="110" s="1"/>
  <c r="AC19" i="110" s="1"/>
  <c r="AC20" i="110" s="1"/>
  <c r="AC15" i="111" s="1"/>
  <c r="AC17" i="111" s="1"/>
  <c r="AC19" i="111" s="1"/>
  <c r="AC20" i="111" s="1"/>
  <c r="AC15" i="112" s="1"/>
  <c r="AC17" i="112" s="1"/>
  <c r="AC19" i="112" s="1"/>
  <c r="AC20" i="112" s="1"/>
  <c r="AC15" i="113" s="1"/>
  <c r="AC17" i="113" s="1"/>
  <c r="AC19" i="113" s="1"/>
  <c r="AC20" i="113" s="1"/>
  <c r="H18" i="79"/>
  <c r="D18" i="79"/>
  <c r="AF17" i="79"/>
  <c r="AF19" i="79" s="1"/>
  <c r="AF20" i="79" s="1"/>
  <c r="AF22" i="79" s="1"/>
  <c r="AD17" i="79"/>
  <c r="AD19" i="79" s="1"/>
  <c r="AD20" i="79" s="1"/>
  <c r="AD15" i="80" s="1"/>
  <c r="AD17" i="80" s="1"/>
  <c r="AD19" i="80" s="1"/>
  <c r="AD20" i="80" s="1"/>
  <c r="AD15" i="81" s="1"/>
  <c r="AD17" i="81" s="1"/>
  <c r="AD19" i="81" s="1"/>
  <c r="AD20" i="81" s="1"/>
  <c r="AD15" i="82" s="1"/>
  <c r="AD17" i="82" s="1"/>
  <c r="AD19" i="82" s="1"/>
  <c r="AD20" i="82" s="1"/>
  <c r="AD15" i="83" s="1"/>
  <c r="AD17" i="83" s="1"/>
  <c r="AD19" i="83" s="1"/>
  <c r="AD20" i="83" s="1"/>
  <c r="AD15" i="84" s="1"/>
  <c r="AD17" i="84" s="1"/>
  <c r="AD19" i="84" s="1"/>
  <c r="AD20" i="84" s="1"/>
  <c r="AD15" i="85" s="1"/>
  <c r="AD17" i="85" s="1"/>
  <c r="AD19" i="85" s="1"/>
  <c r="AD20" i="85" s="1"/>
  <c r="AD15" i="86" s="1"/>
  <c r="AD17" i="86" s="1"/>
  <c r="AD19" i="86" s="1"/>
  <c r="AD20" i="86" s="1"/>
  <c r="AD15" i="87" s="1"/>
  <c r="AD17" i="87" s="1"/>
  <c r="AD19" i="87" s="1"/>
  <c r="AD20" i="87" s="1"/>
  <c r="AD15" i="88" s="1"/>
  <c r="AD17" i="88" s="1"/>
  <c r="AD19" i="88" s="1"/>
  <c r="AD20" i="88" s="1"/>
  <c r="AD15" i="89" s="1"/>
  <c r="AD17" i="89" s="1"/>
  <c r="AD19" i="89" s="1"/>
  <c r="AD20" i="89" s="1"/>
  <c r="AD15" i="90" s="1"/>
  <c r="AD17" i="90" s="1"/>
  <c r="AD20" i="90" s="1"/>
  <c r="AD21" i="90" s="1"/>
  <c r="AD15" i="91" s="1"/>
  <c r="AD17" i="91" s="1"/>
  <c r="AD19" i="91" s="1"/>
  <c r="AD20" i="91" s="1"/>
  <c r="AD15" i="92" s="1"/>
  <c r="AD17" i="92" s="1"/>
  <c r="AD19" i="92" s="1"/>
  <c r="AD20" i="92" s="1"/>
  <c r="AD15" i="93" s="1"/>
  <c r="AD17" i="93" s="1"/>
  <c r="AD19" i="93" s="1"/>
  <c r="AD20" i="93" s="1"/>
  <c r="AD15" i="94" s="1"/>
  <c r="AD17" i="94" s="1"/>
  <c r="AD19" i="94" s="1"/>
  <c r="AD20" i="94" s="1"/>
  <c r="AD15" i="95" s="1"/>
  <c r="AD17" i="95" s="1"/>
  <c r="AD19" i="95" s="1"/>
  <c r="AD20" i="95" s="1"/>
  <c r="AD15" i="96" s="1"/>
  <c r="AD17" i="96" s="1"/>
  <c r="AD19" i="96" s="1"/>
  <c r="AD20" i="96" s="1"/>
  <c r="AD15" i="97" s="1"/>
  <c r="AD17" i="97" s="1"/>
  <c r="AD19" i="97" s="1"/>
  <c r="AD20" i="97" s="1"/>
  <c r="AD15" i="98" s="1"/>
  <c r="AD17" i="98" s="1"/>
  <c r="AD19" i="98" s="1"/>
  <c r="AD20" i="98" s="1"/>
  <c r="AD15" i="99" s="1"/>
  <c r="AD17" i="99" s="1"/>
  <c r="AD19" i="99" s="1"/>
  <c r="AD20" i="99" s="1"/>
  <c r="AD15" i="100" s="1"/>
  <c r="AD17" i="100" s="1"/>
  <c r="AD19" i="100" s="1"/>
  <c r="AD20" i="100" s="1"/>
  <c r="AD15" i="101" s="1"/>
  <c r="AD17" i="101" s="1"/>
  <c r="AD19" i="101" s="1"/>
  <c r="AD20" i="101" s="1"/>
  <c r="AD15" i="102" s="1"/>
  <c r="AD17" i="102" s="1"/>
  <c r="AD19" i="102" s="1"/>
  <c r="AD20" i="102" s="1"/>
  <c r="AD15" i="103" s="1"/>
  <c r="AD17" i="103" s="1"/>
  <c r="AD19" i="103" s="1"/>
  <c r="AD20" i="103" s="1"/>
  <c r="AD15" i="104" s="1"/>
  <c r="AD17" i="104" s="1"/>
  <c r="AD19" i="104" s="1"/>
  <c r="AD20" i="104" s="1"/>
  <c r="AD15" i="105" s="1"/>
  <c r="AD17" i="105" s="1"/>
  <c r="AD19" i="105" s="1"/>
  <c r="AD20" i="105" s="1"/>
  <c r="AD15" i="106" s="1"/>
  <c r="AD17" i="106" s="1"/>
  <c r="AD19" i="106" s="1"/>
  <c r="AD20" i="106" s="1"/>
  <c r="AD15" i="107" s="1"/>
  <c r="AD17" i="107" s="1"/>
  <c r="AD19" i="107" s="1"/>
  <c r="AD20" i="107" s="1"/>
  <c r="AD15" i="108" s="1"/>
  <c r="AD17" i="108" s="1"/>
  <c r="AD19" i="108" s="1"/>
  <c r="AD20" i="108" s="1"/>
  <c r="AD15" i="109" s="1"/>
  <c r="AD17" i="109" s="1"/>
  <c r="AD19" i="109" s="1"/>
  <c r="AD20" i="109" s="1"/>
  <c r="AD15" i="110" s="1"/>
  <c r="AD17" i="110" s="1"/>
  <c r="AD19" i="110" s="1"/>
  <c r="AD20" i="110" s="1"/>
  <c r="AD15" i="111" s="1"/>
  <c r="AD17" i="111" s="1"/>
  <c r="AD19" i="111" s="1"/>
  <c r="AD20" i="111" s="1"/>
  <c r="AD15" i="112" s="1"/>
  <c r="AD17" i="112" s="1"/>
  <c r="AD19" i="112" s="1"/>
  <c r="AD20" i="112" s="1"/>
  <c r="AD15" i="113" s="1"/>
  <c r="AD17" i="113" s="1"/>
  <c r="AD19" i="113" s="1"/>
  <c r="AD20" i="113" s="1"/>
  <c r="Z17" i="79"/>
  <c r="Z19" i="79" s="1"/>
  <c r="Z20" i="79" s="1"/>
  <c r="V17" i="79"/>
  <c r="V19" i="79" s="1"/>
  <c r="V20" i="79" s="1"/>
  <c r="V15" i="80" s="1"/>
  <c r="V17" i="80" s="1"/>
  <c r="V19" i="80" s="1"/>
  <c r="V20" i="80" s="1"/>
  <c r="V15" i="81" s="1"/>
  <c r="V17" i="81" s="1"/>
  <c r="V19" i="81" s="1"/>
  <c r="V20" i="81" s="1"/>
  <c r="V15" i="82" s="1"/>
  <c r="V17" i="82" s="1"/>
  <c r="V19" i="82" s="1"/>
  <c r="V20" i="82" s="1"/>
  <c r="V15" i="83" s="1"/>
  <c r="V17" i="83" s="1"/>
  <c r="V19" i="83" s="1"/>
  <c r="V20" i="83" s="1"/>
  <c r="V15" i="84" s="1"/>
  <c r="V17" i="84" s="1"/>
  <c r="V19" i="84" s="1"/>
  <c r="V20" i="84" s="1"/>
  <c r="V15" i="85" s="1"/>
  <c r="V17" i="85" s="1"/>
  <c r="V19" i="85" s="1"/>
  <c r="V20" i="85" s="1"/>
  <c r="V15" i="86" s="1"/>
  <c r="V17" i="86" s="1"/>
  <c r="V19" i="86" s="1"/>
  <c r="V20" i="86" s="1"/>
  <c r="V15" i="87" s="1"/>
  <c r="V17" i="87" s="1"/>
  <c r="V19" i="87" s="1"/>
  <c r="V20" i="87" s="1"/>
  <c r="V15" i="88" s="1"/>
  <c r="V17" i="88" s="1"/>
  <c r="V19" i="88" s="1"/>
  <c r="V20" i="88" s="1"/>
  <c r="V15" i="89" s="1"/>
  <c r="V17" i="89" s="1"/>
  <c r="V19" i="89" s="1"/>
  <c r="V20" i="89" s="1"/>
  <c r="V15" i="90" s="1"/>
  <c r="V17" i="90" s="1"/>
  <c r="V20" i="90" s="1"/>
  <c r="V21" i="90" s="1"/>
  <c r="V15" i="91" s="1"/>
  <c r="V17" i="91" s="1"/>
  <c r="V19" i="91" s="1"/>
  <c r="V20" i="91" s="1"/>
  <c r="V15" i="92" s="1"/>
  <c r="V17" i="92" s="1"/>
  <c r="V19" i="92" s="1"/>
  <c r="V20" i="92" s="1"/>
  <c r="V15" i="93" s="1"/>
  <c r="V17" i="93" s="1"/>
  <c r="V19" i="93" s="1"/>
  <c r="V20" i="93" s="1"/>
  <c r="V15" i="94" s="1"/>
  <c r="V17" i="94" s="1"/>
  <c r="V19" i="94" s="1"/>
  <c r="V20" i="94" s="1"/>
  <c r="V15" i="95" s="1"/>
  <c r="V17" i="95" s="1"/>
  <c r="V19" i="95" s="1"/>
  <c r="V20" i="95" s="1"/>
  <c r="V15" i="96" s="1"/>
  <c r="V17" i="96" s="1"/>
  <c r="V19" i="96" s="1"/>
  <c r="V20" i="96" s="1"/>
  <c r="V15" i="97" s="1"/>
  <c r="V17" i="97" s="1"/>
  <c r="V19" i="97" s="1"/>
  <c r="V20" i="97" s="1"/>
  <c r="V15" i="98" s="1"/>
  <c r="V17" i="98" s="1"/>
  <c r="V19" i="98" s="1"/>
  <c r="V20" i="98" s="1"/>
  <c r="V15" i="99" s="1"/>
  <c r="V17" i="99" s="1"/>
  <c r="V19" i="99" s="1"/>
  <c r="V20" i="99" s="1"/>
  <c r="V15" i="100" s="1"/>
  <c r="V17" i="100" s="1"/>
  <c r="V19" i="100" s="1"/>
  <c r="V20" i="100" s="1"/>
  <c r="V15" i="101" s="1"/>
  <c r="V17" i="101" s="1"/>
  <c r="V19" i="101" s="1"/>
  <c r="V20" i="101" s="1"/>
  <c r="V15" i="102" s="1"/>
  <c r="V17" i="102" s="1"/>
  <c r="V19" i="102" s="1"/>
  <c r="V20" i="102" s="1"/>
  <c r="V15" i="103" s="1"/>
  <c r="V17" i="103" s="1"/>
  <c r="V19" i="103" s="1"/>
  <c r="V20" i="103" s="1"/>
  <c r="V15" i="104" s="1"/>
  <c r="V17" i="104" s="1"/>
  <c r="V19" i="104" s="1"/>
  <c r="V20" i="104" s="1"/>
  <c r="V15" i="105" s="1"/>
  <c r="V17" i="105" s="1"/>
  <c r="V19" i="105" s="1"/>
  <c r="V20" i="105" s="1"/>
  <c r="V15" i="106" s="1"/>
  <c r="V17" i="106" s="1"/>
  <c r="V19" i="106" s="1"/>
  <c r="V20" i="106" s="1"/>
  <c r="V15" i="107" s="1"/>
  <c r="V17" i="107" s="1"/>
  <c r="V19" i="107" s="1"/>
  <c r="V20" i="107" s="1"/>
  <c r="V15" i="108" s="1"/>
  <c r="V17" i="108" s="1"/>
  <c r="V19" i="108" s="1"/>
  <c r="V20" i="108" s="1"/>
  <c r="V15" i="109" s="1"/>
  <c r="V17" i="109" s="1"/>
  <c r="V19" i="109" s="1"/>
  <c r="V20" i="109" s="1"/>
  <c r="V15" i="110" s="1"/>
  <c r="V17" i="110" s="1"/>
  <c r="V19" i="110" s="1"/>
  <c r="V20" i="110" s="1"/>
  <c r="V15" i="111" s="1"/>
  <c r="V17" i="111" s="1"/>
  <c r="V19" i="111" s="1"/>
  <c r="V20" i="111" s="1"/>
  <c r="V15" i="112" s="1"/>
  <c r="V17" i="112" s="1"/>
  <c r="V19" i="112" s="1"/>
  <c r="V20" i="112" s="1"/>
  <c r="V15" i="113" s="1"/>
  <c r="V17" i="113" s="1"/>
  <c r="V19" i="113" s="1"/>
  <c r="V20" i="113" s="1"/>
  <c r="R17" i="79"/>
  <c r="R19" i="79" s="1"/>
  <c r="R20" i="79" s="1"/>
  <c r="R15" i="80" s="1"/>
  <c r="R17" i="80" s="1"/>
  <c r="R19" i="80" s="1"/>
  <c r="R20" i="80" s="1"/>
  <c r="R15" i="81" s="1"/>
  <c r="R17" i="81" s="1"/>
  <c r="R19" i="81" s="1"/>
  <c r="R20" i="81" s="1"/>
  <c r="R15" i="82" s="1"/>
  <c r="R17" i="82" s="1"/>
  <c r="R19" i="82" s="1"/>
  <c r="R20" i="82" s="1"/>
  <c r="R15" i="83" s="1"/>
  <c r="R17" i="83" s="1"/>
  <c r="R19" i="83" s="1"/>
  <c r="R20" i="83" s="1"/>
  <c r="R15" i="84" s="1"/>
  <c r="R17" i="84" s="1"/>
  <c r="R19" i="84" s="1"/>
  <c r="R20" i="84" s="1"/>
  <c r="R15" i="85" s="1"/>
  <c r="R17" i="85" s="1"/>
  <c r="R19" i="85" s="1"/>
  <c r="R20" i="85" s="1"/>
  <c r="R15" i="86" s="1"/>
  <c r="R17" i="86" s="1"/>
  <c r="R19" i="86" s="1"/>
  <c r="R20" i="86" s="1"/>
  <c r="R15" i="87" s="1"/>
  <c r="R17" i="87" s="1"/>
  <c r="R19" i="87" s="1"/>
  <c r="R20" i="87" s="1"/>
  <c r="R15" i="88" s="1"/>
  <c r="R17" i="88" s="1"/>
  <c r="R19" i="88" s="1"/>
  <c r="R20" i="88" s="1"/>
  <c r="R15" i="89" s="1"/>
  <c r="R17" i="89" s="1"/>
  <c r="R19" i="89" s="1"/>
  <c r="R20" i="89" s="1"/>
  <c r="R15" i="90" s="1"/>
  <c r="R17" i="90" s="1"/>
  <c r="R20" i="90" s="1"/>
  <c r="R21" i="90" s="1"/>
  <c r="R15" i="91" s="1"/>
  <c r="R17" i="91" s="1"/>
  <c r="R19" i="91" s="1"/>
  <c r="R20" i="91" s="1"/>
  <c r="R15" i="92" s="1"/>
  <c r="R17" i="92" s="1"/>
  <c r="R19" i="92" s="1"/>
  <c r="R20" i="92" s="1"/>
  <c r="R15" i="93" s="1"/>
  <c r="R17" i="93" s="1"/>
  <c r="R19" i="93" s="1"/>
  <c r="R20" i="93" s="1"/>
  <c r="R15" i="94" s="1"/>
  <c r="R17" i="94" s="1"/>
  <c r="R19" i="94" s="1"/>
  <c r="R20" i="94" s="1"/>
  <c r="R15" i="95" s="1"/>
  <c r="R17" i="95" s="1"/>
  <c r="R19" i="95" s="1"/>
  <c r="R20" i="95" s="1"/>
  <c r="R15" i="96" s="1"/>
  <c r="R17" i="96" s="1"/>
  <c r="R19" i="96" s="1"/>
  <c r="R20" i="96" s="1"/>
  <c r="R15" i="97" s="1"/>
  <c r="R17" i="97" s="1"/>
  <c r="R19" i="97" s="1"/>
  <c r="R20" i="97" s="1"/>
  <c r="R15" i="98" s="1"/>
  <c r="R17" i="98" s="1"/>
  <c r="R19" i="98" s="1"/>
  <c r="R20" i="98" s="1"/>
  <c r="R15" i="99" s="1"/>
  <c r="R17" i="99" s="1"/>
  <c r="R19" i="99" s="1"/>
  <c r="R20" i="99" s="1"/>
  <c r="R15" i="100" s="1"/>
  <c r="R17" i="100" s="1"/>
  <c r="R19" i="100" s="1"/>
  <c r="R20" i="100" s="1"/>
  <c r="R15" i="101" s="1"/>
  <c r="R17" i="101" s="1"/>
  <c r="R19" i="101" s="1"/>
  <c r="R20" i="101" s="1"/>
  <c r="R15" i="102" s="1"/>
  <c r="R17" i="102" s="1"/>
  <c r="R19" i="102" s="1"/>
  <c r="R20" i="102" s="1"/>
  <c r="R15" i="103" s="1"/>
  <c r="R17" i="103" s="1"/>
  <c r="R19" i="103" s="1"/>
  <c r="R20" i="103" s="1"/>
  <c r="R15" i="104" s="1"/>
  <c r="R17" i="104" s="1"/>
  <c r="R19" i="104" s="1"/>
  <c r="R20" i="104" s="1"/>
  <c r="R15" i="105" s="1"/>
  <c r="R17" i="105" s="1"/>
  <c r="R19" i="105" s="1"/>
  <c r="R20" i="105" s="1"/>
  <c r="R15" i="106" s="1"/>
  <c r="R17" i="106" s="1"/>
  <c r="R19" i="106" s="1"/>
  <c r="R20" i="106" s="1"/>
  <c r="R15" i="107" s="1"/>
  <c r="R17" i="107" s="1"/>
  <c r="R19" i="107" s="1"/>
  <c r="R20" i="107" s="1"/>
  <c r="R15" i="108" s="1"/>
  <c r="R17" i="108" s="1"/>
  <c r="R19" i="108" s="1"/>
  <c r="R20" i="108" s="1"/>
  <c r="R15" i="109" s="1"/>
  <c r="R17" i="109" s="1"/>
  <c r="R19" i="109" s="1"/>
  <c r="R20" i="109" s="1"/>
  <c r="R15" i="110" s="1"/>
  <c r="R17" i="110" s="1"/>
  <c r="R19" i="110" s="1"/>
  <c r="R20" i="110" s="1"/>
  <c r="R15" i="111" s="1"/>
  <c r="R17" i="111" s="1"/>
  <c r="R19" i="111" s="1"/>
  <c r="R20" i="111" s="1"/>
  <c r="R15" i="112" s="1"/>
  <c r="R17" i="112" s="1"/>
  <c r="R19" i="112" s="1"/>
  <c r="R20" i="112" s="1"/>
  <c r="R15" i="113" s="1"/>
  <c r="R17" i="113" s="1"/>
  <c r="R19" i="113" s="1"/>
  <c r="R20" i="113" s="1"/>
  <c r="Q17" i="79"/>
  <c r="Q19" i="79" s="1"/>
  <c r="Q20" i="79" s="1"/>
  <c r="Q15" i="80" s="1"/>
  <c r="Q17" i="80" s="1"/>
  <c r="Q19" i="80" s="1"/>
  <c r="Q20" i="80" s="1"/>
  <c r="Q15" i="81" s="1"/>
  <c r="Q17" i="81" s="1"/>
  <c r="Q19" i="81" s="1"/>
  <c r="Q20" i="81" s="1"/>
  <c r="Q15" i="82" s="1"/>
  <c r="Q17" i="82" s="1"/>
  <c r="Q19" i="82" s="1"/>
  <c r="Q20" i="82" s="1"/>
  <c r="Q15" i="83" s="1"/>
  <c r="Q17" i="83" s="1"/>
  <c r="Q19" i="83" s="1"/>
  <c r="Q20" i="83" s="1"/>
  <c r="Q15" i="84" s="1"/>
  <c r="Q17" i="84" s="1"/>
  <c r="Q19" i="84" s="1"/>
  <c r="Q20" i="84" s="1"/>
  <c r="Q15" i="85" s="1"/>
  <c r="Q17" i="85" s="1"/>
  <c r="Q19" i="85" s="1"/>
  <c r="Q20" i="85" s="1"/>
  <c r="Q15" i="86" s="1"/>
  <c r="Q17" i="86" s="1"/>
  <c r="Q19" i="86" s="1"/>
  <c r="Q20" i="86" s="1"/>
  <c r="Q15" i="87" s="1"/>
  <c r="Q17" i="87" s="1"/>
  <c r="Q19" i="87" s="1"/>
  <c r="Q20" i="87" s="1"/>
  <c r="Q15" i="88" s="1"/>
  <c r="Q17" i="88" s="1"/>
  <c r="Q19" i="88" s="1"/>
  <c r="Q20" i="88" s="1"/>
  <c r="Q15" i="89" s="1"/>
  <c r="Q17" i="89" s="1"/>
  <c r="Q19" i="89" s="1"/>
  <c r="Q20" i="89" s="1"/>
  <c r="Q15" i="90" s="1"/>
  <c r="Q17" i="90" s="1"/>
  <c r="Q20" i="90" s="1"/>
  <c r="Q21" i="90" s="1"/>
  <c r="Q15" i="91" s="1"/>
  <c r="Q17" i="91" s="1"/>
  <c r="Q19" i="91" s="1"/>
  <c r="Q20" i="91" s="1"/>
  <c r="Q15" i="92" s="1"/>
  <c r="Q17" i="92" s="1"/>
  <c r="Q19" i="92" s="1"/>
  <c r="Q20" i="92" s="1"/>
  <c r="Q15" i="93" s="1"/>
  <c r="Q17" i="93" s="1"/>
  <c r="Q19" i="93" s="1"/>
  <c r="Q20" i="93" s="1"/>
  <c r="Q15" i="94" s="1"/>
  <c r="Q17" i="94" s="1"/>
  <c r="Q19" i="94" s="1"/>
  <c r="Q20" i="94" s="1"/>
  <c r="Q15" i="95" s="1"/>
  <c r="Q17" i="95" s="1"/>
  <c r="Q19" i="95" s="1"/>
  <c r="Q20" i="95" s="1"/>
  <c r="Q15" i="96" s="1"/>
  <c r="Q17" i="96" s="1"/>
  <c r="Q19" i="96" s="1"/>
  <c r="Q20" i="96" s="1"/>
  <c r="Q15" i="97" s="1"/>
  <c r="Q17" i="97" s="1"/>
  <c r="Q19" i="97" s="1"/>
  <c r="Q20" i="97" s="1"/>
  <c r="Q15" i="98" s="1"/>
  <c r="Q17" i="98" s="1"/>
  <c r="Q19" i="98" s="1"/>
  <c r="Q20" i="98" s="1"/>
  <c r="Q15" i="99" s="1"/>
  <c r="Q17" i="99" s="1"/>
  <c r="Q19" i="99" s="1"/>
  <c r="Q20" i="99" s="1"/>
  <c r="Q15" i="100" s="1"/>
  <c r="Q17" i="100" s="1"/>
  <c r="Q19" i="100" s="1"/>
  <c r="Q20" i="100" s="1"/>
  <c r="Q15" i="101" s="1"/>
  <c r="Q17" i="101" s="1"/>
  <c r="Q19" i="101" s="1"/>
  <c r="Q20" i="101" s="1"/>
  <c r="Q15" i="102" s="1"/>
  <c r="Q17" i="102" s="1"/>
  <c r="Q19" i="102" s="1"/>
  <c r="Q20" i="102" s="1"/>
  <c r="Q15" i="103" s="1"/>
  <c r="Q17" i="103" s="1"/>
  <c r="Q19" i="103" s="1"/>
  <c r="Q20" i="103" s="1"/>
  <c r="Q15" i="104" s="1"/>
  <c r="Q17" i="104" s="1"/>
  <c r="Q19" i="104" s="1"/>
  <c r="Q20" i="104" s="1"/>
  <c r="Q15" i="105" s="1"/>
  <c r="Q17" i="105" s="1"/>
  <c r="Q19" i="105" s="1"/>
  <c r="Q20" i="105" s="1"/>
  <c r="Q15" i="106" s="1"/>
  <c r="Q17" i="106" s="1"/>
  <c r="Q19" i="106" s="1"/>
  <c r="Q20" i="106" s="1"/>
  <c r="Q15" i="107" s="1"/>
  <c r="Q17" i="107" s="1"/>
  <c r="Q19" i="107" s="1"/>
  <c r="Q20" i="107" s="1"/>
  <c r="Q15" i="108" s="1"/>
  <c r="Q17" i="108" s="1"/>
  <c r="Q19" i="108" s="1"/>
  <c r="Q20" i="108" s="1"/>
  <c r="Q15" i="109" s="1"/>
  <c r="Q17" i="109" s="1"/>
  <c r="Q19" i="109" s="1"/>
  <c r="Q20" i="109" s="1"/>
  <c r="Q15" i="110" s="1"/>
  <c r="Q17" i="110" s="1"/>
  <c r="Q19" i="110" s="1"/>
  <c r="Q20" i="110" s="1"/>
  <c r="Q15" i="111" s="1"/>
  <c r="Q17" i="111" s="1"/>
  <c r="Q19" i="111" s="1"/>
  <c r="Q20" i="111" s="1"/>
  <c r="Q15" i="112" s="1"/>
  <c r="Q17" i="112" s="1"/>
  <c r="Q19" i="112" s="1"/>
  <c r="Q20" i="112" s="1"/>
  <c r="Q15" i="113" s="1"/>
  <c r="Q17" i="113" s="1"/>
  <c r="Q19" i="113" s="1"/>
  <c r="Q20" i="113" s="1"/>
  <c r="N17" i="79"/>
  <c r="N19" i="79" s="1"/>
  <c r="N20" i="79" s="1"/>
  <c r="N15" i="80" s="1"/>
  <c r="N17" i="80" s="1"/>
  <c r="N19" i="80" s="1"/>
  <c r="N20" i="80" s="1"/>
  <c r="N15" i="81" s="1"/>
  <c r="N17" i="81" s="1"/>
  <c r="N19" i="81" s="1"/>
  <c r="N20" i="81" s="1"/>
  <c r="N15" i="82" s="1"/>
  <c r="N17" i="82" s="1"/>
  <c r="N19" i="82" s="1"/>
  <c r="N20" i="82" s="1"/>
  <c r="N15" i="83" s="1"/>
  <c r="N17" i="83" s="1"/>
  <c r="N19" i="83" s="1"/>
  <c r="N20" i="83" s="1"/>
  <c r="N15" i="84" s="1"/>
  <c r="N17" i="84" s="1"/>
  <c r="N19" i="84" s="1"/>
  <c r="N20" i="84" s="1"/>
  <c r="N15" i="85" s="1"/>
  <c r="N17" i="85" s="1"/>
  <c r="N19" i="85" s="1"/>
  <c r="N20" i="85" s="1"/>
  <c r="N15" i="86" s="1"/>
  <c r="N17" i="86" s="1"/>
  <c r="N19" i="86" s="1"/>
  <c r="N20" i="86" s="1"/>
  <c r="N15" i="87" s="1"/>
  <c r="N17" i="87" s="1"/>
  <c r="N19" i="87" s="1"/>
  <c r="N20" i="87" s="1"/>
  <c r="N15" i="88" s="1"/>
  <c r="N17" i="88" s="1"/>
  <c r="N19" i="88" s="1"/>
  <c r="N20" i="88" s="1"/>
  <c r="N15" i="89" s="1"/>
  <c r="N17" i="89" s="1"/>
  <c r="N19" i="89" s="1"/>
  <c r="N20" i="89" s="1"/>
  <c r="N15" i="90" s="1"/>
  <c r="N17" i="90" s="1"/>
  <c r="N20" i="90" s="1"/>
  <c r="N21" i="90" s="1"/>
  <c r="N15" i="91" s="1"/>
  <c r="N17" i="91" s="1"/>
  <c r="N19" i="91" s="1"/>
  <c r="N20" i="91" s="1"/>
  <c r="N15" i="92" s="1"/>
  <c r="N17" i="92" s="1"/>
  <c r="N19" i="92" s="1"/>
  <c r="N20" i="92" s="1"/>
  <c r="N15" i="93" s="1"/>
  <c r="N17" i="93" s="1"/>
  <c r="N19" i="93" s="1"/>
  <c r="N20" i="93" s="1"/>
  <c r="N15" i="94" s="1"/>
  <c r="N17" i="94" s="1"/>
  <c r="N19" i="94" s="1"/>
  <c r="N20" i="94" s="1"/>
  <c r="N15" i="95" s="1"/>
  <c r="N17" i="95" s="1"/>
  <c r="N19" i="95" s="1"/>
  <c r="N20" i="95" s="1"/>
  <c r="N15" i="96" s="1"/>
  <c r="N17" i="96" s="1"/>
  <c r="N19" i="96" s="1"/>
  <c r="N20" i="96" s="1"/>
  <c r="N15" i="97" s="1"/>
  <c r="N17" i="97" s="1"/>
  <c r="N19" i="97" s="1"/>
  <c r="N20" i="97" s="1"/>
  <c r="N15" i="98" s="1"/>
  <c r="N17" i="98" s="1"/>
  <c r="N19" i="98" s="1"/>
  <c r="N20" i="98" s="1"/>
  <c r="N15" i="99" s="1"/>
  <c r="N17" i="99" s="1"/>
  <c r="N19" i="99" s="1"/>
  <c r="N20" i="99" s="1"/>
  <c r="N15" i="100" s="1"/>
  <c r="N17" i="100" s="1"/>
  <c r="N19" i="100" s="1"/>
  <c r="N20" i="100" s="1"/>
  <c r="N15" i="101" s="1"/>
  <c r="N17" i="101" s="1"/>
  <c r="N19" i="101" s="1"/>
  <c r="N20" i="101" s="1"/>
  <c r="N15" i="102" s="1"/>
  <c r="N17" i="102" s="1"/>
  <c r="N19" i="102" s="1"/>
  <c r="N20" i="102" s="1"/>
  <c r="N15" i="103" s="1"/>
  <c r="N17" i="103" s="1"/>
  <c r="N19" i="103" s="1"/>
  <c r="N20" i="103" s="1"/>
  <c r="N15" i="104" s="1"/>
  <c r="N17" i="104" s="1"/>
  <c r="N19" i="104" s="1"/>
  <c r="N20" i="104" s="1"/>
  <c r="N15" i="105" s="1"/>
  <c r="N17" i="105" s="1"/>
  <c r="N19" i="105" s="1"/>
  <c r="N20" i="105" s="1"/>
  <c r="N15" i="106" s="1"/>
  <c r="N17" i="106" s="1"/>
  <c r="N19" i="106" s="1"/>
  <c r="N20" i="106" s="1"/>
  <c r="N15" i="107" s="1"/>
  <c r="N17" i="107" s="1"/>
  <c r="N19" i="107" s="1"/>
  <c r="N20" i="107" s="1"/>
  <c r="N15" i="108" s="1"/>
  <c r="N17" i="108" s="1"/>
  <c r="N19" i="108" s="1"/>
  <c r="N20" i="108" s="1"/>
  <c r="N15" i="109" s="1"/>
  <c r="N17" i="109" s="1"/>
  <c r="N19" i="109" s="1"/>
  <c r="N20" i="109" s="1"/>
  <c r="N15" i="110" s="1"/>
  <c r="N17" i="110" s="1"/>
  <c r="N19" i="110" s="1"/>
  <c r="N20" i="110" s="1"/>
  <c r="N15" i="111" s="1"/>
  <c r="N17" i="111" s="1"/>
  <c r="N19" i="111" s="1"/>
  <c r="N20" i="111" s="1"/>
  <c r="N15" i="112" s="1"/>
  <c r="N17" i="112" s="1"/>
  <c r="N19" i="112" s="1"/>
  <c r="N20" i="112" s="1"/>
  <c r="N15" i="113" s="1"/>
  <c r="N17" i="113" s="1"/>
  <c r="N19" i="113" s="1"/>
  <c r="N20" i="113" s="1"/>
  <c r="F17" i="79"/>
  <c r="F19" i="79" s="1"/>
  <c r="F20" i="79" s="1"/>
  <c r="F15" i="80" s="1"/>
  <c r="F17" i="80" s="1"/>
  <c r="F19" i="80" s="1"/>
  <c r="F20" i="80" s="1"/>
  <c r="F15" i="81" s="1"/>
  <c r="F17" i="81" s="1"/>
  <c r="F19" i="81" s="1"/>
  <c r="F20" i="81" s="1"/>
  <c r="F15" i="82" s="1"/>
  <c r="F17" i="82" s="1"/>
  <c r="F19" i="82" s="1"/>
  <c r="F20" i="82" s="1"/>
  <c r="F15" i="83" s="1"/>
  <c r="F17" i="83" s="1"/>
  <c r="F19" i="83" s="1"/>
  <c r="F20" i="83" s="1"/>
  <c r="F15" i="84" s="1"/>
  <c r="F17" i="84" s="1"/>
  <c r="F19" i="84" s="1"/>
  <c r="F20" i="84" s="1"/>
  <c r="F15" i="85" s="1"/>
  <c r="F17" i="85" s="1"/>
  <c r="F19" i="85" s="1"/>
  <c r="F20" i="85" s="1"/>
  <c r="F15" i="86" s="1"/>
  <c r="F17" i="86" s="1"/>
  <c r="F19" i="86" s="1"/>
  <c r="F20" i="86" s="1"/>
  <c r="I16" i="79"/>
  <c r="J16" i="79" s="1"/>
  <c r="J17" i="79" s="1"/>
  <c r="J19" i="79" s="1"/>
  <c r="J20" i="79" s="1"/>
  <c r="J15" i="80" s="1"/>
  <c r="J17" i="80" s="1"/>
  <c r="J19" i="80" s="1"/>
  <c r="J20" i="80" s="1"/>
  <c r="J15" i="81" s="1"/>
  <c r="J17" i="81" s="1"/>
  <c r="J19" i="81" s="1"/>
  <c r="J20" i="81" s="1"/>
  <c r="J15" i="82" s="1"/>
  <c r="J17" i="82" s="1"/>
  <c r="J19" i="82" s="1"/>
  <c r="J20" i="82" s="1"/>
  <c r="J15" i="83" s="1"/>
  <c r="J17" i="83" s="1"/>
  <c r="J19" i="83" s="1"/>
  <c r="J20" i="83" s="1"/>
  <c r="J15" i="84" s="1"/>
  <c r="J17" i="84" s="1"/>
  <c r="J19" i="84" s="1"/>
  <c r="J20" i="84" s="1"/>
  <c r="J15" i="85" s="1"/>
  <c r="J17" i="85" s="1"/>
  <c r="J19" i="85" s="1"/>
  <c r="J20" i="85" s="1"/>
  <c r="J15" i="86" s="1"/>
  <c r="J17" i="86" s="1"/>
  <c r="J19" i="86" s="1"/>
  <c r="J20" i="86" s="1"/>
  <c r="J15" i="87" s="1"/>
  <c r="J17" i="87" s="1"/>
  <c r="J19" i="87" s="1"/>
  <c r="J20" i="87" s="1"/>
  <c r="J15" i="88" s="1"/>
  <c r="J17" i="88" s="1"/>
  <c r="J19" i="88" s="1"/>
  <c r="J20" i="88" s="1"/>
  <c r="J15" i="89" s="1"/>
  <c r="J17" i="89" s="1"/>
  <c r="J19" i="89" s="1"/>
  <c r="J20" i="89" s="1"/>
  <c r="J15" i="90" s="1"/>
  <c r="J17" i="90" s="1"/>
  <c r="J20" i="90" s="1"/>
  <c r="J21" i="90" s="1"/>
  <c r="J15" i="91" s="1"/>
  <c r="J17" i="91" s="1"/>
  <c r="J19" i="91" s="1"/>
  <c r="J20" i="91" s="1"/>
  <c r="J15" i="92" s="1"/>
  <c r="J17" i="92" s="1"/>
  <c r="J19" i="92" s="1"/>
  <c r="J20" i="92" s="1"/>
  <c r="J15" i="93" s="1"/>
  <c r="J17" i="93" s="1"/>
  <c r="J19" i="93" s="1"/>
  <c r="J20" i="93" s="1"/>
  <c r="J15" i="94" s="1"/>
  <c r="J17" i="94" s="1"/>
  <c r="J19" i="94" s="1"/>
  <c r="J20" i="94" s="1"/>
  <c r="J15" i="95" s="1"/>
  <c r="J17" i="95" s="1"/>
  <c r="J19" i="95" s="1"/>
  <c r="J20" i="95" s="1"/>
  <c r="J15" i="96" s="1"/>
  <c r="J17" i="96" s="1"/>
  <c r="J19" i="96" s="1"/>
  <c r="J20" i="96" s="1"/>
  <c r="J15" i="97" s="1"/>
  <c r="J17" i="97" s="1"/>
  <c r="J19" i="97" s="1"/>
  <c r="J20" i="97" s="1"/>
  <c r="J15" i="98" s="1"/>
  <c r="J17" i="98" s="1"/>
  <c r="J19" i="98" s="1"/>
  <c r="J20" i="98" s="1"/>
  <c r="J15" i="99" s="1"/>
  <c r="J17" i="99" s="1"/>
  <c r="J19" i="99" s="1"/>
  <c r="J20" i="99" s="1"/>
  <c r="J15" i="100" s="1"/>
  <c r="J17" i="100" s="1"/>
  <c r="J19" i="100" s="1"/>
  <c r="J20" i="100" s="1"/>
  <c r="J15" i="101" s="1"/>
  <c r="J17" i="101" s="1"/>
  <c r="J19" i="101" s="1"/>
  <c r="J20" i="101" s="1"/>
  <c r="J15" i="102" s="1"/>
  <c r="J17" i="102" s="1"/>
  <c r="J19" i="102" s="1"/>
  <c r="J20" i="102" s="1"/>
  <c r="J15" i="103" s="1"/>
  <c r="J17" i="103" s="1"/>
  <c r="J19" i="103" s="1"/>
  <c r="J20" i="103" s="1"/>
  <c r="J15" i="104" s="1"/>
  <c r="J17" i="104" s="1"/>
  <c r="J19" i="104" s="1"/>
  <c r="J20" i="104" s="1"/>
  <c r="J15" i="105" s="1"/>
  <c r="J17" i="105" s="1"/>
  <c r="J19" i="105" s="1"/>
  <c r="J20" i="105" s="1"/>
  <c r="J15" i="106" s="1"/>
  <c r="J17" i="106" s="1"/>
  <c r="J19" i="106" s="1"/>
  <c r="J20" i="106" s="1"/>
  <c r="J15" i="107" s="1"/>
  <c r="J17" i="107" s="1"/>
  <c r="J19" i="107" s="1"/>
  <c r="J20" i="107" s="1"/>
  <c r="J15" i="108" s="1"/>
  <c r="J17" i="108" s="1"/>
  <c r="J19" i="108" s="1"/>
  <c r="J20" i="108" s="1"/>
  <c r="J15" i="109" s="1"/>
  <c r="J17" i="109" s="1"/>
  <c r="J19" i="109" s="1"/>
  <c r="J20" i="109" s="1"/>
  <c r="J15" i="110" s="1"/>
  <c r="J17" i="110" s="1"/>
  <c r="J19" i="110" s="1"/>
  <c r="J20" i="110" s="1"/>
  <c r="J15" i="111" s="1"/>
  <c r="J17" i="111" s="1"/>
  <c r="J19" i="111" s="1"/>
  <c r="J20" i="111" s="1"/>
  <c r="J15" i="112" s="1"/>
  <c r="J17" i="112" s="1"/>
  <c r="J19" i="112" s="1"/>
  <c r="J20" i="112" s="1"/>
  <c r="J15" i="113" s="1"/>
  <c r="J17" i="113" s="1"/>
  <c r="J19" i="113" s="1"/>
  <c r="J20" i="113" s="1"/>
  <c r="H16" i="79"/>
  <c r="H17" i="79" s="1"/>
  <c r="AH17" i="79"/>
  <c r="AH19" i="79" s="1"/>
  <c r="AH20" i="79" s="1"/>
  <c r="AH15" i="80" s="1"/>
  <c r="AH17" i="80" s="1"/>
  <c r="AH19" i="80" s="1"/>
  <c r="AH20" i="80" s="1"/>
  <c r="AH15" i="81" s="1"/>
  <c r="AH17" i="81" s="1"/>
  <c r="AH19" i="81" s="1"/>
  <c r="AH20" i="81" s="1"/>
  <c r="AH15" i="82" s="1"/>
  <c r="AH17" i="82" s="1"/>
  <c r="AH19" i="82" s="1"/>
  <c r="AH20" i="82" s="1"/>
  <c r="AH15" i="83" s="1"/>
  <c r="AH17" i="83" s="1"/>
  <c r="AH19" i="83" s="1"/>
  <c r="AH20" i="83" s="1"/>
  <c r="AH15" i="84" s="1"/>
  <c r="AH17" i="84" s="1"/>
  <c r="AH19" i="84" s="1"/>
  <c r="AH20" i="84" s="1"/>
  <c r="AH15" i="85" s="1"/>
  <c r="AH17" i="85" s="1"/>
  <c r="AH19" i="85" s="1"/>
  <c r="AH20" i="85" s="1"/>
  <c r="AH15" i="86" s="1"/>
  <c r="AH17" i="86" s="1"/>
  <c r="AH19" i="86" s="1"/>
  <c r="AH20" i="86" s="1"/>
  <c r="AH15" i="87" s="1"/>
  <c r="AH17" i="87" s="1"/>
  <c r="AH19" i="87" s="1"/>
  <c r="AH20" i="87" s="1"/>
  <c r="AH15" i="88" s="1"/>
  <c r="AH17" i="88" s="1"/>
  <c r="AH19" i="88" s="1"/>
  <c r="AH20" i="88" s="1"/>
  <c r="AH15" i="89" s="1"/>
  <c r="AH17" i="89" s="1"/>
  <c r="AH19" i="89" s="1"/>
  <c r="AH20" i="89" s="1"/>
  <c r="AH15" i="90" s="1"/>
  <c r="AH17" i="90" s="1"/>
  <c r="AH20" i="90" s="1"/>
  <c r="AH21" i="90" s="1"/>
  <c r="AH15" i="91" s="1"/>
  <c r="AH17" i="91" s="1"/>
  <c r="AH19" i="91" s="1"/>
  <c r="AH20" i="91" s="1"/>
  <c r="AH15" i="92" s="1"/>
  <c r="AH17" i="92" s="1"/>
  <c r="AH19" i="92" s="1"/>
  <c r="AH20" i="92" s="1"/>
  <c r="AH15" i="93" s="1"/>
  <c r="AH17" i="93" s="1"/>
  <c r="AH19" i="93" s="1"/>
  <c r="AH20" i="93" s="1"/>
  <c r="AH15" i="94" s="1"/>
  <c r="AH17" i="94" s="1"/>
  <c r="AH19" i="94" s="1"/>
  <c r="AH20" i="94" s="1"/>
  <c r="AH15" i="95" s="1"/>
  <c r="AH17" i="95" s="1"/>
  <c r="AH19" i="95" s="1"/>
  <c r="AH20" i="95" s="1"/>
  <c r="AH15" i="96" s="1"/>
  <c r="AH17" i="96" s="1"/>
  <c r="AH19" i="96" s="1"/>
  <c r="AH20" i="96" s="1"/>
  <c r="AH15" i="97" s="1"/>
  <c r="AH17" i="97" s="1"/>
  <c r="AH19" i="97" s="1"/>
  <c r="AH20" i="97" s="1"/>
  <c r="AH15" i="98" s="1"/>
  <c r="AH17" i="98" s="1"/>
  <c r="AH19" i="98" s="1"/>
  <c r="AH20" i="98" s="1"/>
  <c r="AH15" i="99" s="1"/>
  <c r="AH17" i="99" s="1"/>
  <c r="AH19" i="99" s="1"/>
  <c r="AH20" i="99" s="1"/>
  <c r="AH15" i="100" s="1"/>
  <c r="AH17" i="100" s="1"/>
  <c r="AH19" i="100" s="1"/>
  <c r="AH20" i="100" s="1"/>
  <c r="AH15" i="101" s="1"/>
  <c r="AH17" i="101" s="1"/>
  <c r="AH19" i="101" s="1"/>
  <c r="AH20" i="101" s="1"/>
  <c r="AH15" i="102" s="1"/>
  <c r="AH17" i="102" s="1"/>
  <c r="AH19" i="102" s="1"/>
  <c r="AH20" i="102" s="1"/>
  <c r="AH15" i="103" s="1"/>
  <c r="AH17" i="103" s="1"/>
  <c r="AH19" i="103" s="1"/>
  <c r="AH20" i="103" s="1"/>
  <c r="AH15" i="104" s="1"/>
  <c r="AH17" i="104" s="1"/>
  <c r="AH19" i="104" s="1"/>
  <c r="AH20" i="104" s="1"/>
  <c r="AH15" i="105" s="1"/>
  <c r="AH17" i="105" s="1"/>
  <c r="AH19" i="105" s="1"/>
  <c r="AH20" i="105" s="1"/>
  <c r="AH15" i="106" s="1"/>
  <c r="AH17" i="106" s="1"/>
  <c r="AH19" i="106" s="1"/>
  <c r="AH20" i="106" s="1"/>
  <c r="AH15" i="107" s="1"/>
  <c r="AH17" i="107" s="1"/>
  <c r="AH19" i="107" s="1"/>
  <c r="AH20" i="107" s="1"/>
  <c r="AH15" i="108" s="1"/>
  <c r="AH17" i="108" s="1"/>
  <c r="AH19" i="108" s="1"/>
  <c r="AH20" i="108" s="1"/>
  <c r="AH15" i="109" s="1"/>
  <c r="AH17" i="109" s="1"/>
  <c r="AH19" i="109" s="1"/>
  <c r="AH20" i="109" s="1"/>
  <c r="AH15" i="110" s="1"/>
  <c r="AH17" i="110" s="1"/>
  <c r="AH19" i="110" s="1"/>
  <c r="AH20" i="110" s="1"/>
  <c r="AH15" i="111" s="1"/>
  <c r="AH17" i="111" s="1"/>
  <c r="AH19" i="111" s="1"/>
  <c r="AH20" i="111" s="1"/>
  <c r="AH15" i="112" s="1"/>
  <c r="AH17" i="112" s="1"/>
  <c r="AH19" i="112" s="1"/>
  <c r="AH20" i="112" s="1"/>
  <c r="AH15" i="113" s="1"/>
  <c r="AH17" i="113" s="1"/>
  <c r="AH19" i="113" s="1"/>
  <c r="AH20" i="113" s="1"/>
  <c r="AG17" i="79"/>
  <c r="AG19" i="79" s="1"/>
  <c r="AG20" i="79" s="1"/>
  <c r="AG15" i="80" s="1"/>
  <c r="AG17" i="80" s="1"/>
  <c r="AG19" i="80" s="1"/>
  <c r="AG20" i="80" s="1"/>
  <c r="AG15" i="81" s="1"/>
  <c r="AG17" i="81" s="1"/>
  <c r="AG19" i="81" s="1"/>
  <c r="AG20" i="81" s="1"/>
  <c r="AG15" i="82" s="1"/>
  <c r="AG17" i="82" s="1"/>
  <c r="AG19" i="82" s="1"/>
  <c r="AG20" i="82" s="1"/>
  <c r="AG15" i="83" s="1"/>
  <c r="AG17" i="83" s="1"/>
  <c r="AG19" i="83" s="1"/>
  <c r="AG20" i="83" s="1"/>
  <c r="AG15" i="84" s="1"/>
  <c r="AG17" i="84" s="1"/>
  <c r="AG19" i="84" s="1"/>
  <c r="AG20" i="84" s="1"/>
  <c r="AG15" i="85" s="1"/>
  <c r="AG17" i="85" s="1"/>
  <c r="AG19" i="85" s="1"/>
  <c r="AG20" i="85" s="1"/>
  <c r="AG15" i="86" s="1"/>
  <c r="AG17" i="86" s="1"/>
  <c r="AG19" i="86" s="1"/>
  <c r="AG20" i="86" s="1"/>
  <c r="AG15" i="87" s="1"/>
  <c r="AG17" i="87" s="1"/>
  <c r="AG19" i="87" s="1"/>
  <c r="AG20" i="87" s="1"/>
  <c r="AG15" i="88" s="1"/>
  <c r="AG17" i="88" s="1"/>
  <c r="AG19" i="88" s="1"/>
  <c r="AG20" i="88" s="1"/>
  <c r="AG15" i="89" s="1"/>
  <c r="AG17" i="89" s="1"/>
  <c r="AG19" i="89" s="1"/>
  <c r="AG20" i="89" s="1"/>
  <c r="AG15" i="90" s="1"/>
  <c r="AG17" i="90" s="1"/>
  <c r="AG20" i="90" s="1"/>
  <c r="AG21" i="90" s="1"/>
  <c r="AG15" i="91" s="1"/>
  <c r="AG17" i="91" s="1"/>
  <c r="AG19" i="91" s="1"/>
  <c r="AG20" i="91" s="1"/>
  <c r="AG15" i="92" s="1"/>
  <c r="AG17" i="92" s="1"/>
  <c r="AG19" i="92" s="1"/>
  <c r="AG20" i="92" s="1"/>
  <c r="AG15" i="93" s="1"/>
  <c r="AG17" i="93" s="1"/>
  <c r="AG19" i="93" s="1"/>
  <c r="AG20" i="93" s="1"/>
  <c r="AG15" i="94" s="1"/>
  <c r="AG17" i="94" s="1"/>
  <c r="AG19" i="94" s="1"/>
  <c r="AG20" i="94" s="1"/>
  <c r="AG15" i="95" s="1"/>
  <c r="AG17" i="95" s="1"/>
  <c r="AG19" i="95" s="1"/>
  <c r="AG20" i="95" s="1"/>
  <c r="AG15" i="96" s="1"/>
  <c r="AG17" i="96" s="1"/>
  <c r="AG19" i="96" s="1"/>
  <c r="AG20" i="96" s="1"/>
  <c r="AG15" i="97" s="1"/>
  <c r="AG17" i="97" s="1"/>
  <c r="AG19" i="97" s="1"/>
  <c r="AG20" i="97" s="1"/>
  <c r="AG15" i="98" s="1"/>
  <c r="AG17" i="98" s="1"/>
  <c r="AG19" i="98" s="1"/>
  <c r="AG20" i="98" s="1"/>
  <c r="AG15" i="99" s="1"/>
  <c r="AG17" i="99" s="1"/>
  <c r="AG19" i="99" s="1"/>
  <c r="AG20" i="99" s="1"/>
  <c r="AG15" i="100" s="1"/>
  <c r="AG17" i="100" s="1"/>
  <c r="AG19" i="100" s="1"/>
  <c r="AG20" i="100" s="1"/>
  <c r="AG15" i="101" s="1"/>
  <c r="AG17" i="101" s="1"/>
  <c r="AG19" i="101" s="1"/>
  <c r="AG20" i="101" s="1"/>
  <c r="AG15" i="102" s="1"/>
  <c r="AG17" i="102" s="1"/>
  <c r="AG19" i="102" s="1"/>
  <c r="AG20" i="102" s="1"/>
  <c r="AG15" i="103" s="1"/>
  <c r="AG17" i="103" s="1"/>
  <c r="AG19" i="103" s="1"/>
  <c r="AG20" i="103" s="1"/>
  <c r="AG15" i="104" s="1"/>
  <c r="AG17" i="104" s="1"/>
  <c r="AG19" i="104" s="1"/>
  <c r="AG20" i="104" s="1"/>
  <c r="AG15" i="105" s="1"/>
  <c r="AG17" i="105" s="1"/>
  <c r="AG19" i="105" s="1"/>
  <c r="AG20" i="105" s="1"/>
  <c r="AG15" i="106" s="1"/>
  <c r="AG17" i="106" s="1"/>
  <c r="AG19" i="106" s="1"/>
  <c r="AG20" i="106" s="1"/>
  <c r="AG15" i="107" s="1"/>
  <c r="AG17" i="107" s="1"/>
  <c r="AG19" i="107" s="1"/>
  <c r="AG20" i="107" s="1"/>
  <c r="AG15" i="108" s="1"/>
  <c r="AG17" i="108" s="1"/>
  <c r="AG19" i="108" s="1"/>
  <c r="AG20" i="108" s="1"/>
  <c r="AG15" i="109" s="1"/>
  <c r="AG17" i="109" s="1"/>
  <c r="AG19" i="109" s="1"/>
  <c r="AG20" i="109" s="1"/>
  <c r="AG15" i="110" s="1"/>
  <c r="AG17" i="110" s="1"/>
  <c r="AG19" i="110" s="1"/>
  <c r="AG20" i="110" s="1"/>
  <c r="AG15" i="111" s="1"/>
  <c r="AG17" i="111" s="1"/>
  <c r="AG19" i="111" s="1"/>
  <c r="AG20" i="111" s="1"/>
  <c r="AG15" i="112" s="1"/>
  <c r="AG17" i="112" s="1"/>
  <c r="AG19" i="112" s="1"/>
  <c r="AG20" i="112" s="1"/>
  <c r="AG15" i="113" s="1"/>
  <c r="AG17" i="113" s="1"/>
  <c r="AG19" i="113" s="1"/>
  <c r="AG20" i="113" s="1"/>
  <c r="AE17" i="79"/>
  <c r="AE19" i="79" s="1"/>
  <c r="AE20" i="79" s="1"/>
  <c r="AE15" i="80" s="1"/>
  <c r="AE17" i="80" s="1"/>
  <c r="AE19" i="80" s="1"/>
  <c r="AE20" i="80" s="1"/>
  <c r="AE15" i="81" s="1"/>
  <c r="AE17" i="81" s="1"/>
  <c r="AE19" i="81" s="1"/>
  <c r="AE20" i="81" s="1"/>
  <c r="AE15" i="82" s="1"/>
  <c r="AE17" i="82" s="1"/>
  <c r="AE19" i="82" s="1"/>
  <c r="AE20" i="82" s="1"/>
  <c r="AE15" i="83" s="1"/>
  <c r="AE17" i="83" s="1"/>
  <c r="AE19" i="83" s="1"/>
  <c r="AE20" i="83" s="1"/>
  <c r="AE15" i="84" s="1"/>
  <c r="AE17" i="84" s="1"/>
  <c r="AE19" i="84" s="1"/>
  <c r="AE20" i="84" s="1"/>
  <c r="AE15" i="85" s="1"/>
  <c r="AE17" i="85" s="1"/>
  <c r="AE19" i="85" s="1"/>
  <c r="AE20" i="85" s="1"/>
  <c r="AE15" i="86" s="1"/>
  <c r="AE17" i="86" s="1"/>
  <c r="AE19" i="86" s="1"/>
  <c r="AE20" i="86" s="1"/>
  <c r="AE15" i="87" s="1"/>
  <c r="AE17" i="87" s="1"/>
  <c r="AE19" i="87" s="1"/>
  <c r="AE20" i="87" s="1"/>
  <c r="AE15" i="88" s="1"/>
  <c r="AE17" i="88" s="1"/>
  <c r="AE19" i="88" s="1"/>
  <c r="AE20" i="88" s="1"/>
  <c r="AE15" i="89" s="1"/>
  <c r="AE17" i="89" s="1"/>
  <c r="AE19" i="89" s="1"/>
  <c r="AE20" i="89" s="1"/>
  <c r="AE15" i="90" s="1"/>
  <c r="AE17" i="90" s="1"/>
  <c r="AE20" i="90" s="1"/>
  <c r="AE21" i="90" s="1"/>
  <c r="AE15" i="91" s="1"/>
  <c r="AE17" i="91" s="1"/>
  <c r="AE19" i="91" s="1"/>
  <c r="AE20" i="91" s="1"/>
  <c r="AE15" i="92" s="1"/>
  <c r="AE17" i="92" s="1"/>
  <c r="AE19" i="92" s="1"/>
  <c r="AE20" i="92" s="1"/>
  <c r="AE15" i="93" s="1"/>
  <c r="AE17" i="93" s="1"/>
  <c r="AE19" i="93" s="1"/>
  <c r="AE20" i="93" s="1"/>
  <c r="AE15" i="94" s="1"/>
  <c r="AE17" i="94" s="1"/>
  <c r="AE19" i="94" s="1"/>
  <c r="AE20" i="94" s="1"/>
  <c r="AE15" i="95" s="1"/>
  <c r="AE17" i="95" s="1"/>
  <c r="AE19" i="95" s="1"/>
  <c r="AE20" i="95" s="1"/>
  <c r="AE15" i="96" s="1"/>
  <c r="AE17" i="96" s="1"/>
  <c r="AE19" i="96" s="1"/>
  <c r="AE20" i="96" s="1"/>
  <c r="AE15" i="97" s="1"/>
  <c r="AE17" i="97" s="1"/>
  <c r="AE19" i="97" s="1"/>
  <c r="AE20" i="97" s="1"/>
  <c r="AE15" i="98" s="1"/>
  <c r="AE17" i="98" s="1"/>
  <c r="AE19" i="98" s="1"/>
  <c r="AE20" i="98" s="1"/>
  <c r="AE15" i="99" s="1"/>
  <c r="AE17" i="99" s="1"/>
  <c r="AE19" i="99" s="1"/>
  <c r="AE20" i="99" s="1"/>
  <c r="AE15" i="100" s="1"/>
  <c r="AE17" i="100" s="1"/>
  <c r="AE19" i="100" s="1"/>
  <c r="AE20" i="100" s="1"/>
  <c r="AE15" i="101" s="1"/>
  <c r="AE17" i="101" s="1"/>
  <c r="AE19" i="101" s="1"/>
  <c r="AE20" i="101" s="1"/>
  <c r="AE15" i="102" s="1"/>
  <c r="AE17" i="102" s="1"/>
  <c r="AE19" i="102" s="1"/>
  <c r="AE20" i="102" s="1"/>
  <c r="AE15" i="103" s="1"/>
  <c r="AE17" i="103" s="1"/>
  <c r="AE19" i="103" s="1"/>
  <c r="AE20" i="103" s="1"/>
  <c r="AE15" i="104" s="1"/>
  <c r="AE17" i="104" s="1"/>
  <c r="AE19" i="104" s="1"/>
  <c r="AE20" i="104" s="1"/>
  <c r="AE15" i="105" s="1"/>
  <c r="AE17" i="105" s="1"/>
  <c r="AE19" i="105" s="1"/>
  <c r="AE20" i="105" s="1"/>
  <c r="AE15" i="106" s="1"/>
  <c r="AE17" i="106" s="1"/>
  <c r="AE19" i="106" s="1"/>
  <c r="AE20" i="106" s="1"/>
  <c r="AE15" i="107" s="1"/>
  <c r="AE17" i="107" s="1"/>
  <c r="AE19" i="107" s="1"/>
  <c r="AE20" i="107" s="1"/>
  <c r="AE15" i="108" s="1"/>
  <c r="AE17" i="108" s="1"/>
  <c r="AE19" i="108" s="1"/>
  <c r="AE20" i="108" s="1"/>
  <c r="AE15" i="109" s="1"/>
  <c r="AE17" i="109" s="1"/>
  <c r="AE19" i="109" s="1"/>
  <c r="AE20" i="109" s="1"/>
  <c r="AE15" i="110" s="1"/>
  <c r="AE17" i="110" s="1"/>
  <c r="AE19" i="110" s="1"/>
  <c r="AE20" i="110" s="1"/>
  <c r="AE15" i="111" s="1"/>
  <c r="AE17" i="111" s="1"/>
  <c r="AE19" i="111" s="1"/>
  <c r="AE20" i="111" s="1"/>
  <c r="AE15" i="112" s="1"/>
  <c r="AE17" i="112" s="1"/>
  <c r="AE19" i="112" s="1"/>
  <c r="AE20" i="112" s="1"/>
  <c r="AE15" i="113" s="1"/>
  <c r="AE17" i="113" s="1"/>
  <c r="AE19" i="113" s="1"/>
  <c r="AE20" i="113" s="1"/>
  <c r="AB17" i="79"/>
  <c r="AB19" i="79" s="1"/>
  <c r="AB20" i="79" s="1"/>
  <c r="AB15" i="80" s="1"/>
  <c r="AB17" i="80" s="1"/>
  <c r="AB19" i="80" s="1"/>
  <c r="AB20" i="80" s="1"/>
  <c r="AB15" i="81" s="1"/>
  <c r="AB17" i="81" s="1"/>
  <c r="AB19" i="81" s="1"/>
  <c r="AB20" i="81" s="1"/>
  <c r="AB15" i="82" s="1"/>
  <c r="AB17" i="82" s="1"/>
  <c r="AB19" i="82" s="1"/>
  <c r="AB20" i="82" s="1"/>
  <c r="AB15" i="83" s="1"/>
  <c r="AB17" i="83" s="1"/>
  <c r="AB19" i="83" s="1"/>
  <c r="AB20" i="83" s="1"/>
  <c r="AB15" i="84" s="1"/>
  <c r="AB17" i="84" s="1"/>
  <c r="AB19" i="84" s="1"/>
  <c r="AB20" i="84" s="1"/>
  <c r="AB15" i="85" s="1"/>
  <c r="AB17" i="85" s="1"/>
  <c r="AB19" i="85" s="1"/>
  <c r="AB20" i="85" s="1"/>
  <c r="AB15" i="86" s="1"/>
  <c r="AB17" i="86" s="1"/>
  <c r="AB19" i="86" s="1"/>
  <c r="AB20" i="86" s="1"/>
  <c r="AB15" i="87" s="1"/>
  <c r="AB17" i="87" s="1"/>
  <c r="AB19" i="87" s="1"/>
  <c r="AB20" i="87" s="1"/>
  <c r="AB15" i="88" s="1"/>
  <c r="AB17" i="88" s="1"/>
  <c r="AB19" i="88" s="1"/>
  <c r="AB20" i="88" s="1"/>
  <c r="AB15" i="89" s="1"/>
  <c r="AB17" i="89" s="1"/>
  <c r="AB19" i="89" s="1"/>
  <c r="AB20" i="89" s="1"/>
  <c r="AB15" i="90" s="1"/>
  <c r="AB17" i="90" s="1"/>
  <c r="AB20" i="90" s="1"/>
  <c r="AB21" i="90" s="1"/>
  <c r="AB15" i="91" s="1"/>
  <c r="AB17" i="91" s="1"/>
  <c r="AB19" i="91" s="1"/>
  <c r="AB20" i="91" s="1"/>
  <c r="AB15" i="92" s="1"/>
  <c r="AB17" i="92" s="1"/>
  <c r="AB19" i="92" s="1"/>
  <c r="AB20" i="92" s="1"/>
  <c r="AB15" i="93" s="1"/>
  <c r="AB17" i="93" s="1"/>
  <c r="AB19" i="93" s="1"/>
  <c r="AB20" i="93" s="1"/>
  <c r="AB15" i="94" s="1"/>
  <c r="AB17" i="94" s="1"/>
  <c r="AB19" i="94" s="1"/>
  <c r="AB20" i="94" s="1"/>
  <c r="AB15" i="95" s="1"/>
  <c r="AB17" i="95" s="1"/>
  <c r="AB19" i="95" s="1"/>
  <c r="AB20" i="95" s="1"/>
  <c r="AB15" i="96" s="1"/>
  <c r="AB17" i="96" s="1"/>
  <c r="AB19" i="96" s="1"/>
  <c r="AB20" i="96" s="1"/>
  <c r="AB15" i="97" s="1"/>
  <c r="AB17" i="97" s="1"/>
  <c r="AB19" i="97" s="1"/>
  <c r="AB20" i="97" s="1"/>
  <c r="AB15" i="98" s="1"/>
  <c r="AB17" i="98" s="1"/>
  <c r="AB19" i="98" s="1"/>
  <c r="AB20" i="98" s="1"/>
  <c r="AB15" i="99" s="1"/>
  <c r="AB17" i="99" s="1"/>
  <c r="AB19" i="99" s="1"/>
  <c r="AB20" i="99" s="1"/>
  <c r="AB15" i="100" s="1"/>
  <c r="AB17" i="100" s="1"/>
  <c r="AB19" i="100" s="1"/>
  <c r="AB20" i="100" s="1"/>
  <c r="AB15" i="101" s="1"/>
  <c r="AB17" i="101" s="1"/>
  <c r="AB19" i="101" s="1"/>
  <c r="AB20" i="101" s="1"/>
  <c r="AB15" i="102" s="1"/>
  <c r="AB17" i="102" s="1"/>
  <c r="AB19" i="102" s="1"/>
  <c r="AB20" i="102" s="1"/>
  <c r="AB15" i="103" s="1"/>
  <c r="AB17" i="103" s="1"/>
  <c r="AB19" i="103" s="1"/>
  <c r="AB20" i="103" s="1"/>
  <c r="AB15" i="104" s="1"/>
  <c r="AB17" i="104" s="1"/>
  <c r="AB19" i="104" s="1"/>
  <c r="AB20" i="104" s="1"/>
  <c r="AB15" i="105" s="1"/>
  <c r="AB17" i="105" s="1"/>
  <c r="AB19" i="105" s="1"/>
  <c r="AB20" i="105" s="1"/>
  <c r="AB15" i="106" s="1"/>
  <c r="AB17" i="106" s="1"/>
  <c r="AB19" i="106" s="1"/>
  <c r="AB20" i="106" s="1"/>
  <c r="AB15" i="107" s="1"/>
  <c r="AB17" i="107" s="1"/>
  <c r="AB19" i="107" s="1"/>
  <c r="AB20" i="107" s="1"/>
  <c r="AB15" i="108" s="1"/>
  <c r="AB17" i="108" s="1"/>
  <c r="AB19" i="108" s="1"/>
  <c r="AB20" i="108" s="1"/>
  <c r="AB15" i="109" s="1"/>
  <c r="AB17" i="109" s="1"/>
  <c r="AB19" i="109" s="1"/>
  <c r="AB20" i="109" s="1"/>
  <c r="AB15" i="110" s="1"/>
  <c r="AB17" i="110" s="1"/>
  <c r="AB19" i="110" s="1"/>
  <c r="AB20" i="110" s="1"/>
  <c r="AB15" i="111" s="1"/>
  <c r="AB17" i="111" s="1"/>
  <c r="AB19" i="111" s="1"/>
  <c r="AB20" i="111" s="1"/>
  <c r="AB15" i="112" s="1"/>
  <c r="AB17" i="112" s="1"/>
  <c r="AB19" i="112" s="1"/>
  <c r="AB20" i="112" s="1"/>
  <c r="AB15" i="113" s="1"/>
  <c r="AB17" i="113" s="1"/>
  <c r="AB19" i="113" s="1"/>
  <c r="AB20" i="113" s="1"/>
  <c r="AB15" i="114" s="1"/>
  <c r="AB17" i="114" s="1"/>
  <c r="AB19" i="114" s="1"/>
  <c r="AB20" i="114" s="1"/>
  <c r="AB15" i="115" s="1"/>
  <c r="AB17" i="115" s="1"/>
  <c r="AB19" i="115" s="1"/>
  <c r="AB20" i="115" s="1"/>
  <c r="AB15" i="116" s="1"/>
  <c r="AB17" i="116" s="1"/>
  <c r="AB19" i="116" s="1"/>
  <c r="AB20" i="116" s="1"/>
  <c r="AB15" i="117" s="1"/>
  <c r="AB17" i="117" s="1"/>
  <c r="AB19" i="117" s="1"/>
  <c r="AB20" i="117" s="1"/>
  <c r="AB15" i="118" s="1"/>
  <c r="AB17" i="118" s="1"/>
  <c r="AB19" i="118" s="1"/>
  <c r="AB20" i="118" s="1"/>
  <c r="AA17" i="79"/>
  <c r="AA19" i="79" s="1"/>
  <c r="AA20" i="79" s="1"/>
  <c r="AA15" i="80" s="1"/>
  <c r="AA17" i="80" s="1"/>
  <c r="AA19" i="80" s="1"/>
  <c r="AA20" i="80" s="1"/>
  <c r="AA15" i="81" s="1"/>
  <c r="AA17" i="81" s="1"/>
  <c r="AA19" i="81" s="1"/>
  <c r="AA20" i="81" s="1"/>
  <c r="AA15" i="82" s="1"/>
  <c r="AA17" i="82" s="1"/>
  <c r="AA19" i="82" s="1"/>
  <c r="AA20" i="82" s="1"/>
  <c r="AA15" i="83" s="1"/>
  <c r="AA17" i="83" s="1"/>
  <c r="AA19" i="83" s="1"/>
  <c r="AA20" i="83" s="1"/>
  <c r="AA15" i="84" s="1"/>
  <c r="AA17" i="84" s="1"/>
  <c r="AA19" i="84" s="1"/>
  <c r="AA20" i="84" s="1"/>
  <c r="AA15" i="85" s="1"/>
  <c r="AA17" i="85" s="1"/>
  <c r="AA19" i="85" s="1"/>
  <c r="AA20" i="85" s="1"/>
  <c r="AA15" i="86" s="1"/>
  <c r="AA17" i="86" s="1"/>
  <c r="AA19" i="86" s="1"/>
  <c r="AA20" i="86" s="1"/>
  <c r="AA15" i="87" s="1"/>
  <c r="AA17" i="87" s="1"/>
  <c r="AA19" i="87" s="1"/>
  <c r="AA20" i="87" s="1"/>
  <c r="AA15" i="88" s="1"/>
  <c r="AA17" i="88" s="1"/>
  <c r="AA19" i="88" s="1"/>
  <c r="AA20" i="88" s="1"/>
  <c r="AA15" i="89" s="1"/>
  <c r="AA17" i="89" s="1"/>
  <c r="AA19" i="89" s="1"/>
  <c r="AA20" i="89" s="1"/>
  <c r="AA15" i="90" s="1"/>
  <c r="AA17" i="90" s="1"/>
  <c r="AA20" i="90" s="1"/>
  <c r="AA21" i="90" s="1"/>
  <c r="AA15" i="91" s="1"/>
  <c r="AA17" i="91" s="1"/>
  <c r="AA19" i="91" s="1"/>
  <c r="AA20" i="91" s="1"/>
  <c r="AA15" i="92" s="1"/>
  <c r="AA17" i="92" s="1"/>
  <c r="AA19" i="92" s="1"/>
  <c r="AA20" i="92" s="1"/>
  <c r="AA15" i="93" s="1"/>
  <c r="AA17" i="93" s="1"/>
  <c r="AA19" i="93" s="1"/>
  <c r="AA20" i="93" s="1"/>
  <c r="AA15" i="94" s="1"/>
  <c r="AA17" i="94" s="1"/>
  <c r="AA19" i="94" s="1"/>
  <c r="AA20" i="94" s="1"/>
  <c r="AA15" i="95" s="1"/>
  <c r="AA17" i="95" s="1"/>
  <c r="AA19" i="95" s="1"/>
  <c r="AA20" i="95" s="1"/>
  <c r="AA15" i="96" s="1"/>
  <c r="AA17" i="96" s="1"/>
  <c r="AA19" i="96" s="1"/>
  <c r="AA20" i="96" s="1"/>
  <c r="AA15" i="97" s="1"/>
  <c r="AA17" i="97" s="1"/>
  <c r="AA19" i="97" s="1"/>
  <c r="AA20" i="97" s="1"/>
  <c r="AA15" i="98" s="1"/>
  <c r="AA17" i="98" s="1"/>
  <c r="AA19" i="98" s="1"/>
  <c r="AA20" i="98" s="1"/>
  <c r="AA15" i="99" s="1"/>
  <c r="AA17" i="99" s="1"/>
  <c r="AA19" i="99" s="1"/>
  <c r="AA20" i="99" s="1"/>
  <c r="AA15" i="100" s="1"/>
  <c r="AA17" i="100" s="1"/>
  <c r="AA19" i="100" s="1"/>
  <c r="AA20" i="100" s="1"/>
  <c r="AA15" i="101" s="1"/>
  <c r="AA17" i="101" s="1"/>
  <c r="AA19" i="101" s="1"/>
  <c r="AA20" i="101" s="1"/>
  <c r="AA15" i="102" s="1"/>
  <c r="AA17" i="102" s="1"/>
  <c r="AA19" i="102" s="1"/>
  <c r="AA20" i="102" s="1"/>
  <c r="AA15" i="103" s="1"/>
  <c r="AA17" i="103" s="1"/>
  <c r="AA19" i="103" s="1"/>
  <c r="AA20" i="103" s="1"/>
  <c r="AA15" i="104" s="1"/>
  <c r="AA17" i="104" s="1"/>
  <c r="AA19" i="104" s="1"/>
  <c r="AA20" i="104" s="1"/>
  <c r="AA15" i="105" s="1"/>
  <c r="AA17" i="105" s="1"/>
  <c r="AA19" i="105" s="1"/>
  <c r="AA20" i="105" s="1"/>
  <c r="AA15" i="106" s="1"/>
  <c r="AA17" i="106" s="1"/>
  <c r="AA19" i="106" s="1"/>
  <c r="AA20" i="106" s="1"/>
  <c r="AA15" i="107" s="1"/>
  <c r="AA17" i="107" s="1"/>
  <c r="AA19" i="107" s="1"/>
  <c r="AA20" i="107" s="1"/>
  <c r="AA15" i="108" s="1"/>
  <c r="AA17" i="108" s="1"/>
  <c r="AA19" i="108" s="1"/>
  <c r="AA20" i="108" s="1"/>
  <c r="AA15" i="109" s="1"/>
  <c r="AA17" i="109" s="1"/>
  <c r="AA19" i="109" s="1"/>
  <c r="AA20" i="109" s="1"/>
  <c r="AA15" i="110" s="1"/>
  <c r="AA17" i="110" s="1"/>
  <c r="AA19" i="110" s="1"/>
  <c r="AA20" i="110" s="1"/>
  <c r="AA15" i="111" s="1"/>
  <c r="AA17" i="111" s="1"/>
  <c r="AA19" i="111" s="1"/>
  <c r="AA20" i="111" s="1"/>
  <c r="AA15" i="112" s="1"/>
  <c r="AA17" i="112" s="1"/>
  <c r="AA19" i="112" s="1"/>
  <c r="AA20" i="112" s="1"/>
  <c r="AA15" i="113" s="1"/>
  <c r="AA17" i="113" s="1"/>
  <c r="AA19" i="113" s="1"/>
  <c r="AA20" i="113" s="1"/>
  <c r="W17" i="79"/>
  <c r="W19" i="79" s="1"/>
  <c r="W20" i="79" s="1"/>
  <c r="W15" i="80" s="1"/>
  <c r="W17" i="80" s="1"/>
  <c r="W19" i="80" s="1"/>
  <c r="W20" i="80" s="1"/>
  <c r="W15" i="81" s="1"/>
  <c r="W17" i="81" s="1"/>
  <c r="W19" i="81" s="1"/>
  <c r="W20" i="81" s="1"/>
  <c r="W15" i="82" s="1"/>
  <c r="W17" i="82" s="1"/>
  <c r="W19" i="82" s="1"/>
  <c r="W20" i="82" s="1"/>
  <c r="W15" i="83" s="1"/>
  <c r="W17" i="83" s="1"/>
  <c r="W19" i="83" s="1"/>
  <c r="W20" i="83" s="1"/>
  <c r="W15" i="84" s="1"/>
  <c r="W17" i="84" s="1"/>
  <c r="W19" i="84" s="1"/>
  <c r="W20" i="84" s="1"/>
  <c r="W15" i="85" s="1"/>
  <c r="W17" i="85" s="1"/>
  <c r="W19" i="85" s="1"/>
  <c r="W20" i="85" s="1"/>
  <c r="W15" i="86" s="1"/>
  <c r="W17" i="86" s="1"/>
  <c r="W19" i="86" s="1"/>
  <c r="W20" i="86" s="1"/>
  <c r="W15" i="87" s="1"/>
  <c r="W17" i="87" s="1"/>
  <c r="W19" i="87" s="1"/>
  <c r="W20" i="87" s="1"/>
  <c r="W15" i="88" s="1"/>
  <c r="W17" i="88" s="1"/>
  <c r="W19" i="88" s="1"/>
  <c r="W20" i="88" s="1"/>
  <c r="W15" i="89" s="1"/>
  <c r="W17" i="89" s="1"/>
  <c r="W19" i="89" s="1"/>
  <c r="W20" i="89" s="1"/>
  <c r="W15" i="90" s="1"/>
  <c r="W17" i="90" s="1"/>
  <c r="W20" i="90" s="1"/>
  <c r="W21" i="90" s="1"/>
  <c r="W15" i="91" s="1"/>
  <c r="W17" i="91" s="1"/>
  <c r="W19" i="91" s="1"/>
  <c r="W20" i="91" s="1"/>
  <c r="W15" i="92" s="1"/>
  <c r="W17" i="92" s="1"/>
  <c r="W19" i="92" s="1"/>
  <c r="W20" i="92" s="1"/>
  <c r="W15" i="93" s="1"/>
  <c r="W17" i="93" s="1"/>
  <c r="W19" i="93" s="1"/>
  <c r="W20" i="93" s="1"/>
  <c r="W15" i="94" s="1"/>
  <c r="W17" i="94" s="1"/>
  <c r="W19" i="94" s="1"/>
  <c r="W20" i="94" s="1"/>
  <c r="W15" i="95" s="1"/>
  <c r="W17" i="95" s="1"/>
  <c r="W19" i="95" s="1"/>
  <c r="W20" i="95" s="1"/>
  <c r="W15" i="96" s="1"/>
  <c r="W17" i="96" s="1"/>
  <c r="W19" i="96" s="1"/>
  <c r="W20" i="96" s="1"/>
  <c r="W15" i="97" s="1"/>
  <c r="W17" i="97" s="1"/>
  <c r="W19" i="97" s="1"/>
  <c r="W20" i="97" s="1"/>
  <c r="W15" i="98" s="1"/>
  <c r="W17" i="98" s="1"/>
  <c r="W19" i="98" s="1"/>
  <c r="W20" i="98" s="1"/>
  <c r="W15" i="99" s="1"/>
  <c r="W17" i="99" s="1"/>
  <c r="W19" i="99" s="1"/>
  <c r="W20" i="99" s="1"/>
  <c r="W15" i="100" s="1"/>
  <c r="W17" i="100" s="1"/>
  <c r="W19" i="100" s="1"/>
  <c r="W20" i="100" s="1"/>
  <c r="W15" i="101" s="1"/>
  <c r="W17" i="101" s="1"/>
  <c r="W19" i="101" s="1"/>
  <c r="W20" i="101" s="1"/>
  <c r="W15" i="102" s="1"/>
  <c r="W17" i="102" s="1"/>
  <c r="W19" i="102" s="1"/>
  <c r="W20" i="102" s="1"/>
  <c r="W15" i="103" s="1"/>
  <c r="W17" i="103" s="1"/>
  <c r="W19" i="103" s="1"/>
  <c r="W20" i="103" s="1"/>
  <c r="W15" i="104" s="1"/>
  <c r="W17" i="104" s="1"/>
  <c r="W19" i="104" s="1"/>
  <c r="W20" i="104" s="1"/>
  <c r="W15" i="105" s="1"/>
  <c r="W17" i="105" s="1"/>
  <c r="W19" i="105" s="1"/>
  <c r="W20" i="105" s="1"/>
  <c r="W15" i="106" s="1"/>
  <c r="W17" i="106" s="1"/>
  <c r="W19" i="106" s="1"/>
  <c r="W20" i="106" s="1"/>
  <c r="W15" i="107" s="1"/>
  <c r="W17" i="107" s="1"/>
  <c r="W19" i="107" s="1"/>
  <c r="W20" i="107" s="1"/>
  <c r="W15" i="108" s="1"/>
  <c r="W17" i="108" s="1"/>
  <c r="W19" i="108" s="1"/>
  <c r="W20" i="108" s="1"/>
  <c r="W15" i="109" s="1"/>
  <c r="W17" i="109" s="1"/>
  <c r="W19" i="109" s="1"/>
  <c r="W20" i="109" s="1"/>
  <c r="W15" i="110" s="1"/>
  <c r="W17" i="110" s="1"/>
  <c r="W19" i="110" s="1"/>
  <c r="W20" i="110" s="1"/>
  <c r="W15" i="111" s="1"/>
  <c r="W17" i="111" s="1"/>
  <c r="W19" i="111" s="1"/>
  <c r="W20" i="111" s="1"/>
  <c r="W15" i="112" s="1"/>
  <c r="W17" i="112" s="1"/>
  <c r="W19" i="112" s="1"/>
  <c r="W20" i="112" s="1"/>
  <c r="W15" i="113" s="1"/>
  <c r="W17" i="113" s="1"/>
  <c r="W19" i="113" s="1"/>
  <c r="W20" i="113" s="1"/>
  <c r="U17" i="79"/>
  <c r="U19" i="79" s="1"/>
  <c r="U20" i="79" s="1"/>
  <c r="U15" i="80" s="1"/>
  <c r="U17" i="80" s="1"/>
  <c r="U19" i="80" s="1"/>
  <c r="U20" i="80" s="1"/>
  <c r="U15" i="81" s="1"/>
  <c r="U17" i="81" s="1"/>
  <c r="U19" i="81" s="1"/>
  <c r="U20" i="81" s="1"/>
  <c r="U15" i="82" s="1"/>
  <c r="U17" i="82" s="1"/>
  <c r="U19" i="82" s="1"/>
  <c r="U20" i="82" s="1"/>
  <c r="U15" i="83" s="1"/>
  <c r="U17" i="83" s="1"/>
  <c r="U19" i="83" s="1"/>
  <c r="U20" i="83" s="1"/>
  <c r="U15" i="84" s="1"/>
  <c r="U17" i="84" s="1"/>
  <c r="U19" i="84" s="1"/>
  <c r="U20" i="84" s="1"/>
  <c r="U15" i="85" s="1"/>
  <c r="U17" i="85" s="1"/>
  <c r="U19" i="85" s="1"/>
  <c r="U20" i="85" s="1"/>
  <c r="U15" i="86" s="1"/>
  <c r="U17" i="86" s="1"/>
  <c r="U19" i="86" s="1"/>
  <c r="U20" i="86" s="1"/>
  <c r="U15" i="87" s="1"/>
  <c r="U17" i="87" s="1"/>
  <c r="U19" i="87" s="1"/>
  <c r="U20" i="87" s="1"/>
  <c r="U15" i="88" s="1"/>
  <c r="U17" i="88" s="1"/>
  <c r="U19" i="88" s="1"/>
  <c r="U20" i="88" s="1"/>
  <c r="U15" i="89" s="1"/>
  <c r="U17" i="89" s="1"/>
  <c r="U19" i="89" s="1"/>
  <c r="U20" i="89" s="1"/>
  <c r="U15" i="90" s="1"/>
  <c r="U17" i="90" s="1"/>
  <c r="U20" i="90" s="1"/>
  <c r="U21" i="90" s="1"/>
  <c r="U15" i="91" s="1"/>
  <c r="U17" i="91" s="1"/>
  <c r="U19" i="91" s="1"/>
  <c r="U20" i="91" s="1"/>
  <c r="U15" i="92" s="1"/>
  <c r="U17" i="92" s="1"/>
  <c r="U19" i="92" s="1"/>
  <c r="U20" i="92" s="1"/>
  <c r="U15" i="93" s="1"/>
  <c r="U17" i="93" s="1"/>
  <c r="U19" i="93" s="1"/>
  <c r="U20" i="93" s="1"/>
  <c r="U15" i="94" s="1"/>
  <c r="U17" i="94" s="1"/>
  <c r="U19" i="94" s="1"/>
  <c r="U20" i="94" s="1"/>
  <c r="U15" i="95" s="1"/>
  <c r="U17" i="95" s="1"/>
  <c r="U19" i="95" s="1"/>
  <c r="U20" i="95" s="1"/>
  <c r="U15" i="96" s="1"/>
  <c r="U17" i="96" s="1"/>
  <c r="U19" i="96" s="1"/>
  <c r="U20" i="96" s="1"/>
  <c r="U15" i="97" s="1"/>
  <c r="U17" i="97" s="1"/>
  <c r="U19" i="97" s="1"/>
  <c r="U20" i="97" s="1"/>
  <c r="U15" i="98" s="1"/>
  <c r="U17" i="98" s="1"/>
  <c r="U19" i="98" s="1"/>
  <c r="U20" i="98" s="1"/>
  <c r="U15" i="99" s="1"/>
  <c r="U17" i="99" s="1"/>
  <c r="U19" i="99" s="1"/>
  <c r="U20" i="99" s="1"/>
  <c r="U15" i="100" s="1"/>
  <c r="U17" i="100" s="1"/>
  <c r="U19" i="100" s="1"/>
  <c r="U20" i="100" s="1"/>
  <c r="U15" i="101" s="1"/>
  <c r="U17" i="101" s="1"/>
  <c r="U19" i="101" s="1"/>
  <c r="U20" i="101" s="1"/>
  <c r="U15" i="102" s="1"/>
  <c r="U17" i="102" s="1"/>
  <c r="U19" i="102" s="1"/>
  <c r="U20" i="102" s="1"/>
  <c r="U15" i="103" s="1"/>
  <c r="U17" i="103" s="1"/>
  <c r="U19" i="103" s="1"/>
  <c r="U20" i="103" s="1"/>
  <c r="U15" i="104" s="1"/>
  <c r="U17" i="104" s="1"/>
  <c r="U19" i="104" s="1"/>
  <c r="U20" i="104" s="1"/>
  <c r="U15" i="105" s="1"/>
  <c r="U17" i="105" s="1"/>
  <c r="U19" i="105" s="1"/>
  <c r="U20" i="105" s="1"/>
  <c r="U15" i="106" s="1"/>
  <c r="U17" i="106" s="1"/>
  <c r="U19" i="106" s="1"/>
  <c r="U20" i="106" s="1"/>
  <c r="U15" i="107" s="1"/>
  <c r="U17" i="107" s="1"/>
  <c r="U19" i="107" s="1"/>
  <c r="U20" i="107" s="1"/>
  <c r="U15" i="108" s="1"/>
  <c r="U17" i="108" s="1"/>
  <c r="U19" i="108" s="1"/>
  <c r="U20" i="108" s="1"/>
  <c r="U15" i="109" s="1"/>
  <c r="U17" i="109" s="1"/>
  <c r="U19" i="109" s="1"/>
  <c r="U20" i="109" s="1"/>
  <c r="U15" i="110" s="1"/>
  <c r="U17" i="110" s="1"/>
  <c r="U19" i="110" s="1"/>
  <c r="U20" i="110" s="1"/>
  <c r="U15" i="111" s="1"/>
  <c r="U17" i="111" s="1"/>
  <c r="U19" i="111" s="1"/>
  <c r="U20" i="111" s="1"/>
  <c r="U15" i="112" s="1"/>
  <c r="U17" i="112" s="1"/>
  <c r="U19" i="112" s="1"/>
  <c r="U20" i="112" s="1"/>
  <c r="U15" i="113" s="1"/>
  <c r="U17" i="113" s="1"/>
  <c r="U19" i="113" s="1"/>
  <c r="U20" i="113" s="1"/>
  <c r="S17" i="79"/>
  <c r="S19" i="79" s="1"/>
  <c r="S20" i="79" s="1"/>
  <c r="S15" i="80" s="1"/>
  <c r="S17" i="80" s="1"/>
  <c r="S19" i="80" s="1"/>
  <c r="S20" i="80" s="1"/>
  <c r="S15" i="81" s="1"/>
  <c r="S17" i="81" s="1"/>
  <c r="S19" i="81" s="1"/>
  <c r="S20" i="81" s="1"/>
  <c r="S15" i="82" s="1"/>
  <c r="S17" i="82" s="1"/>
  <c r="S19" i="82" s="1"/>
  <c r="S20" i="82" s="1"/>
  <c r="S15" i="83" s="1"/>
  <c r="S17" i="83" s="1"/>
  <c r="S19" i="83" s="1"/>
  <c r="S20" i="83" s="1"/>
  <c r="S15" i="84" s="1"/>
  <c r="S17" i="84" s="1"/>
  <c r="S19" i="84" s="1"/>
  <c r="S20" i="84" s="1"/>
  <c r="S15" i="85" s="1"/>
  <c r="S17" i="85" s="1"/>
  <c r="S19" i="85" s="1"/>
  <c r="S20" i="85" s="1"/>
  <c r="S15" i="86" s="1"/>
  <c r="S17" i="86" s="1"/>
  <c r="S19" i="86" s="1"/>
  <c r="S20" i="86" s="1"/>
  <c r="S15" i="87" s="1"/>
  <c r="S17" i="87" s="1"/>
  <c r="S19" i="87" s="1"/>
  <c r="S20" i="87" s="1"/>
  <c r="S15" i="88" s="1"/>
  <c r="S17" i="88" s="1"/>
  <c r="S19" i="88" s="1"/>
  <c r="S20" i="88" s="1"/>
  <c r="S15" i="89" s="1"/>
  <c r="S17" i="89" s="1"/>
  <c r="S19" i="89" s="1"/>
  <c r="S20" i="89" s="1"/>
  <c r="S15" i="90" s="1"/>
  <c r="S17" i="90" s="1"/>
  <c r="S20" i="90" s="1"/>
  <c r="S21" i="90" s="1"/>
  <c r="S15" i="91" s="1"/>
  <c r="S17" i="91" s="1"/>
  <c r="S19" i="91" s="1"/>
  <c r="S20" i="91" s="1"/>
  <c r="S15" i="92" s="1"/>
  <c r="S17" i="92" s="1"/>
  <c r="S19" i="92" s="1"/>
  <c r="S20" i="92" s="1"/>
  <c r="S15" i="93" s="1"/>
  <c r="S17" i="93" s="1"/>
  <c r="S19" i="93" s="1"/>
  <c r="S20" i="93" s="1"/>
  <c r="S15" i="94" s="1"/>
  <c r="S17" i="94" s="1"/>
  <c r="S19" i="94" s="1"/>
  <c r="S20" i="94" s="1"/>
  <c r="S15" i="95" s="1"/>
  <c r="S17" i="95" s="1"/>
  <c r="S19" i="95" s="1"/>
  <c r="S20" i="95" s="1"/>
  <c r="S15" i="96" s="1"/>
  <c r="S17" i="96" s="1"/>
  <c r="S19" i="96" s="1"/>
  <c r="S20" i="96" s="1"/>
  <c r="S15" i="97" s="1"/>
  <c r="S17" i="97" s="1"/>
  <c r="S19" i="97" s="1"/>
  <c r="S20" i="97" s="1"/>
  <c r="S15" i="98" s="1"/>
  <c r="S17" i="98" s="1"/>
  <c r="S19" i="98" s="1"/>
  <c r="S20" i="98" s="1"/>
  <c r="S15" i="99" s="1"/>
  <c r="S17" i="99" s="1"/>
  <c r="S19" i="99" s="1"/>
  <c r="S20" i="99" s="1"/>
  <c r="S15" i="100" s="1"/>
  <c r="S17" i="100" s="1"/>
  <c r="S19" i="100" s="1"/>
  <c r="S20" i="100" s="1"/>
  <c r="S15" i="101" s="1"/>
  <c r="S17" i="101" s="1"/>
  <c r="S19" i="101" s="1"/>
  <c r="S20" i="101" s="1"/>
  <c r="S15" i="102" s="1"/>
  <c r="S17" i="102" s="1"/>
  <c r="S19" i="102" s="1"/>
  <c r="S20" i="102" s="1"/>
  <c r="S15" i="103" s="1"/>
  <c r="S17" i="103" s="1"/>
  <c r="S19" i="103" s="1"/>
  <c r="S20" i="103" s="1"/>
  <c r="S15" i="104" s="1"/>
  <c r="S17" i="104" s="1"/>
  <c r="S19" i="104" s="1"/>
  <c r="S20" i="104" s="1"/>
  <c r="S15" i="105" s="1"/>
  <c r="S17" i="105" s="1"/>
  <c r="S19" i="105" s="1"/>
  <c r="S20" i="105" s="1"/>
  <c r="S15" i="106" s="1"/>
  <c r="S17" i="106" s="1"/>
  <c r="S19" i="106" s="1"/>
  <c r="S20" i="106" s="1"/>
  <c r="S15" i="107" s="1"/>
  <c r="S17" i="107" s="1"/>
  <c r="S19" i="107" s="1"/>
  <c r="S20" i="107" s="1"/>
  <c r="S15" i="108" s="1"/>
  <c r="S17" i="108" s="1"/>
  <c r="S19" i="108" s="1"/>
  <c r="S20" i="108" s="1"/>
  <c r="S15" i="109" s="1"/>
  <c r="S17" i="109" s="1"/>
  <c r="S19" i="109" s="1"/>
  <c r="S20" i="109" s="1"/>
  <c r="S15" i="110" s="1"/>
  <c r="S17" i="110" s="1"/>
  <c r="S19" i="110" s="1"/>
  <c r="S20" i="110" s="1"/>
  <c r="S15" i="111" s="1"/>
  <c r="S17" i="111" s="1"/>
  <c r="S19" i="111" s="1"/>
  <c r="S20" i="111" s="1"/>
  <c r="S15" i="112" s="1"/>
  <c r="S17" i="112" s="1"/>
  <c r="S19" i="112" s="1"/>
  <c r="S20" i="112" s="1"/>
  <c r="S15" i="113" s="1"/>
  <c r="S17" i="113" s="1"/>
  <c r="S19" i="113" s="1"/>
  <c r="S20" i="113" s="1"/>
  <c r="P17" i="79"/>
  <c r="P19" i="79" s="1"/>
  <c r="P20" i="79" s="1"/>
  <c r="P15" i="80" s="1"/>
  <c r="P17" i="80" s="1"/>
  <c r="P19" i="80" s="1"/>
  <c r="P20" i="80" s="1"/>
  <c r="P15" i="81" s="1"/>
  <c r="P17" i="81" s="1"/>
  <c r="P19" i="81" s="1"/>
  <c r="P20" i="81" s="1"/>
  <c r="P15" i="82" s="1"/>
  <c r="P17" i="82" s="1"/>
  <c r="P19" i="82" s="1"/>
  <c r="P20" i="82" s="1"/>
  <c r="P15" i="83" s="1"/>
  <c r="P17" i="83" s="1"/>
  <c r="P19" i="83" s="1"/>
  <c r="P20" i="83" s="1"/>
  <c r="P15" i="84" s="1"/>
  <c r="P17" i="84" s="1"/>
  <c r="P19" i="84" s="1"/>
  <c r="P20" i="84" s="1"/>
  <c r="P15" i="85" s="1"/>
  <c r="P17" i="85" s="1"/>
  <c r="P19" i="85" s="1"/>
  <c r="P20" i="85" s="1"/>
  <c r="P15" i="86" s="1"/>
  <c r="P17" i="86" s="1"/>
  <c r="P19" i="86" s="1"/>
  <c r="P20" i="86" s="1"/>
  <c r="P15" i="87" s="1"/>
  <c r="P17" i="87" s="1"/>
  <c r="P19" i="87" s="1"/>
  <c r="P20" i="87" s="1"/>
  <c r="P15" i="88" s="1"/>
  <c r="P17" i="88" s="1"/>
  <c r="P19" i="88" s="1"/>
  <c r="P20" i="88" s="1"/>
  <c r="P15" i="89" s="1"/>
  <c r="P17" i="89" s="1"/>
  <c r="P19" i="89" s="1"/>
  <c r="P20" i="89" s="1"/>
  <c r="P15" i="90" s="1"/>
  <c r="P17" i="90" s="1"/>
  <c r="P20" i="90" s="1"/>
  <c r="P21" i="90" s="1"/>
  <c r="P15" i="91" s="1"/>
  <c r="P17" i="91" s="1"/>
  <c r="P19" i="91" s="1"/>
  <c r="P20" i="91" s="1"/>
  <c r="P15" i="92" s="1"/>
  <c r="P17" i="92" s="1"/>
  <c r="P19" i="92" s="1"/>
  <c r="P20" i="92" s="1"/>
  <c r="P15" i="93" s="1"/>
  <c r="P17" i="93" s="1"/>
  <c r="P19" i="93" s="1"/>
  <c r="P20" i="93" s="1"/>
  <c r="P15" i="94" s="1"/>
  <c r="P17" i="94" s="1"/>
  <c r="P19" i="94" s="1"/>
  <c r="P20" i="94" s="1"/>
  <c r="P15" i="95" s="1"/>
  <c r="P17" i="95" s="1"/>
  <c r="P19" i="95" s="1"/>
  <c r="P20" i="95" s="1"/>
  <c r="P15" i="96" s="1"/>
  <c r="P17" i="96" s="1"/>
  <c r="P19" i="96" s="1"/>
  <c r="P20" i="96" s="1"/>
  <c r="P15" i="97" s="1"/>
  <c r="P17" i="97" s="1"/>
  <c r="P19" i="97" s="1"/>
  <c r="P20" i="97" s="1"/>
  <c r="P15" i="98" s="1"/>
  <c r="P17" i="98" s="1"/>
  <c r="P19" i="98" s="1"/>
  <c r="P20" i="98" s="1"/>
  <c r="P15" i="99" s="1"/>
  <c r="P17" i="99" s="1"/>
  <c r="P19" i="99" s="1"/>
  <c r="P20" i="99" s="1"/>
  <c r="P15" i="100" s="1"/>
  <c r="P17" i="100" s="1"/>
  <c r="P19" i="100" s="1"/>
  <c r="P20" i="100" s="1"/>
  <c r="P15" i="101" s="1"/>
  <c r="P17" i="101" s="1"/>
  <c r="P19" i="101" s="1"/>
  <c r="P20" i="101" s="1"/>
  <c r="P15" i="102" s="1"/>
  <c r="P17" i="102" s="1"/>
  <c r="P19" i="102" s="1"/>
  <c r="P20" i="102" s="1"/>
  <c r="P15" i="103" s="1"/>
  <c r="P17" i="103" s="1"/>
  <c r="P19" i="103" s="1"/>
  <c r="P20" i="103" s="1"/>
  <c r="P15" i="104" s="1"/>
  <c r="P17" i="104" s="1"/>
  <c r="P19" i="104" s="1"/>
  <c r="P20" i="104" s="1"/>
  <c r="P15" i="105" s="1"/>
  <c r="P17" i="105" s="1"/>
  <c r="P19" i="105" s="1"/>
  <c r="P20" i="105" s="1"/>
  <c r="P15" i="106" s="1"/>
  <c r="P17" i="106" s="1"/>
  <c r="P19" i="106" s="1"/>
  <c r="P20" i="106" s="1"/>
  <c r="P15" i="107" s="1"/>
  <c r="P17" i="107" s="1"/>
  <c r="P19" i="107" s="1"/>
  <c r="P20" i="107" s="1"/>
  <c r="P15" i="108" s="1"/>
  <c r="P17" i="108" s="1"/>
  <c r="P19" i="108" s="1"/>
  <c r="P20" i="108" s="1"/>
  <c r="P15" i="109" s="1"/>
  <c r="P17" i="109" s="1"/>
  <c r="P19" i="109" s="1"/>
  <c r="P20" i="109" s="1"/>
  <c r="P15" i="110" s="1"/>
  <c r="P17" i="110" s="1"/>
  <c r="P19" i="110" s="1"/>
  <c r="P20" i="110" s="1"/>
  <c r="P15" i="111" s="1"/>
  <c r="P17" i="111" s="1"/>
  <c r="P19" i="111" s="1"/>
  <c r="P20" i="111" s="1"/>
  <c r="P15" i="112" s="1"/>
  <c r="P17" i="112" s="1"/>
  <c r="P19" i="112" s="1"/>
  <c r="P20" i="112" s="1"/>
  <c r="P15" i="113" s="1"/>
  <c r="P17" i="113" s="1"/>
  <c r="P19" i="113" s="1"/>
  <c r="P20" i="113" s="1"/>
  <c r="O17" i="79"/>
  <c r="O19" i="79" s="1"/>
  <c r="O20" i="79" s="1"/>
  <c r="O15" i="80" s="1"/>
  <c r="O17" i="80" s="1"/>
  <c r="O19" i="80" s="1"/>
  <c r="O20" i="80" s="1"/>
  <c r="O15" i="81" s="1"/>
  <c r="O17" i="81" s="1"/>
  <c r="O19" i="81" s="1"/>
  <c r="O20" i="81" s="1"/>
  <c r="O15" i="82" s="1"/>
  <c r="O17" i="82" s="1"/>
  <c r="O19" i="82" s="1"/>
  <c r="O20" i="82" s="1"/>
  <c r="O15" i="83" s="1"/>
  <c r="O17" i="83" s="1"/>
  <c r="O19" i="83" s="1"/>
  <c r="O20" i="83" s="1"/>
  <c r="O15" i="84" s="1"/>
  <c r="O17" i="84" s="1"/>
  <c r="O19" i="84" s="1"/>
  <c r="O20" i="84" s="1"/>
  <c r="O15" i="85" s="1"/>
  <c r="O17" i="85" s="1"/>
  <c r="O19" i="85" s="1"/>
  <c r="O20" i="85" s="1"/>
  <c r="O15" i="86" s="1"/>
  <c r="O17" i="86" s="1"/>
  <c r="O19" i="86" s="1"/>
  <c r="O20" i="86" s="1"/>
  <c r="O15" i="87" s="1"/>
  <c r="O17" i="87" s="1"/>
  <c r="O19" i="87" s="1"/>
  <c r="O20" i="87" s="1"/>
  <c r="O15" i="88" s="1"/>
  <c r="O17" i="88" s="1"/>
  <c r="O19" i="88" s="1"/>
  <c r="O20" i="88" s="1"/>
  <c r="O15" i="89" s="1"/>
  <c r="O17" i="89" s="1"/>
  <c r="O19" i="89" s="1"/>
  <c r="O20" i="89" s="1"/>
  <c r="O15" i="90" s="1"/>
  <c r="O17" i="90" s="1"/>
  <c r="O20" i="90" s="1"/>
  <c r="O21" i="90" s="1"/>
  <c r="O15" i="91" s="1"/>
  <c r="O17" i="91" s="1"/>
  <c r="O19" i="91" s="1"/>
  <c r="O20" i="91" s="1"/>
  <c r="O15" i="92" s="1"/>
  <c r="O17" i="92" s="1"/>
  <c r="O19" i="92" s="1"/>
  <c r="O20" i="92" s="1"/>
  <c r="O15" i="93" s="1"/>
  <c r="O17" i="93" s="1"/>
  <c r="O19" i="93" s="1"/>
  <c r="O20" i="93" s="1"/>
  <c r="O15" i="94" s="1"/>
  <c r="O17" i="94" s="1"/>
  <c r="O19" i="94" s="1"/>
  <c r="O20" i="94" s="1"/>
  <c r="O15" i="95" s="1"/>
  <c r="O17" i="95" s="1"/>
  <c r="O19" i="95" s="1"/>
  <c r="O20" i="95" s="1"/>
  <c r="O15" i="96" s="1"/>
  <c r="O17" i="96" s="1"/>
  <c r="O19" i="96" s="1"/>
  <c r="O20" i="96" s="1"/>
  <c r="O15" i="97" s="1"/>
  <c r="O17" i="97" s="1"/>
  <c r="O19" i="97" s="1"/>
  <c r="O20" i="97" s="1"/>
  <c r="O15" i="98" s="1"/>
  <c r="O17" i="98" s="1"/>
  <c r="O19" i="98" s="1"/>
  <c r="O20" i="98" s="1"/>
  <c r="O15" i="99" s="1"/>
  <c r="O17" i="99" s="1"/>
  <c r="O19" i="99" s="1"/>
  <c r="O20" i="99" s="1"/>
  <c r="O15" i="100" s="1"/>
  <c r="O17" i="100" s="1"/>
  <c r="O19" i="100" s="1"/>
  <c r="O20" i="100" s="1"/>
  <c r="O15" i="101" s="1"/>
  <c r="O17" i="101" s="1"/>
  <c r="O19" i="101" s="1"/>
  <c r="O20" i="101" s="1"/>
  <c r="O15" i="102" s="1"/>
  <c r="O17" i="102" s="1"/>
  <c r="O19" i="102" s="1"/>
  <c r="O20" i="102" s="1"/>
  <c r="O15" i="103" s="1"/>
  <c r="O17" i="103" s="1"/>
  <c r="O19" i="103" s="1"/>
  <c r="O20" i="103" s="1"/>
  <c r="O15" i="104" s="1"/>
  <c r="O17" i="104" s="1"/>
  <c r="O19" i="104" s="1"/>
  <c r="O20" i="104" s="1"/>
  <c r="O15" i="105" s="1"/>
  <c r="O17" i="105" s="1"/>
  <c r="O19" i="105" s="1"/>
  <c r="O20" i="105" s="1"/>
  <c r="O15" i="106" s="1"/>
  <c r="O17" i="106" s="1"/>
  <c r="O19" i="106" s="1"/>
  <c r="O20" i="106" s="1"/>
  <c r="O15" i="107" s="1"/>
  <c r="O17" i="107" s="1"/>
  <c r="O19" i="107" s="1"/>
  <c r="O20" i="107" s="1"/>
  <c r="O15" i="108" s="1"/>
  <c r="O17" i="108" s="1"/>
  <c r="O19" i="108" s="1"/>
  <c r="O20" i="108" s="1"/>
  <c r="O15" i="109" s="1"/>
  <c r="O17" i="109" s="1"/>
  <c r="O19" i="109" s="1"/>
  <c r="O20" i="109" s="1"/>
  <c r="O15" i="110" s="1"/>
  <c r="O17" i="110" s="1"/>
  <c r="O19" i="110" s="1"/>
  <c r="O20" i="110" s="1"/>
  <c r="O15" i="111" s="1"/>
  <c r="O17" i="111" s="1"/>
  <c r="O19" i="111" s="1"/>
  <c r="O20" i="111" s="1"/>
  <c r="O15" i="112" s="1"/>
  <c r="O17" i="112" s="1"/>
  <c r="O19" i="112" s="1"/>
  <c r="O20" i="112" s="1"/>
  <c r="O15" i="113" s="1"/>
  <c r="O17" i="113" s="1"/>
  <c r="O19" i="113" s="1"/>
  <c r="O20" i="113" s="1"/>
  <c r="K17" i="79"/>
  <c r="K19" i="79" s="1"/>
  <c r="K20" i="79" s="1"/>
  <c r="K15" i="80" s="1"/>
  <c r="K17" i="80" s="1"/>
  <c r="K19" i="80" s="1"/>
  <c r="K20" i="80" s="1"/>
  <c r="K15" i="81" s="1"/>
  <c r="K17" i="81" s="1"/>
  <c r="K19" i="81" s="1"/>
  <c r="K20" i="81" s="1"/>
  <c r="K15" i="82" s="1"/>
  <c r="K17" i="82" s="1"/>
  <c r="K19" i="82" s="1"/>
  <c r="K20" i="82" s="1"/>
  <c r="K15" i="83" s="1"/>
  <c r="K17" i="83" s="1"/>
  <c r="K19" i="83" s="1"/>
  <c r="K20" i="83" s="1"/>
  <c r="K15" i="84" s="1"/>
  <c r="K17" i="84" s="1"/>
  <c r="K19" i="84" s="1"/>
  <c r="K20" i="84" s="1"/>
  <c r="K15" i="85" s="1"/>
  <c r="K17" i="85" s="1"/>
  <c r="K19" i="85" s="1"/>
  <c r="K20" i="85" s="1"/>
  <c r="K15" i="86" s="1"/>
  <c r="K17" i="86" s="1"/>
  <c r="K19" i="86" s="1"/>
  <c r="K20" i="86" s="1"/>
  <c r="K15" i="87" s="1"/>
  <c r="K17" i="87" s="1"/>
  <c r="K19" i="87" s="1"/>
  <c r="K20" i="87" s="1"/>
  <c r="K15" i="88" s="1"/>
  <c r="K17" i="88" s="1"/>
  <c r="K19" i="88" s="1"/>
  <c r="K20" i="88" s="1"/>
  <c r="K15" i="89" s="1"/>
  <c r="K17" i="89" s="1"/>
  <c r="K19" i="89" s="1"/>
  <c r="K20" i="89" s="1"/>
  <c r="K15" i="90" s="1"/>
  <c r="K17" i="90" s="1"/>
  <c r="K20" i="90" s="1"/>
  <c r="K21" i="90" s="1"/>
  <c r="K15" i="91" s="1"/>
  <c r="K17" i="91" s="1"/>
  <c r="K19" i="91" s="1"/>
  <c r="K20" i="91" s="1"/>
  <c r="K15" i="92" s="1"/>
  <c r="K17" i="92" s="1"/>
  <c r="K19" i="92" s="1"/>
  <c r="K20" i="92" s="1"/>
  <c r="K15" i="93" s="1"/>
  <c r="K17" i="93" s="1"/>
  <c r="K19" i="93" s="1"/>
  <c r="K20" i="93" s="1"/>
  <c r="K15" i="94" s="1"/>
  <c r="K17" i="94" s="1"/>
  <c r="K19" i="94" s="1"/>
  <c r="K20" i="94" s="1"/>
  <c r="K15" i="95" s="1"/>
  <c r="K17" i="95" s="1"/>
  <c r="K19" i="95" s="1"/>
  <c r="K20" i="95" s="1"/>
  <c r="K15" i="96" s="1"/>
  <c r="K17" i="96" s="1"/>
  <c r="K19" i="96" s="1"/>
  <c r="K20" i="96" s="1"/>
  <c r="K15" i="97" s="1"/>
  <c r="K17" i="97" s="1"/>
  <c r="K19" i="97" s="1"/>
  <c r="K20" i="97" s="1"/>
  <c r="K15" i="98" s="1"/>
  <c r="K17" i="98" s="1"/>
  <c r="K19" i="98" s="1"/>
  <c r="K20" i="98" s="1"/>
  <c r="K15" i="99" s="1"/>
  <c r="K17" i="99" s="1"/>
  <c r="K19" i="99" s="1"/>
  <c r="K20" i="99" s="1"/>
  <c r="K15" i="100" s="1"/>
  <c r="K17" i="100" s="1"/>
  <c r="K19" i="100" s="1"/>
  <c r="K20" i="100" s="1"/>
  <c r="K15" i="101" s="1"/>
  <c r="K17" i="101" s="1"/>
  <c r="K19" i="101" s="1"/>
  <c r="K20" i="101" s="1"/>
  <c r="K15" i="102" s="1"/>
  <c r="K17" i="102" s="1"/>
  <c r="K19" i="102" s="1"/>
  <c r="K20" i="102" s="1"/>
  <c r="K15" i="103" s="1"/>
  <c r="K17" i="103" s="1"/>
  <c r="K19" i="103" s="1"/>
  <c r="K20" i="103" s="1"/>
  <c r="K15" i="104" s="1"/>
  <c r="K17" i="104" s="1"/>
  <c r="K19" i="104" s="1"/>
  <c r="K20" i="104" s="1"/>
  <c r="K15" i="105" s="1"/>
  <c r="K17" i="105" s="1"/>
  <c r="K19" i="105" s="1"/>
  <c r="K20" i="105" s="1"/>
  <c r="K15" i="106" s="1"/>
  <c r="K17" i="106" s="1"/>
  <c r="K19" i="106" s="1"/>
  <c r="K20" i="106" s="1"/>
  <c r="K15" i="107" s="1"/>
  <c r="K17" i="107" s="1"/>
  <c r="K19" i="107" s="1"/>
  <c r="K20" i="107" s="1"/>
  <c r="K15" i="108" s="1"/>
  <c r="K17" i="108" s="1"/>
  <c r="K19" i="108" s="1"/>
  <c r="K20" i="108" s="1"/>
  <c r="K15" i="109" s="1"/>
  <c r="K17" i="109" s="1"/>
  <c r="K19" i="109" s="1"/>
  <c r="K20" i="109" s="1"/>
  <c r="K15" i="110" s="1"/>
  <c r="K17" i="110" s="1"/>
  <c r="K19" i="110" s="1"/>
  <c r="K20" i="110" s="1"/>
  <c r="K15" i="111" s="1"/>
  <c r="K17" i="111" s="1"/>
  <c r="K19" i="111" s="1"/>
  <c r="K20" i="111" s="1"/>
  <c r="K15" i="112" s="1"/>
  <c r="K17" i="112" s="1"/>
  <c r="K19" i="112" s="1"/>
  <c r="K20" i="112" s="1"/>
  <c r="K15" i="113" s="1"/>
  <c r="K17" i="113" s="1"/>
  <c r="K19" i="113" s="1"/>
  <c r="K20" i="113" s="1"/>
  <c r="G17" i="79"/>
  <c r="G19" i="79" s="1"/>
  <c r="G20" i="79" s="1"/>
  <c r="G15" i="80" s="1"/>
  <c r="G17" i="80" s="1"/>
  <c r="G19" i="80" s="1"/>
  <c r="G20" i="80" s="1"/>
  <c r="G15" i="81" s="1"/>
  <c r="G17" i="81" s="1"/>
  <c r="G19" i="81" s="1"/>
  <c r="G20" i="81" s="1"/>
  <c r="G15" i="82" s="1"/>
  <c r="G17" i="82" s="1"/>
  <c r="G19" i="82" s="1"/>
  <c r="G20" i="82" s="1"/>
  <c r="G15" i="83" s="1"/>
  <c r="G17" i="83" s="1"/>
  <c r="G19" i="83" s="1"/>
  <c r="G20" i="83" s="1"/>
  <c r="G15" i="84" s="1"/>
  <c r="G17" i="84" s="1"/>
  <c r="G19" i="84" s="1"/>
  <c r="G20" i="84" s="1"/>
  <c r="G15" i="85" s="1"/>
  <c r="G17" i="85" s="1"/>
  <c r="G19" i="85" s="1"/>
  <c r="G20" i="85" s="1"/>
  <c r="G15" i="86" s="1"/>
  <c r="G17" i="86" s="1"/>
  <c r="G19" i="86" s="1"/>
  <c r="G20" i="86" s="1"/>
  <c r="G15" i="87" s="1"/>
  <c r="G17" i="87" s="1"/>
  <c r="G19" i="87" s="1"/>
  <c r="G20" i="87" s="1"/>
  <c r="G15" i="88" s="1"/>
  <c r="G17" i="88" s="1"/>
  <c r="G19" i="88" s="1"/>
  <c r="G20" i="88" s="1"/>
  <c r="G15" i="89" s="1"/>
  <c r="G17" i="89" s="1"/>
  <c r="G19" i="89" s="1"/>
  <c r="G20" i="89" s="1"/>
  <c r="G15" i="90" s="1"/>
  <c r="G17" i="90" s="1"/>
  <c r="G20" i="90" s="1"/>
  <c r="G21" i="90" s="1"/>
  <c r="G15" i="91" s="1"/>
  <c r="G17" i="91" s="1"/>
  <c r="G19" i="91" s="1"/>
  <c r="G20" i="91" s="1"/>
  <c r="G15" i="92" s="1"/>
  <c r="G17" i="92" s="1"/>
  <c r="G19" i="92" s="1"/>
  <c r="G20" i="92" s="1"/>
  <c r="G15" i="93" s="1"/>
  <c r="G17" i="93" s="1"/>
  <c r="G19" i="93" s="1"/>
  <c r="G20" i="93" s="1"/>
  <c r="G15" i="94" s="1"/>
  <c r="G17" i="94" s="1"/>
  <c r="G19" i="94" s="1"/>
  <c r="G20" i="94" s="1"/>
  <c r="G15" i="95" s="1"/>
  <c r="G17" i="95" s="1"/>
  <c r="G19" i="95" s="1"/>
  <c r="G20" i="95" s="1"/>
  <c r="G15" i="96" s="1"/>
  <c r="G17" i="96" s="1"/>
  <c r="G19" i="96" s="1"/>
  <c r="G20" i="96" s="1"/>
  <c r="G15" i="97" s="1"/>
  <c r="G17" i="97" s="1"/>
  <c r="G19" i="97" s="1"/>
  <c r="G20" i="97" s="1"/>
  <c r="G15" i="98" s="1"/>
  <c r="G17" i="98" s="1"/>
  <c r="G19" i="98" s="1"/>
  <c r="G20" i="98" s="1"/>
  <c r="G15" i="99" s="1"/>
  <c r="G17" i="99" s="1"/>
  <c r="G19" i="99" s="1"/>
  <c r="G20" i="99" s="1"/>
  <c r="G15" i="100" s="1"/>
  <c r="G17" i="100" s="1"/>
  <c r="G19" i="100" s="1"/>
  <c r="G20" i="100" s="1"/>
  <c r="G15" i="101" s="1"/>
  <c r="G17" i="101" s="1"/>
  <c r="G19" i="101" s="1"/>
  <c r="G20" i="101" s="1"/>
  <c r="G15" i="102" s="1"/>
  <c r="G17" i="102" s="1"/>
  <c r="G19" i="102" s="1"/>
  <c r="G20" i="102" s="1"/>
  <c r="G15" i="103" s="1"/>
  <c r="G17" i="103" s="1"/>
  <c r="G19" i="103" s="1"/>
  <c r="G20" i="103" s="1"/>
  <c r="G15" i="104" s="1"/>
  <c r="G17" i="104" s="1"/>
  <c r="G19" i="104" s="1"/>
  <c r="G20" i="104" s="1"/>
  <c r="G15" i="105" s="1"/>
  <c r="G17" i="105" s="1"/>
  <c r="G19" i="105" s="1"/>
  <c r="G20" i="105" s="1"/>
  <c r="G15" i="106" s="1"/>
  <c r="G17" i="106" s="1"/>
  <c r="G19" i="106" s="1"/>
  <c r="G20" i="106" s="1"/>
  <c r="G15" i="107" s="1"/>
  <c r="G17" i="107" s="1"/>
  <c r="G19" i="107" s="1"/>
  <c r="G20" i="107" s="1"/>
  <c r="G15" i="108" s="1"/>
  <c r="G17" i="108" s="1"/>
  <c r="G19" i="108" s="1"/>
  <c r="G20" i="108" s="1"/>
  <c r="G15" i="109" s="1"/>
  <c r="G17" i="109" s="1"/>
  <c r="G19" i="109" s="1"/>
  <c r="G20" i="109" s="1"/>
  <c r="G15" i="110" s="1"/>
  <c r="G17" i="110" s="1"/>
  <c r="G19" i="110" s="1"/>
  <c r="G20" i="110" s="1"/>
  <c r="G15" i="111" s="1"/>
  <c r="G17" i="111" s="1"/>
  <c r="G19" i="111" s="1"/>
  <c r="G20" i="111" s="1"/>
  <c r="G15" i="112" s="1"/>
  <c r="G17" i="112" s="1"/>
  <c r="G19" i="112" s="1"/>
  <c r="G20" i="112" s="1"/>
  <c r="G15" i="113" s="1"/>
  <c r="G17" i="113" s="1"/>
  <c r="G19" i="113" s="1"/>
  <c r="G20" i="113" s="1"/>
  <c r="E17" i="79"/>
  <c r="E19" i="79" s="1"/>
  <c r="E20" i="79" s="1"/>
  <c r="E15" i="80" s="1"/>
  <c r="E17" i="80" s="1"/>
  <c r="E19" i="80" s="1"/>
  <c r="E20" i="80" s="1"/>
  <c r="E15" i="81" s="1"/>
  <c r="E17" i="81" s="1"/>
  <c r="E19" i="81" s="1"/>
  <c r="E20" i="81" s="1"/>
  <c r="E15" i="82" s="1"/>
  <c r="E17" i="82" s="1"/>
  <c r="E19" i="82" s="1"/>
  <c r="E20" i="82" s="1"/>
  <c r="E15" i="83" s="1"/>
  <c r="E17" i="83" s="1"/>
  <c r="E19" i="83" s="1"/>
  <c r="E20" i="83" s="1"/>
  <c r="E15" i="84" s="1"/>
  <c r="E17" i="84" s="1"/>
  <c r="E19" i="84" s="1"/>
  <c r="E20" i="84" s="1"/>
  <c r="E15" i="85" s="1"/>
  <c r="E17" i="85" s="1"/>
  <c r="E19" i="85" s="1"/>
  <c r="E20" i="85" s="1"/>
  <c r="E15" i="86" s="1"/>
  <c r="E17" i="86" s="1"/>
  <c r="E19" i="86" s="1"/>
  <c r="E20" i="86" s="1"/>
  <c r="I17" i="79" l="1"/>
  <c r="I19" i="79" s="1"/>
  <c r="I20" i="79" s="1"/>
  <c r="I15" i="80" s="1"/>
  <c r="I17" i="80" s="1"/>
  <c r="I19" i="80" s="1"/>
  <c r="I20" i="80" s="1"/>
  <c r="I15" i="81" s="1"/>
  <c r="I17" i="81" s="1"/>
  <c r="I19" i="81" s="1"/>
  <c r="I20" i="81" s="1"/>
  <c r="I15" i="82" s="1"/>
  <c r="I17" i="82" s="1"/>
  <c r="I19" i="82" s="1"/>
  <c r="I20" i="82" s="1"/>
  <c r="I15" i="83" s="1"/>
  <c r="I17" i="83" s="1"/>
  <c r="I19" i="83" s="1"/>
  <c r="I20" i="83" s="1"/>
  <c r="I15" i="84" s="1"/>
  <c r="I17" i="84" s="1"/>
  <c r="I19" i="84" s="1"/>
  <c r="I20" i="84" s="1"/>
  <c r="I15" i="85" s="1"/>
  <c r="I17" i="85" s="1"/>
  <c r="I19" i="85" s="1"/>
  <c r="I20" i="85" s="1"/>
  <c r="I15" i="86" s="1"/>
  <c r="I17" i="86" s="1"/>
  <c r="I19" i="86" s="1"/>
  <c r="I20" i="86" s="1"/>
  <c r="I15" i="87" s="1"/>
  <c r="I17" i="87" s="1"/>
  <c r="I19" i="87" s="1"/>
  <c r="I20" i="87" s="1"/>
  <c r="I15" i="88" s="1"/>
  <c r="I17" i="88" s="1"/>
  <c r="I19" i="88" s="1"/>
  <c r="I20" i="88" s="1"/>
  <c r="I15" i="89" s="1"/>
  <c r="I17" i="89" s="1"/>
  <c r="I19" i="89" s="1"/>
  <c r="I20" i="89" s="1"/>
  <c r="I15" i="90" s="1"/>
  <c r="I17" i="90" s="1"/>
  <c r="I20" i="90" s="1"/>
  <c r="I21" i="90" s="1"/>
  <c r="I15" i="91" s="1"/>
  <c r="I17" i="91" s="1"/>
  <c r="I19" i="91" s="1"/>
  <c r="I20" i="91" s="1"/>
  <c r="I15" i="92" s="1"/>
  <c r="I17" i="92" s="1"/>
  <c r="I19" i="92" s="1"/>
  <c r="I20" i="92" s="1"/>
  <c r="I15" i="93" s="1"/>
  <c r="I17" i="93" s="1"/>
  <c r="I19" i="93" s="1"/>
  <c r="I20" i="93" s="1"/>
  <c r="I15" i="94" s="1"/>
  <c r="I17" i="94" s="1"/>
  <c r="I19" i="94" s="1"/>
  <c r="I20" i="94" s="1"/>
  <c r="I15" i="95" s="1"/>
  <c r="I17" i="95" s="1"/>
  <c r="I19" i="95" s="1"/>
  <c r="I20" i="95" s="1"/>
  <c r="I15" i="96" s="1"/>
  <c r="I17" i="96" s="1"/>
  <c r="I19" i="96" s="1"/>
  <c r="I20" i="96" s="1"/>
  <c r="I15" i="97" s="1"/>
  <c r="I17" i="97" s="1"/>
  <c r="I19" i="97" s="1"/>
  <c r="I20" i="97" s="1"/>
  <c r="I15" i="98" s="1"/>
  <c r="I17" i="98" s="1"/>
  <c r="I19" i="98" s="1"/>
  <c r="I20" i="98" s="1"/>
  <c r="I15" i="99" s="1"/>
  <c r="I17" i="99" s="1"/>
  <c r="I19" i="99" s="1"/>
  <c r="I20" i="99" s="1"/>
  <c r="I15" i="100" s="1"/>
  <c r="I17" i="100" s="1"/>
  <c r="I19" i="100" s="1"/>
  <c r="I20" i="100" s="1"/>
  <c r="I15" i="101" s="1"/>
  <c r="I17" i="101" s="1"/>
  <c r="I19" i="101" s="1"/>
  <c r="I20" i="101" s="1"/>
  <c r="I15" i="102" s="1"/>
  <c r="I17" i="102" s="1"/>
  <c r="I19" i="102" s="1"/>
  <c r="I20" i="102" s="1"/>
  <c r="I15" i="103" s="1"/>
  <c r="I17" i="103" s="1"/>
  <c r="I19" i="103" s="1"/>
  <c r="I20" i="103" s="1"/>
  <c r="I15" i="104" s="1"/>
  <c r="I17" i="104" s="1"/>
  <c r="I19" i="104" s="1"/>
  <c r="I20" i="104" s="1"/>
  <c r="I15" i="105" s="1"/>
  <c r="I17" i="105" s="1"/>
  <c r="I19" i="105" s="1"/>
  <c r="I20" i="105" s="1"/>
  <c r="I15" i="106" s="1"/>
  <c r="I17" i="106" s="1"/>
  <c r="I19" i="106" s="1"/>
  <c r="I20" i="106" s="1"/>
  <c r="I15" i="107" s="1"/>
  <c r="I17" i="107" s="1"/>
  <c r="I19" i="107" s="1"/>
  <c r="I20" i="107" s="1"/>
  <c r="I15" i="108" s="1"/>
  <c r="I17" i="108" s="1"/>
  <c r="I19" i="108" s="1"/>
  <c r="I20" i="108" s="1"/>
  <c r="I15" i="109" s="1"/>
  <c r="I17" i="109" s="1"/>
  <c r="I19" i="109" s="1"/>
  <c r="I20" i="109" s="1"/>
  <c r="I15" i="110" s="1"/>
  <c r="I17" i="110" s="1"/>
  <c r="I19" i="110" s="1"/>
  <c r="I20" i="110" s="1"/>
  <c r="I15" i="111" s="1"/>
  <c r="I17" i="111" s="1"/>
  <c r="I19" i="111" s="1"/>
  <c r="I20" i="111" s="1"/>
  <c r="I15" i="112" s="1"/>
  <c r="I17" i="112" s="1"/>
  <c r="I19" i="112" s="1"/>
  <c r="I20" i="112" s="1"/>
  <c r="I15" i="113" s="1"/>
  <c r="I17" i="113" s="1"/>
  <c r="I19" i="113" s="1"/>
  <c r="I20" i="113" s="1"/>
  <c r="H19" i="79"/>
  <c r="H20" i="79" s="1"/>
  <c r="H15" i="80" s="1"/>
  <c r="H17" i="80" s="1"/>
  <c r="H19" i="80" s="1"/>
  <c r="H20" i="80" s="1"/>
  <c r="H15" i="81" s="1"/>
  <c r="H17" i="81" s="1"/>
  <c r="H19" i="81" s="1"/>
  <c r="H20" i="81" s="1"/>
  <c r="H15" i="82" s="1"/>
  <c r="H17" i="82" s="1"/>
  <c r="H19" i="82" s="1"/>
  <c r="H20" i="82" s="1"/>
  <c r="H15" i="83" s="1"/>
  <c r="H17" i="83" s="1"/>
  <c r="H19" i="83" s="1"/>
  <c r="H20" i="83" s="1"/>
  <c r="H15" i="84" s="1"/>
  <c r="H17" i="84" s="1"/>
  <c r="H19" i="84" s="1"/>
  <c r="H20" i="84" s="1"/>
  <c r="H15" i="85" s="1"/>
  <c r="H17" i="85" s="1"/>
  <c r="H19" i="85" s="1"/>
  <c r="H20" i="85" s="1"/>
  <c r="H15" i="86" s="1"/>
  <c r="H17" i="86" s="1"/>
  <c r="H19" i="86" s="1"/>
  <c r="H20" i="86" s="1"/>
  <c r="H15" i="87" s="1"/>
  <c r="H17" i="87" s="1"/>
  <c r="H19" i="87" s="1"/>
  <c r="H20" i="87" s="1"/>
  <c r="H15" i="88" s="1"/>
  <c r="H17" i="88" s="1"/>
  <c r="H19" i="88" s="1"/>
  <c r="H20" i="88" s="1"/>
  <c r="H15" i="89" s="1"/>
  <c r="H17" i="89" s="1"/>
  <c r="H19" i="89" s="1"/>
  <c r="H20" i="89" s="1"/>
  <c r="H15" i="90" s="1"/>
  <c r="H17" i="90" s="1"/>
  <c r="H20" i="90" s="1"/>
  <c r="H21" i="90" s="1"/>
  <c r="H15" i="91" s="1"/>
  <c r="H17" i="91" s="1"/>
  <c r="H19" i="91" s="1"/>
  <c r="H20" i="91" s="1"/>
  <c r="H15" i="92" s="1"/>
  <c r="H17" i="92" s="1"/>
  <c r="H19" i="92" s="1"/>
  <c r="H20" i="92" s="1"/>
  <c r="H15" i="93" s="1"/>
  <c r="H17" i="93" s="1"/>
  <c r="H19" i="93" s="1"/>
  <c r="H20" i="93" s="1"/>
  <c r="H15" i="94" s="1"/>
  <c r="H17" i="94" s="1"/>
  <c r="H19" i="94" s="1"/>
  <c r="H20" i="94" s="1"/>
  <c r="H15" i="95" s="1"/>
  <c r="H17" i="95" s="1"/>
  <c r="H19" i="95" s="1"/>
  <c r="H20" i="95" s="1"/>
  <c r="H15" i="96" s="1"/>
  <c r="H17" i="96" s="1"/>
  <c r="H19" i="96" s="1"/>
  <c r="H20" i="96" s="1"/>
  <c r="H15" i="97" s="1"/>
  <c r="H17" i="97" s="1"/>
  <c r="H19" i="97" s="1"/>
  <c r="H20" i="97" s="1"/>
  <c r="H15" i="98" s="1"/>
  <c r="H17" i="98" s="1"/>
  <c r="H19" i="98" s="1"/>
  <c r="H20" i="98" s="1"/>
  <c r="H15" i="99" s="1"/>
  <c r="H17" i="99" s="1"/>
  <c r="H19" i="99" s="1"/>
  <c r="H20" i="99" s="1"/>
  <c r="H15" i="100" s="1"/>
  <c r="H17" i="100" s="1"/>
  <c r="H19" i="100" s="1"/>
  <c r="H20" i="100" s="1"/>
  <c r="H15" i="101" s="1"/>
  <c r="H17" i="101" s="1"/>
  <c r="H19" i="101" s="1"/>
  <c r="H20" i="101" s="1"/>
  <c r="H15" i="102" s="1"/>
  <c r="H17" i="102" s="1"/>
  <c r="H19" i="102" s="1"/>
  <c r="H20" i="102" s="1"/>
  <c r="H15" i="103" s="1"/>
  <c r="H17" i="103" s="1"/>
  <c r="H19" i="103" s="1"/>
  <c r="H20" i="103" s="1"/>
  <c r="H15" i="104" s="1"/>
  <c r="H17" i="104" s="1"/>
  <c r="H19" i="104" s="1"/>
  <c r="H20" i="104" s="1"/>
  <c r="H15" i="105" s="1"/>
  <c r="H17" i="105" s="1"/>
  <c r="H19" i="105" s="1"/>
  <c r="H20" i="105" s="1"/>
  <c r="H15" i="106" s="1"/>
  <c r="H17" i="106" s="1"/>
  <c r="H19" i="106" s="1"/>
  <c r="H20" i="106" s="1"/>
  <c r="H15" i="107" s="1"/>
  <c r="H17" i="107" s="1"/>
  <c r="H19" i="107" s="1"/>
  <c r="H20" i="107" s="1"/>
  <c r="H15" i="108" s="1"/>
  <c r="H17" i="108" s="1"/>
  <c r="H19" i="108" s="1"/>
  <c r="H20" i="108" s="1"/>
  <c r="H15" i="109" s="1"/>
  <c r="H17" i="109" s="1"/>
  <c r="H19" i="109" s="1"/>
  <c r="H20" i="109" s="1"/>
  <c r="H15" i="110" s="1"/>
  <c r="H17" i="110" s="1"/>
  <c r="H19" i="110" s="1"/>
  <c r="H20" i="110" s="1"/>
  <c r="H15" i="111" s="1"/>
  <c r="H17" i="111" s="1"/>
  <c r="H19" i="111" s="1"/>
  <c r="H20" i="111" s="1"/>
  <c r="H15" i="112" s="1"/>
  <c r="H17" i="112" s="1"/>
  <c r="H19" i="112" s="1"/>
  <c r="H20" i="112" s="1"/>
  <c r="H15" i="113" s="1"/>
  <c r="H17" i="113" s="1"/>
  <c r="H19" i="113" s="1"/>
  <c r="H20" i="113" s="1"/>
  <c r="AF17" i="78"/>
  <c r="AF19" i="78" s="1"/>
  <c r="AF20" i="78" s="1"/>
  <c r="H18" i="78"/>
  <c r="F18" i="78"/>
  <c r="D18" i="78"/>
  <c r="I16" i="78"/>
  <c r="J16" i="78" s="1"/>
  <c r="H16" i="78"/>
  <c r="F16" i="78"/>
  <c r="Q17" i="78"/>
  <c r="Q19" i="78" s="1"/>
  <c r="Q20" i="78" s="1"/>
  <c r="H18" i="77" l="1"/>
  <c r="F18" i="77"/>
  <c r="D18" i="77"/>
  <c r="I16" i="77"/>
  <c r="J16" i="77" s="1"/>
  <c r="H16" i="77"/>
  <c r="F16" i="77"/>
  <c r="H18" i="76" l="1"/>
  <c r="F18" i="76"/>
  <c r="D18" i="76"/>
  <c r="I16" i="76"/>
  <c r="J16" i="76" s="1"/>
  <c r="H16" i="76"/>
  <c r="F16" i="76"/>
  <c r="H18" i="75" l="1"/>
  <c r="F18" i="75"/>
  <c r="D18" i="75"/>
  <c r="I16" i="75"/>
  <c r="J16" i="75" s="1"/>
  <c r="H16" i="75"/>
  <c r="F16" i="75"/>
  <c r="H18" i="74" l="1"/>
  <c r="F18" i="74"/>
  <c r="D18" i="74"/>
  <c r="I16" i="74"/>
  <c r="J16" i="74" s="1"/>
  <c r="H16" i="74"/>
  <c r="F16" i="74"/>
  <c r="H18" i="73" l="1"/>
  <c r="F18" i="73"/>
  <c r="D18" i="73"/>
  <c r="I16" i="73"/>
  <c r="J16" i="73" s="1"/>
  <c r="H16" i="73"/>
  <c r="F16" i="73"/>
  <c r="H18" i="72" l="1"/>
  <c r="F18" i="72"/>
  <c r="D18" i="72"/>
  <c r="I16" i="72"/>
  <c r="J16" i="72" s="1"/>
  <c r="H16" i="72"/>
  <c r="F16" i="72"/>
  <c r="H18" i="71" l="1"/>
  <c r="F18" i="71"/>
  <c r="D18" i="71"/>
  <c r="I16" i="71"/>
  <c r="J16" i="71" s="1"/>
  <c r="H16" i="71"/>
  <c r="F16" i="71"/>
  <c r="W22" i="70" l="1"/>
  <c r="H18" i="70" l="1"/>
  <c r="F18" i="70"/>
  <c r="D18" i="70"/>
  <c r="I16" i="70"/>
  <c r="J16" i="70" s="1"/>
  <c r="H16" i="70"/>
  <c r="F16" i="70"/>
  <c r="H18" i="69" l="1"/>
  <c r="F18" i="69"/>
  <c r="D18" i="69"/>
  <c r="I16" i="69"/>
  <c r="J16" i="69" s="1"/>
  <c r="H16" i="69"/>
  <c r="F16" i="69"/>
  <c r="H18" i="68" l="1"/>
  <c r="F18" i="68"/>
  <c r="D18" i="68"/>
  <c r="I16" i="68"/>
  <c r="J16" i="68" s="1"/>
  <c r="H16" i="68"/>
  <c r="F16" i="68"/>
  <c r="H18" i="67" l="1"/>
  <c r="F18" i="67"/>
  <c r="D18" i="67"/>
  <c r="I16" i="67"/>
  <c r="J16" i="67" s="1"/>
  <c r="H16" i="67"/>
  <c r="F16" i="67"/>
  <c r="H18" i="66" l="1"/>
  <c r="F18" i="66"/>
  <c r="D18" i="66"/>
  <c r="I16" i="66"/>
  <c r="J16" i="66" s="1"/>
  <c r="H16" i="66"/>
  <c r="F16" i="66"/>
  <c r="H18" i="65" l="1"/>
  <c r="F18" i="65"/>
  <c r="D18" i="65"/>
  <c r="I16" i="65"/>
  <c r="J16" i="65" s="1"/>
  <c r="H16" i="65"/>
  <c r="F16" i="65"/>
  <c r="AF18" i="64" l="1"/>
  <c r="H18" i="64"/>
  <c r="F18" i="64"/>
  <c r="D18" i="64"/>
  <c r="I16" i="64"/>
  <c r="J16" i="64" s="1"/>
  <c r="H16" i="64"/>
  <c r="F16" i="64"/>
  <c r="AF18" i="63" l="1"/>
  <c r="H18" i="63" l="1"/>
  <c r="F18" i="63"/>
  <c r="D18" i="63"/>
  <c r="I16" i="63"/>
  <c r="J16" i="63" s="1"/>
  <c r="H16" i="63"/>
  <c r="F16" i="63"/>
  <c r="H18" i="62" l="1"/>
  <c r="F18" i="62"/>
  <c r="D18" i="62"/>
  <c r="I16" i="62"/>
  <c r="J16" i="62" s="1"/>
  <c r="H16" i="62"/>
  <c r="F16" i="62"/>
  <c r="Q16" i="61" l="1"/>
  <c r="G16" i="61"/>
  <c r="H18" i="61"/>
  <c r="F18" i="61"/>
  <c r="D18" i="61"/>
  <c r="I16" i="61"/>
  <c r="J16" i="61" s="1"/>
  <c r="F16" i="61"/>
  <c r="H16" i="61" l="1"/>
  <c r="H18" i="60" l="1"/>
  <c r="F18" i="60"/>
  <c r="D18" i="60"/>
  <c r="I16" i="60"/>
  <c r="H16" i="60"/>
  <c r="F16" i="60"/>
  <c r="J16" i="60" l="1"/>
  <c r="F18" i="59"/>
  <c r="H18" i="59"/>
  <c r="Q16" i="59" l="1"/>
  <c r="G16" i="59"/>
  <c r="D18" i="59"/>
  <c r="I16" i="59"/>
  <c r="J16" i="59" s="1"/>
  <c r="H16" i="59"/>
  <c r="F16" i="59"/>
  <c r="H18" i="58" l="1"/>
  <c r="F18" i="58"/>
  <c r="D18" i="58"/>
  <c r="I16" i="58"/>
  <c r="J16" i="58" s="1"/>
  <c r="H16" i="58"/>
  <c r="F16" i="58"/>
  <c r="G19" i="57" l="1"/>
  <c r="H19" i="57" s="1"/>
  <c r="H18" i="57" l="1"/>
  <c r="F18" i="57"/>
  <c r="D18" i="57"/>
  <c r="I16" i="57"/>
  <c r="J16" i="57" s="1"/>
  <c r="H16" i="57"/>
  <c r="F16" i="57"/>
  <c r="H18" i="56" l="1"/>
  <c r="F18" i="56"/>
  <c r="D18" i="56"/>
  <c r="I16" i="56"/>
  <c r="J16" i="56" s="1"/>
  <c r="H16" i="56"/>
  <c r="F16" i="56"/>
  <c r="H18" i="55" l="1"/>
  <c r="F18" i="55" l="1"/>
  <c r="D18" i="55"/>
  <c r="I16" i="55"/>
  <c r="J16" i="55" s="1"/>
  <c r="H16" i="55"/>
  <c r="F16" i="55"/>
  <c r="H18" i="54" l="1"/>
  <c r="F18" i="54"/>
  <c r="D18" i="54"/>
  <c r="I16" i="54"/>
  <c r="J16" i="54" s="1"/>
  <c r="H16" i="54"/>
  <c r="F16" i="54"/>
  <c r="H18" i="53" l="1"/>
  <c r="F18" i="53"/>
  <c r="D18" i="53"/>
  <c r="I16" i="53"/>
  <c r="J16" i="53" s="1"/>
  <c r="H16" i="53"/>
  <c r="F16" i="53"/>
  <c r="H18" i="52" l="1"/>
  <c r="F18" i="52"/>
  <c r="D18" i="52"/>
  <c r="I16" i="52"/>
  <c r="J16" i="52" s="1"/>
  <c r="H16" i="52"/>
  <c r="F16" i="52"/>
  <c r="H18" i="51" l="1"/>
  <c r="F18" i="51"/>
  <c r="D18" i="51"/>
  <c r="I16" i="51"/>
  <c r="J16" i="51" s="1"/>
  <c r="H16" i="51"/>
  <c r="F16" i="51"/>
  <c r="S17" i="51"/>
  <c r="S19" i="51" s="1"/>
  <c r="S20" i="51" s="1"/>
  <c r="S15" i="52" s="1"/>
  <c r="S17" i="52" s="1"/>
  <c r="S19" i="52" s="1"/>
  <c r="S20" i="52" s="1"/>
  <c r="S15" i="53" s="1"/>
  <c r="S17" i="53" s="1"/>
  <c r="S19" i="53" s="1"/>
  <c r="S20" i="53" s="1"/>
  <c r="S15" i="54" s="1"/>
  <c r="S17" i="54" s="1"/>
  <c r="S19" i="54" s="1"/>
  <c r="S20" i="54" s="1"/>
  <c r="S15" i="55" s="1"/>
  <c r="S17" i="55" s="1"/>
  <c r="S19" i="55" s="1"/>
  <c r="S20" i="55" s="1"/>
  <c r="S15" i="56" s="1"/>
  <c r="S17" i="56" s="1"/>
  <c r="S19" i="56" s="1"/>
  <c r="S20" i="56" s="1"/>
  <c r="S15" i="57" s="1"/>
  <c r="S17" i="57" s="1"/>
  <c r="S20" i="57" s="1"/>
  <c r="S21" i="57" s="1"/>
  <c r="S15" i="58" s="1"/>
  <c r="S17" i="58" s="1"/>
  <c r="S19" i="58" s="1"/>
  <c r="S20" i="58" s="1"/>
  <c r="S15" i="59" s="1"/>
  <c r="S17" i="59" s="1"/>
  <c r="S19" i="59" s="1"/>
  <c r="S20" i="59" s="1"/>
  <c r="S15" i="60" s="1"/>
  <c r="S17" i="60" s="1"/>
  <c r="S19" i="60" s="1"/>
  <c r="S20" i="60" s="1"/>
  <c r="S15" i="61" s="1"/>
  <c r="S17" i="61" s="1"/>
  <c r="S19" i="61" s="1"/>
  <c r="S20" i="61" s="1"/>
  <c r="S15" i="62" s="1"/>
  <c r="S17" i="62" s="1"/>
  <c r="S19" i="62" s="1"/>
  <c r="S20" i="62" s="1"/>
  <c r="S15" i="63" s="1"/>
  <c r="S17" i="63" s="1"/>
  <c r="S19" i="63" s="1"/>
  <c r="S20" i="63" s="1"/>
  <c r="S15" i="64" s="1"/>
  <c r="S17" i="64" s="1"/>
  <c r="S19" i="64" s="1"/>
  <c r="S20" i="64" s="1"/>
  <c r="S15" i="65" s="1"/>
  <c r="S17" i="65" s="1"/>
  <c r="S19" i="65" s="1"/>
  <c r="S20" i="65" s="1"/>
  <c r="S15" i="66" s="1"/>
  <c r="S17" i="66" s="1"/>
  <c r="S19" i="66" s="1"/>
  <c r="S20" i="66" s="1"/>
  <c r="S15" i="67" s="1"/>
  <c r="S17" i="67" s="1"/>
  <c r="S19" i="67" s="1"/>
  <c r="S20" i="67" s="1"/>
  <c r="S15" i="68" s="1"/>
  <c r="S17" i="68" s="1"/>
  <c r="S19" i="68" s="1"/>
  <c r="S20" i="68" s="1"/>
  <c r="S15" i="69" s="1"/>
  <c r="S17" i="69" s="1"/>
  <c r="S19" i="69" s="1"/>
  <c r="S20" i="69" s="1"/>
  <c r="S15" i="70" s="1"/>
  <c r="S17" i="70" s="1"/>
  <c r="S19" i="70" s="1"/>
  <c r="S20" i="70" s="1"/>
  <c r="S15" i="71" s="1"/>
  <c r="S17" i="71" s="1"/>
  <c r="S19" i="71" s="1"/>
  <c r="S20" i="71" s="1"/>
  <c r="S15" i="72" s="1"/>
  <c r="S17" i="72" s="1"/>
  <c r="S19" i="72" s="1"/>
  <c r="S20" i="72" s="1"/>
  <c r="S15" i="73" s="1"/>
  <c r="S17" i="73" s="1"/>
  <c r="S19" i="73" s="1"/>
  <c r="S20" i="73" s="1"/>
  <c r="S15" i="74" s="1"/>
  <c r="S17" i="74" s="1"/>
  <c r="S19" i="74" s="1"/>
  <c r="S20" i="74" s="1"/>
  <c r="S15" i="75" s="1"/>
  <c r="S17" i="75" s="1"/>
  <c r="S19" i="75" s="1"/>
  <c r="S20" i="75" s="1"/>
  <c r="S15" i="76" s="1"/>
  <c r="S17" i="76" s="1"/>
  <c r="S19" i="76" s="1"/>
  <c r="S20" i="76" s="1"/>
  <c r="S15" i="77" s="1"/>
  <c r="S17" i="77" s="1"/>
  <c r="S19" i="77" s="1"/>
  <c r="S20" i="77" s="1"/>
  <c r="S15" i="78" s="1"/>
  <c r="S17" i="78" s="1"/>
  <c r="S19" i="78" s="1"/>
  <c r="S20" i="78" s="1"/>
  <c r="R17" i="51"/>
  <c r="R19" i="51" s="1"/>
  <c r="R20" i="51" s="1"/>
  <c r="R15" i="52" s="1"/>
  <c r="R17" i="52" s="1"/>
  <c r="R19" i="52" s="1"/>
  <c r="R20" i="52" s="1"/>
  <c r="R15" i="53" s="1"/>
  <c r="R17" i="53" s="1"/>
  <c r="R19" i="53" s="1"/>
  <c r="R20" i="53" s="1"/>
  <c r="R15" i="54" s="1"/>
  <c r="R17" i="54" s="1"/>
  <c r="R19" i="54" s="1"/>
  <c r="R20" i="54" s="1"/>
  <c r="R15" i="55" s="1"/>
  <c r="R17" i="55" s="1"/>
  <c r="R19" i="55" s="1"/>
  <c r="R20" i="55" s="1"/>
  <c r="R15" i="56" s="1"/>
  <c r="R17" i="56" s="1"/>
  <c r="R19" i="56" s="1"/>
  <c r="R20" i="56" s="1"/>
  <c r="R15" i="57" s="1"/>
  <c r="R17" i="57" s="1"/>
  <c r="R20" i="57" s="1"/>
  <c r="R21" i="57" s="1"/>
  <c r="R15" i="58" s="1"/>
  <c r="R17" i="58" s="1"/>
  <c r="R19" i="58" s="1"/>
  <c r="R20" i="58" s="1"/>
  <c r="R15" i="59" s="1"/>
  <c r="R17" i="59" s="1"/>
  <c r="R19" i="59" s="1"/>
  <c r="R20" i="59" s="1"/>
  <c r="R15" i="60" s="1"/>
  <c r="R17" i="60" s="1"/>
  <c r="R19" i="60" s="1"/>
  <c r="R20" i="60" s="1"/>
  <c r="R15" i="61" s="1"/>
  <c r="R17" i="61" s="1"/>
  <c r="R19" i="61" s="1"/>
  <c r="R20" i="61" s="1"/>
  <c r="R15" i="62" s="1"/>
  <c r="R17" i="62" s="1"/>
  <c r="R19" i="62" s="1"/>
  <c r="R20" i="62" s="1"/>
  <c r="R15" i="63" s="1"/>
  <c r="R17" i="63" s="1"/>
  <c r="R19" i="63" s="1"/>
  <c r="R20" i="63" s="1"/>
  <c r="R15" i="64" s="1"/>
  <c r="R17" i="64" s="1"/>
  <c r="R19" i="64" s="1"/>
  <c r="R20" i="64" s="1"/>
  <c r="R15" i="65" s="1"/>
  <c r="R17" i="65" s="1"/>
  <c r="R19" i="65" s="1"/>
  <c r="R20" i="65" s="1"/>
  <c r="R15" i="66" s="1"/>
  <c r="R17" i="66" s="1"/>
  <c r="R19" i="66" s="1"/>
  <c r="R20" i="66" s="1"/>
  <c r="R15" i="67" s="1"/>
  <c r="R17" i="67" s="1"/>
  <c r="R19" i="67" s="1"/>
  <c r="R20" i="67" s="1"/>
  <c r="R15" i="68" s="1"/>
  <c r="R17" i="68" s="1"/>
  <c r="R19" i="68" s="1"/>
  <c r="R20" i="68" s="1"/>
  <c r="R15" i="69" s="1"/>
  <c r="R17" i="69" s="1"/>
  <c r="R19" i="69" s="1"/>
  <c r="R20" i="69" s="1"/>
  <c r="R15" i="70" s="1"/>
  <c r="R17" i="70" s="1"/>
  <c r="R19" i="70" s="1"/>
  <c r="R20" i="70" s="1"/>
  <c r="R15" i="71" s="1"/>
  <c r="R17" i="71" s="1"/>
  <c r="R19" i="71" s="1"/>
  <c r="R20" i="71" s="1"/>
  <c r="R15" i="72" s="1"/>
  <c r="R17" i="72" s="1"/>
  <c r="R19" i="72" s="1"/>
  <c r="R20" i="72" s="1"/>
  <c r="R15" i="73" s="1"/>
  <c r="R17" i="73" s="1"/>
  <c r="R19" i="73" s="1"/>
  <c r="R20" i="73" s="1"/>
  <c r="R15" i="74" s="1"/>
  <c r="R17" i="74" s="1"/>
  <c r="R19" i="74" s="1"/>
  <c r="R20" i="74" s="1"/>
  <c r="R15" i="75" s="1"/>
  <c r="R17" i="75" s="1"/>
  <c r="R19" i="75" s="1"/>
  <c r="R20" i="75" s="1"/>
  <c r="R15" i="76" s="1"/>
  <c r="R17" i="76" s="1"/>
  <c r="R19" i="76" s="1"/>
  <c r="R20" i="76" s="1"/>
  <c r="R15" i="77" s="1"/>
  <c r="R17" i="77" s="1"/>
  <c r="R19" i="77" s="1"/>
  <c r="R20" i="77" s="1"/>
  <c r="R15" i="78" s="1"/>
  <c r="R17" i="78" s="1"/>
  <c r="R19" i="78" s="1"/>
  <c r="R20" i="78" s="1"/>
  <c r="H18" i="50" l="1"/>
  <c r="F18" i="50"/>
  <c r="D18" i="50"/>
  <c r="I16" i="50"/>
  <c r="J16" i="50" s="1"/>
  <c r="H16" i="50"/>
  <c r="F16" i="50"/>
  <c r="F18" i="49" l="1"/>
  <c r="H18" i="49" l="1"/>
  <c r="D18" i="49"/>
  <c r="I16" i="49"/>
  <c r="J16" i="49" s="1"/>
  <c r="H16" i="49"/>
  <c r="F16" i="49"/>
  <c r="R17" i="49"/>
  <c r="R19" i="49" s="1"/>
  <c r="R20" i="49" s="1"/>
  <c r="R15" i="50" s="1"/>
  <c r="R17" i="50" s="1"/>
  <c r="R19" i="50" s="1"/>
  <c r="R20" i="50" s="1"/>
  <c r="H18" i="48" l="1"/>
  <c r="F18" i="48"/>
  <c r="D18" i="48"/>
  <c r="I16" i="48"/>
  <c r="J16" i="48" s="1"/>
  <c r="H16" i="48"/>
  <c r="F16" i="48"/>
  <c r="H18" i="47" l="1"/>
  <c r="F18" i="47"/>
  <c r="D18" i="47"/>
  <c r="I16" i="47"/>
  <c r="J16" i="47" s="1"/>
  <c r="H16" i="47"/>
  <c r="F16" i="47"/>
  <c r="H18" i="46" l="1"/>
  <c r="F18" i="46"/>
  <c r="D18" i="46"/>
  <c r="I16" i="46"/>
  <c r="J16" i="46" s="1"/>
  <c r="H16" i="46"/>
  <c r="F16" i="46"/>
  <c r="H18" i="45" l="1"/>
  <c r="F18" i="45"/>
  <c r="D18" i="45"/>
  <c r="I16" i="45"/>
  <c r="J16" i="45" s="1"/>
  <c r="H16" i="45"/>
  <c r="F16" i="45"/>
  <c r="H18" i="44" l="1"/>
  <c r="F18" i="44"/>
  <c r="D18" i="44"/>
  <c r="I16" i="44"/>
  <c r="J16" i="44" s="1"/>
  <c r="H16" i="44"/>
  <c r="F16" i="44"/>
  <c r="H18" i="43" l="1"/>
  <c r="F18" i="43"/>
  <c r="D18" i="43"/>
  <c r="I16" i="43"/>
  <c r="J16" i="43" s="1"/>
  <c r="H16" i="43"/>
  <c r="F16" i="43"/>
  <c r="F18" i="42" l="1"/>
  <c r="H18" i="42"/>
  <c r="H18" i="41" l="1"/>
  <c r="H18" i="40"/>
  <c r="F18" i="41"/>
  <c r="H16" i="41"/>
  <c r="H16" i="42"/>
  <c r="D18" i="42"/>
  <c r="I16" i="42"/>
  <c r="J16" i="42" s="1"/>
  <c r="F16" i="42"/>
  <c r="D18" i="41" l="1"/>
  <c r="I16" i="41"/>
  <c r="J16" i="41" s="1"/>
  <c r="F16" i="41"/>
  <c r="AF18" i="40" l="1"/>
  <c r="F18" i="40" l="1"/>
  <c r="F18" i="39"/>
  <c r="D18" i="40" l="1"/>
  <c r="I16" i="40"/>
  <c r="J16" i="40" s="1"/>
  <c r="H16" i="40"/>
  <c r="F16" i="40"/>
  <c r="D18" i="39" l="1"/>
  <c r="I16" i="39"/>
  <c r="J16" i="39" s="1"/>
  <c r="H16" i="39"/>
  <c r="F16" i="39"/>
  <c r="AF18" i="38" l="1"/>
  <c r="P18" i="38"/>
  <c r="N18" i="38"/>
  <c r="L18" i="38"/>
  <c r="J18" i="38"/>
  <c r="H18" i="38"/>
  <c r="F18" i="38"/>
  <c r="D18" i="38"/>
  <c r="I16" i="38"/>
  <c r="J16" i="38" s="1"/>
  <c r="H16" i="38"/>
  <c r="F16" i="38"/>
  <c r="AF18" i="37" l="1"/>
  <c r="P18" i="37"/>
  <c r="N18" i="37"/>
  <c r="L18" i="37"/>
  <c r="J18" i="37"/>
  <c r="H18" i="37"/>
  <c r="F18" i="37"/>
  <c r="D18" i="37"/>
  <c r="I16" i="37"/>
  <c r="J16" i="37" s="1"/>
  <c r="H16" i="37"/>
  <c r="F16" i="37"/>
  <c r="AF18" i="36" l="1"/>
  <c r="P18" i="36"/>
  <c r="N18" i="36"/>
  <c r="L18" i="36"/>
  <c r="J18" i="36"/>
  <c r="H18" i="36"/>
  <c r="F18" i="36"/>
  <c r="D18" i="36"/>
  <c r="I16" i="36"/>
  <c r="J16" i="36" s="1"/>
  <c r="H16" i="36"/>
  <c r="F16" i="36"/>
  <c r="F18" i="35" l="1"/>
  <c r="AF18" i="35" l="1"/>
  <c r="P18" i="35"/>
  <c r="N18" i="35"/>
  <c r="L18" i="35"/>
  <c r="J18" i="35"/>
  <c r="H18" i="35"/>
  <c r="D18" i="35"/>
  <c r="I16" i="35"/>
  <c r="J16" i="35" s="1"/>
  <c r="H16" i="35"/>
  <c r="F16" i="35"/>
  <c r="AF18" i="34" l="1"/>
  <c r="P18" i="34"/>
  <c r="N18" i="34"/>
  <c r="L18" i="34"/>
  <c r="J18" i="34"/>
  <c r="H18" i="34"/>
  <c r="F18" i="34"/>
  <c r="D18" i="34"/>
  <c r="I16" i="34"/>
  <c r="J16" i="34" s="1"/>
  <c r="H16" i="34"/>
  <c r="F16" i="34"/>
  <c r="AF18" i="33" l="1"/>
  <c r="P18" i="33"/>
  <c r="N18" i="33"/>
  <c r="L18" i="33"/>
  <c r="J18" i="33"/>
  <c r="H18" i="33"/>
  <c r="F18" i="33"/>
  <c r="D18" i="33"/>
  <c r="I16" i="33"/>
  <c r="J16" i="33" s="1"/>
  <c r="H16" i="33"/>
  <c r="F16" i="33"/>
  <c r="G16" i="32" l="1"/>
  <c r="H16" i="32" s="1"/>
  <c r="E16" i="32"/>
  <c r="F16" i="32" s="1"/>
  <c r="AF18" i="32"/>
  <c r="P18" i="32"/>
  <c r="N18" i="32"/>
  <c r="L18" i="32"/>
  <c r="J18" i="32"/>
  <c r="H18" i="32"/>
  <c r="F18" i="32"/>
  <c r="D18" i="32"/>
  <c r="I16" i="32"/>
  <c r="J16" i="32" s="1"/>
  <c r="Q16" i="31" l="1"/>
  <c r="E16" i="31"/>
  <c r="F16" i="31" s="1"/>
  <c r="G16" i="31"/>
  <c r="H16" i="31" s="1"/>
  <c r="I16" i="31"/>
  <c r="AF18" i="31"/>
  <c r="P18" i="31"/>
  <c r="N18" i="31"/>
  <c r="L18" i="31"/>
  <c r="J18" i="31"/>
  <c r="H18" i="31"/>
  <c r="F18" i="31"/>
  <c r="D18" i="31"/>
  <c r="J16" i="31" l="1"/>
  <c r="AF18" i="30"/>
  <c r="P18" i="30"/>
  <c r="N18" i="30"/>
  <c r="L18" i="30"/>
  <c r="J18" i="30"/>
  <c r="H18" i="30"/>
  <c r="F18" i="30"/>
  <c r="D18" i="30"/>
  <c r="Q21" i="22" l="1"/>
  <c r="G21" i="22"/>
  <c r="E21" i="22"/>
  <c r="Q21" i="29"/>
  <c r="G21" i="29"/>
  <c r="E21" i="29"/>
  <c r="Q21" i="28"/>
  <c r="G21" i="28"/>
  <c r="E21" i="28"/>
  <c r="Q21" i="27"/>
  <c r="G21" i="27"/>
  <c r="E21" i="27"/>
  <c r="Q21" i="26"/>
  <c r="G21" i="26"/>
  <c r="E21" i="26"/>
  <c r="Q21" i="25"/>
  <c r="G21" i="25"/>
  <c r="E21" i="25"/>
  <c r="Q21" i="24"/>
  <c r="G21" i="24"/>
  <c r="E21" i="24"/>
  <c r="Q21" i="23"/>
  <c r="G21" i="23"/>
  <c r="E21" i="23"/>
  <c r="AF18" i="29"/>
  <c r="AF18" i="27" l="1"/>
  <c r="E17" i="28"/>
  <c r="AL19" i="29" l="1"/>
  <c r="AL20" i="29" s="1"/>
  <c r="P18" i="29"/>
  <c r="N18" i="29"/>
  <c r="L18" i="29"/>
  <c r="J18" i="29"/>
  <c r="H18" i="29"/>
  <c r="F18" i="29"/>
  <c r="D18" i="29"/>
  <c r="I16" i="29"/>
  <c r="J16" i="29" s="1"/>
  <c r="H16" i="29"/>
  <c r="F16" i="29"/>
  <c r="AL19" i="28" l="1"/>
  <c r="AL20" i="28" s="1"/>
  <c r="AF18" i="28"/>
  <c r="P18" i="28"/>
  <c r="N18" i="28"/>
  <c r="L18" i="28"/>
  <c r="J18" i="28"/>
  <c r="H18" i="28"/>
  <c r="F18" i="28"/>
  <c r="D18" i="28"/>
  <c r="AG17" i="28"/>
  <c r="AG19" i="28" s="1"/>
  <c r="AG20" i="28" s="1"/>
  <c r="AG15" i="29" s="1"/>
  <c r="AG17" i="29" s="1"/>
  <c r="AG19" i="29" s="1"/>
  <c r="AG20" i="29" s="1"/>
  <c r="AG15" i="30" s="1"/>
  <c r="AG17" i="30" s="1"/>
  <c r="AG19" i="30" s="1"/>
  <c r="AG20" i="30" s="1"/>
  <c r="AG15" i="31" s="1"/>
  <c r="AG17" i="31" s="1"/>
  <c r="AG19" i="31" s="1"/>
  <c r="AG20" i="31" s="1"/>
  <c r="AG15" i="32" s="1"/>
  <c r="AG17" i="32" s="1"/>
  <c r="AG19" i="32" s="1"/>
  <c r="AG20" i="32" s="1"/>
  <c r="AG15" i="33" s="1"/>
  <c r="AG17" i="33" s="1"/>
  <c r="AG19" i="33" s="1"/>
  <c r="AG20" i="33" s="1"/>
  <c r="Z17" i="28"/>
  <c r="Z19" i="28" s="1"/>
  <c r="Z20" i="28" s="1"/>
  <c r="Z15" i="29" s="1"/>
  <c r="Z17" i="29" s="1"/>
  <c r="Z19" i="29" s="1"/>
  <c r="Z20" i="29" s="1"/>
  <c r="Z15" i="30" s="1"/>
  <c r="Z17" i="30" s="1"/>
  <c r="Z19" i="30" s="1"/>
  <c r="Z20" i="30" s="1"/>
  <c r="Z15" i="31" s="1"/>
  <c r="Z17" i="31" s="1"/>
  <c r="Z19" i="31" s="1"/>
  <c r="Z20" i="31" s="1"/>
  <c r="Z15" i="32" s="1"/>
  <c r="Z17" i="32" s="1"/>
  <c r="Z19" i="32" s="1"/>
  <c r="Z20" i="32" s="1"/>
  <c r="Z15" i="33" s="1"/>
  <c r="Z17" i="33" s="1"/>
  <c r="Z19" i="33" s="1"/>
  <c r="Z20" i="33" s="1"/>
  <c r="I16" i="28"/>
  <c r="H16" i="28"/>
  <c r="F16" i="28"/>
  <c r="AH17" i="28"/>
  <c r="AH19" i="28" s="1"/>
  <c r="AH20" i="28" s="1"/>
  <c r="AH15" i="29" s="1"/>
  <c r="AH17" i="29" s="1"/>
  <c r="AH19" i="29" s="1"/>
  <c r="AH20" i="29" s="1"/>
  <c r="AH15" i="30" s="1"/>
  <c r="AH17" i="30" s="1"/>
  <c r="AH19" i="30" s="1"/>
  <c r="AH20" i="30" s="1"/>
  <c r="AH15" i="31" s="1"/>
  <c r="AH17" i="31" s="1"/>
  <c r="AH19" i="31" s="1"/>
  <c r="AH20" i="31" s="1"/>
  <c r="AH15" i="32" s="1"/>
  <c r="AH17" i="32" s="1"/>
  <c r="AH19" i="32" s="1"/>
  <c r="AH20" i="32" s="1"/>
  <c r="AH15" i="33" s="1"/>
  <c r="AH17" i="33" s="1"/>
  <c r="AH19" i="33" s="1"/>
  <c r="AH20" i="33" s="1"/>
  <c r="AF17" i="28"/>
  <c r="AE17" i="28"/>
  <c r="AE19" i="28" s="1"/>
  <c r="AE20" i="28" s="1"/>
  <c r="AE15" i="29" s="1"/>
  <c r="AE17" i="29" s="1"/>
  <c r="AE19" i="29" s="1"/>
  <c r="AE20" i="29" s="1"/>
  <c r="AE15" i="30" s="1"/>
  <c r="AE17" i="30" s="1"/>
  <c r="AE19" i="30" s="1"/>
  <c r="AE20" i="30" s="1"/>
  <c r="AE15" i="31" s="1"/>
  <c r="AE17" i="31" s="1"/>
  <c r="AE19" i="31" s="1"/>
  <c r="AE20" i="31" s="1"/>
  <c r="AE15" i="32" s="1"/>
  <c r="AE17" i="32" s="1"/>
  <c r="AE19" i="32" s="1"/>
  <c r="AE20" i="32" s="1"/>
  <c r="AE15" i="33" s="1"/>
  <c r="AE17" i="33" s="1"/>
  <c r="AE19" i="33" s="1"/>
  <c r="AE20" i="33" s="1"/>
  <c r="AC17" i="28"/>
  <c r="AC19" i="28" s="1"/>
  <c r="AC20" i="28" s="1"/>
  <c r="AC15" i="29" s="1"/>
  <c r="AC17" i="29" s="1"/>
  <c r="AC19" i="29" s="1"/>
  <c r="AC20" i="29" s="1"/>
  <c r="AC15" i="30" s="1"/>
  <c r="AC17" i="30" s="1"/>
  <c r="AC19" i="30" s="1"/>
  <c r="AC20" i="30" s="1"/>
  <c r="AC15" i="31" s="1"/>
  <c r="AC17" i="31" s="1"/>
  <c r="AC19" i="31" s="1"/>
  <c r="AC20" i="31" s="1"/>
  <c r="AC15" i="32" s="1"/>
  <c r="AC17" i="32" s="1"/>
  <c r="AC19" i="32" s="1"/>
  <c r="AC20" i="32" s="1"/>
  <c r="AC15" i="33" s="1"/>
  <c r="AC17" i="33" s="1"/>
  <c r="AC19" i="33" s="1"/>
  <c r="AC20" i="33" s="1"/>
  <c r="AB17" i="28"/>
  <c r="AB19" i="28" s="1"/>
  <c r="AB20" i="28" s="1"/>
  <c r="AB15" i="29" s="1"/>
  <c r="AB17" i="29" s="1"/>
  <c r="AB19" i="29" s="1"/>
  <c r="AB20" i="29" s="1"/>
  <c r="AB15" i="30" s="1"/>
  <c r="AB17" i="30" s="1"/>
  <c r="AB19" i="30" s="1"/>
  <c r="AB20" i="30" s="1"/>
  <c r="AB15" i="31" s="1"/>
  <c r="AB17" i="31" s="1"/>
  <c r="AB19" i="31" s="1"/>
  <c r="AB20" i="31" s="1"/>
  <c r="AB15" i="32" s="1"/>
  <c r="AB17" i="32" s="1"/>
  <c r="AB19" i="32" s="1"/>
  <c r="AB20" i="32" s="1"/>
  <c r="AB15" i="33" s="1"/>
  <c r="AB17" i="33" s="1"/>
  <c r="AB19" i="33" s="1"/>
  <c r="AB20" i="33" s="1"/>
  <c r="AA17" i="28"/>
  <c r="AA19" i="28" s="1"/>
  <c r="AA20" i="28" s="1"/>
  <c r="AA15" i="29" s="1"/>
  <c r="AA17" i="29" s="1"/>
  <c r="AA19" i="29" s="1"/>
  <c r="AA20" i="29" s="1"/>
  <c r="AA15" i="30" s="1"/>
  <c r="AA17" i="30" s="1"/>
  <c r="AA19" i="30" s="1"/>
  <c r="AA20" i="30" s="1"/>
  <c r="AA15" i="31" s="1"/>
  <c r="AA17" i="31" s="1"/>
  <c r="AA19" i="31" s="1"/>
  <c r="AA20" i="31" s="1"/>
  <c r="AA15" i="32" s="1"/>
  <c r="AA17" i="32" s="1"/>
  <c r="AA19" i="32" s="1"/>
  <c r="AA20" i="32" s="1"/>
  <c r="AA15" i="33" s="1"/>
  <c r="AA17" i="33" s="1"/>
  <c r="AA19" i="33" s="1"/>
  <c r="AA20" i="33" s="1"/>
  <c r="Y17" i="28"/>
  <c r="Y19" i="28" s="1"/>
  <c r="Y20" i="28" s="1"/>
  <c r="Y15" i="29" s="1"/>
  <c r="Y17" i="29" s="1"/>
  <c r="Y19" i="29" s="1"/>
  <c r="Y20" i="29" s="1"/>
  <c r="Y15" i="30" s="1"/>
  <c r="Y17" i="30" s="1"/>
  <c r="Y19" i="30" s="1"/>
  <c r="Y20" i="30" s="1"/>
  <c r="Y15" i="31" s="1"/>
  <c r="Y17" i="31" s="1"/>
  <c r="Y19" i="31" s="1"/>
  <c r="Y20" i="31" s="1"/>
  <c r="Y15" i="32" s="1"/>
  <c r="Y17" i="32" s="1"/>
  <c r="Y19" i="32" s="1"/>
  <c r="Y20" i="32" s="1"/>
  <c r="Y15" i="33" s="1"/>
  <c r="Y17" i="33" s="1"/>
  <c r="Y19" i="33" s="1"/>
  <c r="Y20" i="33" s="1"/>
  <c r="X17" i="28"/>
  <c r="X19" i="28" s="1"/>
  <c r="X20" i="28" s="1"/>
  <c r="X15" i="29" s="1"/>
  <c r="X17" i="29" s="1"/>
  <c r="X19" i="29" s="1"/>
  <c r="X20" i="29" s="1"/>
  <c r="X15" i="30" s="1"/>
  <c r="X17" i="30" s="1"/>
  <c r="X19" i="30" s="1"/>
  <c r="X20" i="30" s="1"/>
  <c r="X15" i="31" s="1"/>
  <c r="X17" i="31" s="1"/>
  <c r="X19" i="31" s="1"/>
  <c r="X20" i="31" s="1"/>
  <c r="X15" i="32" s="1"/>
  <c r="X17" i="32" s="1"/>
  <c r="X19" i="32" s="1"/>
  <c r="X20" i="32" s="1"/>
  <c r="X15" i="33" s="1"/>
  <c r="X17" i="33" s="1"/>
  <c r="X19" i="33" s="1"/>
  <c r="X20" i="33" s="1"/>
  <c r="W17" i="28"/>
  <c r="W19" i="28" s="1"/>
  <c r="W20" i="28" s="1"/>
  <c r="W15" i="29" s="1"/>
  <c r="W17" i="29" s="1"/>
  <c r="W19" i="29" s="1"/>
  <c r="W20" i="29" s="1"/>
  <c r="W15" i="30" s="1"/>
  <c r="W17" i="30" s="1"/>
  <c r="W19" i="30" s="1"/>
  <c r="W20" i="30" s="1"/>
  <c r="W15" i="31" s="1"/>
  <c r="W17" i="31" s="1"/>
  <c r="W19" i="31" s="1"/>
  <c r="W20" i="31" s="1"/>
  <c r="W15" i="32" s="1"/>
  <c r="W17" i="32" s="1"/>
  <c r="W19" i="32" s="1"/>
  <c r="W20" i="32" s="1"/>
  <c r="W15" i="33" s="1"/>
  <c r="W17" i="33" s="1"/>
  <c r="W19" i="33" s="1"/>
  <c r="W20" i="33" s="1"/>
  <c r="T17" i="28"/>
  <c r="T19" i="28" s="1"/>
  <c r="T20" i="28" s="1"/>
  <c r="T15" i="29" s="1"/>
  <c r="T17" i="29" s="1"/>
  <c r="T19" i="29" s="1"/>
  <c r="T20" i="29" s="1"/>
  <c r="T15" i="30" s="1"/>
  <c r="T17" i="30" s="1"/>
  <c r="T19" i="30" s="1"/>
  <c r="T20" i="30" s="1"/>
  <c r="T15" i="31" s="1"/>
  <c r="T17" i="31" s="1"/>
  <c r="T19" i="31" s="1"/>
  <c r="T20" i="31" s="1"/>
  <c r="T15" i="32" s="1"/>
  <c r="T17" i="32" s="1"/>
  <c r="T19" i="32" s="1"/>
  <c r="T20" i="32" s="1"/>
  <c r="T15" i="33" s="1"/>
  <c r="T17" i="33" s="1"/>
  <c r="T19" i="33" s="1"/>
  <c r="T20" i="33" s="1"/>
  <c r="Q17" i="28"/>
  <c r="Q19" i="28" s="1"/>
  <c r="Q20" i="28" s="1"/>
  <c r="Q15" i="29" s="1"/>
  <c r="Q17" i="29" s="1"/>
  <c r="Q19" i="29" s="1"/>
  <c r="Q20" i="29" s="1"/>
  <c r="Q15" i="30" s="1"/>
  <c r="Q17" i="30" s="1"/>
  <c r="Q19" i="30" s="1"/>
  <c r="Q20" i="30" s="1"/>
  <c r="Q15" i="31" s="1"/>
  <c r="Q17" i="31" s="1"/>
  <c r="Q19" i="31" s="1"/>
  <c r="Q20" i="31" s="1"/>
  <c r="Q15" i="32" s="1"/>
  <c r="Q17" i="32" s="1"/>
  <c r="Q19" i="32" s="1"/>
  <c r="Q20" i="32" s="1"/>
  <c r="Q15" i="33" s="1"/>
  <c r="Q17" i="33" s="1"/>
  <c r="Q19" i="33" s="1"/>
  <c r="Q20" i="33" s="1"/>
  <c r="G17" i="28"/>
  <c r="G19" i="28" s="1"/>
  <c r="G20" i="28" s="1"/>
  <c r="G15" i="29" s="1"/>
  <c r="G17" i="29" s="1"/>
  <c r="G19" i="29" s="1"/>
  <c r="G20" i="29" s="1"/>
  <c r="G15" i="30" s="1"/>
  <c r="G17" i="30" s="1"/>
  <c r="G19" i="30" s="1"/>
  <c r="G20" i="30" s="1"/>
  <c r="G15" i="31" s="1"/>
  <c r="G17" i="31" s="1"/>
  <c r="G19" i="31" s="1"/>
  <c r="G20" i="31" s="1"/>
  <c r="G15" i="32" s="1"/>
  <c r="G17" i="32" s="1"/>
  <c r="G19" i="32" s="1"/>
  <c r="G20" i="32" s="1"/>
  <c r="G15" i="33" s="1"/>
  <c r="G17" i="33" s="1"/>
  <c r="G19" i="33" s="1"/>
  <c r="G20" i="33" s="1"/>
  <c r="E19" i="28"/>
  <c r="E20" i="28" s="1"/>
  <c r="E15" i="29" s="1"/>
  <c r="E17" i="29" s="1"/>
  <c r="E19" i="29" s="1"/>
  <c r="E20" i="29" s="1"/>
  <c r="E15" i="30" s="1"/>
  <c r="E17" i="30" s="1"/>
  <c r="E19" i="30" s="1"/>
  <c r="E20" i="30" s="1"/>
  <c r="E15" i="31" s="1"/>
  <c r="E17" i="31" s="1"/>
  <c r="E19" i="31" s="1"/>
  <c r="E20" i="31" s="1"/>
  <c r="E15" i="32" s="1"/>
  <c r="E17" i="32" s="1"/>
  <c r="E19" i="32" s="1"/>
  <c r="E20" i="32" s="1"/>
  <c r="E15" i="33" s="1"/>
  <c r="E17" i="33" s="1"/>
  <c r="E19" i="33" s="1"/>
  <c r="E20" i="33" s="1"/>
  <c r="T15" i="34" l="1"/>
  <c r="T17" i="34" s="1"/>
  <c r="T19" i="34" s="1"/>
  <c r="T20" i="34" s="1"/>
  <c r="T15" i="35" s="1"/>
  <c r="T17" i="35" s="1"/>
  <c r="T19" i="35" s="1"/>
  <c r="T20" i="35" s="1"/>
  <c r="T15" i="36" s="1"/>
  <c r="T17" i="36" s="1"/>
  <c r="T19" i="36" s="1"/>
  <c r="T20" i="36" s="1"/>
  <c r="T15" i="37" s="1"/>
  <c r="T17" i="37" s="1"/>
  <c r="T19" i="37" s="1"/>
  <c r="T20" i="37" s="1"/>
  <c r="T15" i="38" s="1"/>
  <c r="T17" i="38" s="1"/>
  <c r="T19" i="38" s="1"/>
  <c r="T20" i="38" s="1"/>
  <c r="T15" i="39" s="1"/>
  <c r="T17" i="39" s="1"/>
  <c r="T19" i="39" s="1"/>
  <c r="T20" i="39" s="1"/>
  <c r="T15" i="40" s="1"/>
  <c r="T17" i="40" s="1"/>
  <c r="T19" i="40" s="1"/>
  <c r="T20" i="40" s="1"/>
  <c r="T15" i="41" s="1"/>
  <c r="T17" i="41" s="1"/>
  <c r="T19" i="41" s="1"/>
  <c r="T20" i="41" s="1"/>
  <c r="T15" i="42" s="1"/>
  <c r="T17" i="42" s="1"/>
  <c r="T19" i="42" s="1"/>
  <c r="T20" i="42" s="1"/>
  <c r="T15" i="43" s="1"/>
  <c r="T17" i="43" s="1"/>
  <c r="T19" i="43" s="1"/>
  <c r="T20" i="43" s="1"/>
  <c r="T15" i="44" s="1"/>
  <c r="T17" i="44" s="1"/>
  <c r="T19" i="44" s="1"/>
  <c r="T20" i="44" s="1"/>
  <c r="T15" i="45" s="1"/>
  <c r="T17" i="45" s="1"/>
  <c r="T19" i="45" s="1"/>
  <c r="T20" i="45" s="1"/>
  <c r="T15" i="46" s="1"/>
  <c r="T17" i="46" s="1"/>
  <c r="T19" i="46" s="1"/>
  <c r="T20" i="46" s="1"/>
  <c r="T15" i="47" s="1"/>
  <c r="T17" i="47" s="1"/>
  <c r="T19" i="47" s="1"/>
  <c r="T20" i="47" s="1"/>
  <c r="T15" i="48" s="1"/>
  <c r="T17" i="48" s="1"/>
  <c r="T19" i="48" s="1"/>
  <c r="T20" i="48" s="1"/>
  <c r="T15" i="49" s="1"/>
  <c r="T17" i="49" s="1"/>
  <c r="T19" i="49" s="1"/>
  <c r="T20" i="49" s="1"/>
  <c r="T15" i="50" s="1"/>
  <c r="T17" i="50" s="1"/>
  <c r="T19" i="50" s="1"/>
  <c r="T20" i="50" s="1"/>
  <c r="T15" i="51" s="1"/>
  <c r="T17" i="51" s="1"/>
  <c r="T19" i="51" s="1"/>
  <c r="T20" i="51" s="1"/>
  <c r="T15" i="52" s="1"/>
  <c r="T17" i="52" s="1"/>
  <c r="T19" i="52" s="1"/>
  <c r="T20" i="52" s="1"/>
  <c r="T15" i="53" s="1"/>
  <c r="T17" i="53" s="1"/>
  <c r="T19" i="53" s="1"/>
  <c r="T20" i="53" s="1"/>
  <c r="T15" i="54" s="1"/>
  <c r="T17" i="54" s="1"/>
  <c r="T19" i="54" s="1"/>
  <c r="T20" i="54" s="1"/>
  <c r="T15" i="55" s="1"/>
  <c r="T17" i="55" s="1"/>
  <c r="T19" i="55" s="1"/>
  <c r="T20" i="55" s="1"/>
  <c r="T15" i="56" s="1"/>
  <c r="T17" i="56" s="1"/>
  <c r="T19" i="56" s="1"/>
  <c r="T20" i="56" s="1"/>
  <c r="T15" i="57" s="1"/>
  <c r="T17" i="57" s="1"/>
  <c r="T20" i="57" s="1"/>
  <c r="T21" i="57" s="1"/>
  <c r="T15" i="58" s="1"/>
  <c r="T17" i="58" s="1"/>
  <c r="T19" i="58" s="1"/>
  <c r="T20" i="58" s="1"/>
  <c r="T15" i="59" s="1"/>
  <c r="T17" i="59" s="1"/>
  <c r="T19" i="59" s="1"/>
  <c r="T20" i="59" s="1"/>
  <c r="T15" i="60" s="1"/>
  <c r="T17" i="60" s="1"/>
  <c r="T19" i="60" s="1"/>
  <c r="T20" i="60" s="1"/>
  <c r="T15" i="61" s="1"/>
  <c r="T17" i="61" s="1"/>
  <c r="T19" i="61" s="1"/>
  <c r="T20" i="61" s="1"/>
  <c r="T15" i="62" s="1"/>
  <c r="T17" i="62" s="1"/>
  <c r="T19" i="62" s="1"/>
  <c r="T20" i="62" s="1"/>
  <c r="T15" i="63" s="1"/>
  <c r="T17" i="63" s="1"/>
  <c r="T19" i="63" s="1"/>
  <c r="T20" i="63" s="1"/>
  <c r="T15" i="64" s="1"/>
  <c r="T17" i="64" s="1"/>
  <c r="T19" i="64" s="1"/>
  <c r="T20" i="64" s="1"/>
  <c r="T15" i="65" s="1"/>
  <c r="T17" i="65" s="1"/>
  <c r="T19" i="65" s="1"/>
  <c r="T20" i="65" s="1"/>
  <c r="T15" i="66" s="1"/>
  <c r="T17" i="66" s="1"/>
  <c r="T19" i="66" s="1"/>
  <c r="T20" i="66" s="1"/>
  <c r="T15" i="67" s="1"/>
  <c r="T17" i="67" s="1"/>
  <c r="T19" i="67" s="1"/>
  <c r="T20" i="67" s="1"/>
  <c r="T15" i="68" s="1"/>
  <c r="T17" i="68" s="1"/>
  <c r="T19" i="68" s="1"/>
  <c r="T20" i="68" s="1"/>
  <c r="T15" i="69" s="1"/>
  <c r="T17" i="69" s="1"/>
  <c r="T19" i="69" s="1"/>
  <c r="T20" i="69" s="1"/>
  <c r="T15" i="70" s="1"/>
  <c r="T17" i="70" s="1"/>
  <c r="T19" i="70" s="1"/>
  <c r="T20" i="70" s="1"/>
  <c r="T15" i="71" s="1"/>
  <c r="T17" i="71" s="1"/>
  <c r="T19" i="71" s="1"/>
  <c r="T20" i="71" s="1"/>
  <c r="T15" i="72" s="1"/>
  <c r="T17" i="72" s="1"/>
  <c r="T19" i="72" s="1"/>
  <c r="T20" i="72" s="1"/>
  <c r="T15" i="73" s="1"/>
  <c r="T17" i="73" s="1"/>
  <c r="T19" i="73" s="1"/>
  <c r="T20" i="73" s="1"/>
  <c r="T15" i="74" s="1"/>
  <c r="T17" i="74" s="1"/>
  <c r="T19" i="74" s="1"/>
  <c r="T20" i="74" s="1"/>
  <c r="T15" i="75" s="1"/>
  <c r="T17" i="75" s="1"/>
  <c r="T19" i="75" s="1"/>
  <c r="T20" i="75" s="1"/>
  <c r="T15" i="76" s="1"/>
  <c r="T17" i="76" s="1"/>
  <c r="T19" i="76" s="1"/>
  <c r="T20" i="76" s="1"/>
  <c r="T15" i="77" s="1"/>
  <c r="T17" i="77" s="1"/>
  <c r="T19" i="77" s="1"/>
  <c r="T20" i="77" s="1"/>
  <c r="T15" i="78" s="1"/>
  <c r="T17" i="78" s="1"/>
  <c r="T19" i="78" s="1"/>
  <c r="T20" i="78" s="1"/>
  <c r="Z15" i="34"/>
  <c r="Z17" i="34" s="1"/>
  <c r="Z19" i="34" s="1"/>
  <c r="Z20" i="34" s="1"/>
  <c r="Z15" i="35" s="1"/>
  <c r="Z17" i="35" s="1"/>
  <c r="Z19" i="35" s="1"/>
  <c r="Z20" i="35" s="1"/>
  <c r="Z15" i="36" s="1"/>
  <c r="Z17" i="36" s="1"/>
  <c r="Z19" i="36" s="1"/>
  <c r="Z20" i="36" s="1"/>
  <c r="Z15" i="37" s="1"/>
  <c r="Z17" i="37" s="1"/>
  <c r="Z19" i="37" s="1"/>
  <c r="Z20" i="37" s="1"/>
  <c r="Z15" i="38" s="1"/>
  <c r="Z17" i="38" s="1"/>
  <c r="Z19" i="38" s="1"/>
  <c r="Z20" i="38" s="1"/>
  <c r="Z15" i="39" s="1"/>
  <c r="Z17" i="39" s="1"/>
  <c r="Z19" i="39" s="1"/>
  <c r="Z20" i="39" s="1"/>
  <c r="Z15" i="40" s="1"/>
  <c r="Z17" i="40" s="1"/>
  <c r="Z19" i="40" s="1"/>
  <c r="Z20" i="40" s="1"/>
  <c r="Z15" i="41" s="1"/>
  <c r="Z17" i="41" s="1"/>
  <c r="Z19" i="41" s="1"/>
  <c r="Z20" i="41" s="1"/>
  <c r="Z15" i="42" s="1"/>
  <c r="Z17" i="42" s="1"/>
  <c r="Z19" i="42" s="1"/>
  <c r="Z20" i="42" s="1"/>
  <c r="Z15" i="43" s="1"/>
  <c r="Z17" i="43" s="1"/>
  <c r="Z19" i="43" s="1"/>
  <c r="Z20" i="43" s="1"/>
  <c r="Z15" i="44" s="1"/>
  <c r="Z17" i="44" s="1"/>
  <c r="Z19" i="44" s="1"/>
  <c r="Z20" i="44" s="1"/>
  <c r="Z15" i="45" s="1"/>
  <c r="Z17" i="45" s="1"/>
  <c r="Z19" i="45" s="1"/>
  <c r="Z20" i="45" s="1"/>
  <c r="Z15" i="46" s="1"/>
  <c r="Z17" i="46" s="1"/>
  <c r="Z19" i="46" s="1"/>
  <c r="Z20" i="46" s="1"/>
  <c r="Z15" i="47" s="1"/>
  <c r="Z17" i="47" s="1"/>
  <c r="Z19" i="47" s="1"/>
  <c r="Z20" i="47" s="1"/>
  <c r="Z15" i="48" s="1"/>
  <c r="Z17" i="48" s="1"/>
  <c r="Z19" i="48" s="1"/>
  <c r="Z20" i="48" s="1"/>
  <c r="Z15" i="49" s="1"/>
  <c r="Z17" i="49" s="1"/>
  <c r="Z19" i="49" s="1"/>
  <c r="Z20" i="49" s="1"/>
  <c r="Z15" i="50" s="1"/>
  <c r="Z17" i="50" s="1"/>
  <c r="Z19" i="50" s="1"/>
  <c r="Z20" i="50" s="1"/>
  <c r="Z15" i="51" s="1"/>
  <c r="Z17" i="51" s="1"/>
  <c r="Z19" i="51" s="1"/>
  <c r="Z20" i="51" s="1"/>
  <c r="Z15" i="52" s="1"/>
  <c r="Z17" i="52" s="1"/>
  <c r="Z19" i="52" s="1"/>
  <c r="Z20" i="52" s="1"/>
  <c r="Z15" i="53" s="1"/>
  <c r="Z17" i="53" s="1"/>
  <c r="Z19" i="53" s="1"/>
  <c r="Z20" i="53" s="1"/>
  <c r="Z15" i="54" s="1"/>
  <c r="Z17" i="54" s="1"/>
  <c r="Z19" i="54" s="1"/>
  <c r="Z20" i="54" s="1"/>
  <c r="Z15" i="55" s="1"/>
  <c r="Z17" i="55" s="1"/>
  <c r="Z19" i="55" s="1"/>
  <c r="Z20" i="55" s="1"/>
  <c r="Z15" i="56" s="1"/>
  <c r="Z17" i="56" s="1"/>
  <c r="Z19" i="56" s="1"/>
  <c r="Z20" i="56" s="1"/>
  <c r="Z15" i="57" s="1"/>
  <c r="Z17" i="57" s="1"/>
  <c r="Z20" i="57" s="1"/>
  <c r="Z21" i="57" s="1"/>
  <c r="Z15" i="58" s="1"/>
  <c r="Z17" i="58" s="1"/>
  <c r="Z19" i="58" s="1"/>
  <c r="Z20" i="58" s="1"/>
  <c r="Z15" i="59" s="1"/>
  <c r="Z17" i="59" s="1"/>
  <c r="Z19" i="59" s="1"/>
  <c r="Z20" i="59" s="1"/>
  <c r="Z15" i="60" s="1"/>
  <c r="Z17" i="60" s="1"/>
  <c r="Z19" i="60" s="1"/>
  <c r="Z20" i="60" s="1"/>
  <c r="Z15" i="61" s="1"/>
  <c r="Z17" i="61" s="1"/>
  <c r="Z19" i="61" s="1"/>
  <c r="Z20" i="61" s="1"/>
  <c r="Z15" i="62" s="1"/>
  <c r="Z17" i="62" s="1"/>
  <c r="Z19" i="62" s="1"/>
  <c r="Z20" i="62" s="1"/>
  <c r="Z15" i="63" s="1"/>
  <c r="Z17" i="63" s="1"/>
  <c r="Z19" i="63" s="1"/>
  <c r="Z20" i="63" s="1"/>
  <c r="Z15" i="64" s="1"/>
  <c r="Z17" i="64" s="1"/>
  <c r="Z19" i="64" s="1"/>
  <c r="Z20" i="64" s="1"/>
  <c r="Z15" i="65" s="1"/>
  <c r="Z17" i="65" s="1"/>
  <c r="Z19" i="65" s="1"/>
  <c r="Z20" i="65" s="1"/>
  <c r="Z15" i="66" s="1"/>
  <c r="Z17" i="66" s="1"/>
  <c r="Z19" i="66" s="1"/>
  <c r="Z20" i="66" s="1"/>
  <c r="Z15" i="67" s="1"/>
  <c r="Z17" i="67" s="1"/>
  <c r="Z19" i="67" s="1"/>
  <c r="Z20" i="67" s="1"/>
  <c r="Z15" i="68" s="1"/>
  <c r="Z17" i="68" s="1"/>
  <c r="Z19" i="68" s="1"/>
  <c r="Z20" i="68" s="1"/>
  <c r="Z15" i="69" s="1"/>
  <c r="Z17" i="69" s="1"/>
  <c r="Z19" i="69" s="1"/>
  <c r="Z20" i="69" s="1"/>
  <c r="Z15" i="70" s="1"/>
  <c r="Z17" i="70" s="1"/>
  <c r="Z19" i="70" s="1"/>
  <c r="Z20" i="70" s="1"/>
  <c r="Z15" i="71" s="1"/>
  <c r="Z17" i="71" s="1"/>
  <c r="Z19" i="71" s="1"/>
  <c r="Z20" i="71" s="1"/>
  <c r="Z15" i="72" s="1"/>
  <c r="Z17" i="72" s="1"/>
  <c r="Z19" i="72" s="1"/>
  <c r="Z20" i="72" s="1"/>
  <c r="Z15" i="73" s="1"/>
  <c r="Z17" i="73" s="1"/>
  <c r="Z19" i="73" s="1"/>
  <c r="Z20" i="73" s="1"/>
  <c r="Z15" i="74" s="1"/>
  <c r="Z17" i="74" s="1"/>
  <c r="Z19" i="74" s="1"/>
  <c r="Z20" i="74" s="1"/>
  <c r="Z15" i="75" s="1"/>
  <c r="Z17" i="75" s="1"/>
  <c r="Z19" i="75" s="1"/>
  <c r="Z20" i="75" s="1"/>
  <c r="Z15" i="76" s="1"/>
  <c r="Z17" i="76" s="1"/>
  <c r="Z19" i="76" s="1"/>
  <c r="Z20" i="76" s="1"/>
  <c r="Z15" i="77" s="1"/>
  <c r="Z17" i="77" s="1"/>
  <c r="Z19" i="77" s="1"/>
  <c r="Z20" i="77" s="1"/>
  <c r="Z15" i="78" s="1"/>
  <c r="Z17" i="78" s="1"/>
  <c r="Z19" i="78" s="1"/>
  <c r="Z20" i="78" s="1"/>
  <c r="Y15" i="34"/>
  <c r="Y17" i="34" s="1"/>
  <c r="Y19" i="34" s="1"/>
  <c r="Y20" i="34" s="1"/>
  <c r="Y15" i="35" s="1"/>
  <c r="Y17" i="35" s="1"/>
  <c r="Y19" i="35" s="1"/>
  <c r="Y20" i="35" s="1"/>
  <c r="Y15" i="36" s="1"/>
  <c r="Y17" i="36" s="1"/>
  <c r="Y19" i="36" s="1"/>
  <c r="Y20" i="36" s="1"/>
  <c r="Y15" i="37" s="1"/>
  <c r="Y17" i="37" s="1"/>
  <c r="Y19" i="37" s="1"/>
  <c r="Y20" i="37" s="1"/>
  <c r="Y15" i="38" s="1"/>
  <c r="Y17" i="38" s="1"/>
  <c r="Y19" i="38" s="1"/>
  <c r="Y20" i="38" s="1"/>
  <c r="Y15" i="39" s="1"/>
  <c r="Y17" i="39" s="1"/>
  <c r="Y19" i="39" s="1"/>
  <c r="Y20" i="39" s="1"/>
  <c r="Y15" i="40" s="1"/>
  <c r="Y17" i="40" s="1"/>
  <c r="Y19" i="40" s="1"/>
  <c r="Y20" i="40" s="1"/>
  <c r="Y15" i="41" s="1"/>
  <c r="Y17" i="41" s="1"/>
  <c r="Y19" i="41" s="1"/>
  <c r="Y20" i="41" s="1"/>
  <c r="Y15" i="42" s="1"/>
  <c r="Y17" i="42" s="1"/>
  <c r="Y19" i="42" s="1"/>
  <c r="Y20" i="42" s="1"/>
  <c r="Y15" i="43" s="1"/>
  <c r="Y17" i="43" s="1"/>
  <c r="Y19" i="43" s="1"/>
  <c r="Y20" i="43" s="1"/>
  <c r="Y15" i="44" s="1"/>
  <c r="Y17" i="44" s="1"/>
  <c r="Y19" i="44" s="1"/>
  <c r="Y20" i="44" s="1"/>
  <c r="Y15" i="45" s="1"/>
  <c r="Y17" i="45" s="1"/>
  <c r="Y19" i="45" s="1"/>
  <c r="Y20" i="45" s="1"/>
  <c r="Y15" i="46" s="1"/>
  <c r="Y17" i="46" s="1"/>
  <c r="Y19" i="46" s="1"/>
  <c r="Y20" i="46" s="1"/>
  <c r="Y15" i="47" s="1"/>
  <c r="Y17" i="47" s="1"/>
  <c r="Y19" i="47" s="1"/>
  <c r="Y20" i="47" s="1"/>
  <c r="Y15" i="48" s="1"/>
  <c r="Y17" i="48" s="1"/>
  <c r="Y19" i="48" s="1"/>
  <c r="Y20" i="48" s="1"/>
  <c r="Y15" i="49" s="1"/>
  <c r="Y17" i="49" s="1"/>
  <c r="Y19" i="49" s="1"/>
  <c r="Y20" i="49" s="1"/>
  <c r="Y15" i="50" s="1"/>
  <c r="Y17" i="50" s="1"/>
  <c r="Y19" i="50" s="1"/>
  <c r="Y20" i="50" s="1"/>
  <c r="Y15" i="51" s="1"/>
  <c r="Y17" i="51" s="1"/>
  <c r="Y19" i="51" s="1"/>
  <c r="Y20" i="51" s="1"/>
  <c r="Y15" i="52" s="1"/>
  <c r="Y17" i="52" s="1"/>
  <c r="Y19" i="52" s="1"/>
  <c r="Y20" i="52" s="1"/>
  <c r="Y15" i="53" s="1"/>
  <c r="Y17" i="53" s="1"/>
  <c r="Y19" i="53" s="1"/>
  <c r="Y20" i="53" s="1"/>
  <c r="Y15" i="54" s="1"/>
  <c r="Y17" i="54" s="1"/>
  <c r="Y19" i="54" s="1"/>
  <c r="Y20" i="54" s="1"/>
  <c r="Y15" i="55" s="1"/>
  <c r="Y17" i="55" s="1"/>
  <c r="Y19" i="55" s="1"/>
  <c r="Y20" i="55" s="1"/>
  <c r="Y15" i="56" s="1"/>
  <c r="Y17" i="56" s="1"/>
  <c r="Y19" i="56" s="1"/>
  <c r="Y20" i="56" s="1"/>
  <c r="Y15" i="57" s="1"/>
  <c r="Y17" i="57" s="1"/>
  <c r="Y20" i="57" s="1"/>
  <c r="Y21" i="57" s="1"/>
  <c r="Y15" i="58" s="1"/>
  <c r="Y17" i="58" s="1"/>
  <c r="Y19" i="58" s="1"/>
  <c r="Y20" i="58" s="1"/>
  <c r="Y15" i="59" s="1"/>
  <c r="Y17" i="59" s="1"/>
  <c r="Y19" i="59" s="1"/>
  <c r="Y20" i="59" s="1"/>
  <c r="Y15" i="60" s="1"/>
  <c r="Y17" i="60" s="1"/>
  <c r="Y19" i="60" s="1"/>
  <c r="Y20" i="60" s="1"/>
  <c r="Y15" i="61" s="1"/>
  <c r="Y17" i="61" s="1"/>
  <c r="Y19" i="61" s="1"/>
  <c r="Y20" i="61" s="1"/>
  <c r="Y15" i="62" s="1"/>
  <c r="Y17" i="62" s="1"/>
  <c r="Y19" i="62" s="1"/>
  <c r="Y20" i="62" s="1"/>
  <c r="Y15" i="63" s="1"/>
  <c r="Y17" i="63" s="1"/>
  <c r="Y19" i="63" s="1"/>
  <c r="Y20" i="63" s="1"/>
  <c r="Y15" i="64" s="1"/>
  <c r="Y17" i="64" s="1"/>
  <c r="Y19" i="64" s="1"/>
  <c r="Y20" i="64" s="1"/>
  <c r="Y15" i="65" s="1"/>
  <c r="Y17" i="65" s="1"/>
  <c r="Y19" i="65" s="1"/>
  <c r="Y20" i="65" s="1"/>
  <c r="Y15" i="66" s="1"/>
  <c r="Y17" i="66" s="1"/>
  <c r="Y19" i="66" s="1"/>
  <c r="Y20" i="66" s="1"/>
  <c r="Y15" i="67" s="1"/>
  <c r="Y17" i="67" s="1"/>
  <c r="Y19" i="67" s="1"/>
  <c r="Y20" i="67" s="1"/>
  <c r="Y15" i="68" s="1"/>
  <c r="Y17" i="68" s="1"/>
  <c r="Y19" i="68" s="1"/>
  <c r="Y20" i="68" s="1"/>
  <c r="Y15" i="69" s="1"/>
  <c r="Y17" i="69" s="1"/>
  <c r="Y19" i="69" s="1"/>
  <c r="Y20" i="69" s="1"/>
  <c r="Y15" i="70" s="1"/>
  <c r="Y17" i="70" s="1"/>
  <c r="Y19" i="70" s="1"/>
  <c r="Y20" i="70" s="1"/>
  <c r="Y15" i="71" s="1"/>
  <c r="Y17" i="71" s="1"/>
  <c r="Y19" i="71" s="1"/>
  <c r="Y20" i="71" s="1"/>
  <c r="Y15" i="72" s="1"/>
  <c r="Y17" i="72" s="1"/>
  <c r="Y19" i="72" s="1"/>
  <c r="Y20" i="72" s="1"/>
  <c r="Y15" i="73" s="1"/>
  <c r="Y17" i="73" s="1"/>
  <c r="Y19" i="73" s="1"/>
  <c r="Y20" i="73" s="1"/>
  <c r="Y15" i="74" s="1"/>
  <c r="Y17" i="74" s="1"/>
  <c r="Y19" i="74" s="1"/>
  <c r="Y20" i="74" s="1"/>
  <c r="Y15" i="75" s="1"/>
  <c r="Y17" i="75" s="1"/>
  <c r="Y19" i="75" s="1"/>
  <c r="Y20" i="75" s="1"/>
  <c r="Y15" i="76" s="1"/>
  <c r="Y17" i="76" s="1"/>
  <c r="Y19" i="76" s="1"/>
  <c r="Y20" i="76" s="1"/>
  <c r="Y15" i="77" s="1"/>
  <c r="Y17" i="77" s="1"/>
  <c r="Y19" i="77" s="1"/>
  <c r="Y20" i="77" s="1"/>
  <c r="Y15" i="78" s="1"/>
  <c r="Y17" i="78" s="1"/>
  <c r="Y19" i="78" s="1"/>
  <c r="Y20" i="78" s="1"/>
  <c r="AG15" i="34"/>
  <c r="AG17" i="34" s="1"/>
  <c r="AG19" i="34" s="1"/>
  <c r="AG20" i="34" s="1"/>
  <c r="AG15" i="35" s="1"/>
  <c r="AG17" i="35" s="1"/>
  <c r="AG19" i="35" s="1"/>
  <c r="AG20" i="35" s="1"/>
  <c r="AG15" i="36" s="1"/>
  <c r="AG17" i="36" s="1"/>
  <c r="AG19" i="36" s="1"/>
  <c r="AG20" i="36" s="1"/>
  <c r="AG15" i="37" s="1"/>
  <c r="AG17" i="37" s="1"/>
  <c r="AG19" i="37" s="1"/>
  <c r="AG20" i="37" s="1"/>
  <c r="AG15" i="38" s="1"/>
  <c r="AG17" i="38" s="1"/>
  <c r="AG19" i="38" s="1"/>
  <c r="AG20" i="38" s="1"/>
  <c r="AG15" i="39" s="1"/>
  <c r="AG17" i="39" s="1"/>
  <c r="AG19" i="39" s="1"/>
  <c r="AG20" i="39" s="1"/>
  <c r="AG15" i="40" s="1"/>
  <c r="AG17" i="40" s="1"/>
  <c r="AG19" i="40" s="1"/>
  <c r="AG20" i="40" s="1"/>
  <c r="AG15" i="41" s="1"/>
  <c r="AG17" i="41" s="1"/>
  <c r="AG19" i="41" s="1"/>
  <c r="AG20" i="41" s="1"/>
  <c r="AG15" i="42" s="1"/>
  <c r="AG17" i="42" s="1"/>
  <c r="AG19" i="42" s="1"/>
  <c r="AG20" i="42" s="1"/>
  <c r="AG15" i="43" s="1"/>
  <c r="AG17" i="43" s="1"/>
  <c r="AG19" i="43" s="1"/>
  <c r="AG20" i="43" s="1"/>
  <c r="AG15" i="44" s="1"/>
  <c r="AG17" i="44" s="1"/>
  <c r="AG19" i="44" s="1"/>
  <c r="AG20" i="44" s="1"/>
  <c r="AG15" i="45" s="1"/>
  <c r="AG17" i="45" s="1"/>
  <c r="AG19" i="45" s="1"/>
  <c r="AG20" i="45" s="1"/>
  <c r="AG15" i="46" s="1"/>
  <c r="AG17" i="46" s="1"/>
  <c r="AG19" i="46" s="1"/>
  <c r="AG20" i="46" s="1"/>
  <c r="AG15" i="47" s="1"/>
  <c r="AG17" i="47" s="1"/>
  <c r="AG19" i="47" s="1"/>
  <c r="AG20" i="47" s="1"/>
  <c r="AG15" i="48" s="1"/>
  <c r="AG17" i="48" s="1"/>
  <c r="AG19" i="48" s="1"/>
  <c r="AG20" i="48" s="1"/>
  <c r="AG15" i="49" s="1"/>
  <c r="AG17" i="49" s="1"/>
  <c r="AG19" i="49" s="1"/>
  <c r="AG20" i="49" s="1"/>
  <c r="AG15" i="50" s="1"/>
  <c r="AG17" i="50" s="1"/>
  <c r="AG19" i="50" s="1"/>
  <c r="AG20" i="50" s="1"/>
  <c r="AG15" i="51" s="1"/>
  <c r="AG17" i="51" s="1"/>
  <c r="AG19" i="51" s="1"/>
  <c r="AG20" i="51" s="1"/>
  <c r="AG15" i="52" s="1"/>
  <c r="AG17" i="52" s="1"/>
  <c r="AG19" i="52" s="1"/>
  <c r="AG20" i="52" s="1"/>
  <c r="AG15" i="53" s="1"/>
  <c r="AG17" i="53" s="1"/>
  <c r="AG19" i="53" s="1"/>
  <c r="AG20" i="53" s="1"/>
  <c r="AG15" i="54" s="1"/>
  <c r="AG17" i="54" s="1"/>
  <c r="AG19" i="54" s="1"/>
  <c r="AG20" i="54" s="1"/>
  <c r="AG15" i="55" s="1"/>
  <c r="AG17" i="55" s="1"/>
  <c r="AG19" i="55" s="1"/>
  <c r="AG20" i="55" s="1"/>
  <c r="AG15" i="56" s="1"/>
  <c r="AG17" i="56" s="1"/>
  <c r="AG19" i="56" s="1"/>
  <c r="AG20" i="56" s="1"/>
  <c r="AG15" i="57" s="1"/>
  <c r="AG17" i="57" s="1"/>
  <c r="AG20" i="57" s="1"/>
  <c r="AG21" i="57" s="1"/>
  <c r="AG15" i="58" s="1"/>
  <c r="AG17" i="58" s="1"/>
  <c r="AG19" i="58" s="1"/>
  <c r="AG20" i="58" s="1"/>
  <c r="AG15" i="59" s="1"/>
  <c r="AG17" i="59" s="1"/>
  <c r="AG19" i="59" s="1"/>
  <c r="AG20" i="59" s="1"/>
  <c r="AG15" i="60" s="1"/>
  <c r="AG17" i="60" s="1"/>
  <c r="AG19" i="60" s="1"/>
  <c r="AG20" i="60" s="1"/>
  <c r="AG15" i="61" s="1"/>
  <c r="AG17" i="61" s="1"/>
  <c r="AG19" i="61" s="1"/>
  <c r="AG20" i="61" s="1"/>
  <c r="AG15" i="62" s="1"/>
  <c r="AG17" i="62" s="1"/>
  <c r="AG19" i="62" s="1"/>
  <c r="AG20" i="62" s="1"/>
  <c r="AG15" i="63" s="1"/>
  <c r="AG17" i="63" s="1"/>
  <c r="AG19" i="63" s="1"/>
  <c r="AG20" i="63" s="1"/>
  <c r="AG15" i="64" s="1"/>
  <c r="AG17" i="64" s="1"/>
  <c r="AG19" i="64" s="1"/>
  <c r="AG20" i="64" s="1"/>
  <c r="AG15" i="65" s="1"/>
  <c r="AG17" i="65" s="1"/>
  <c r="AG19" i="65" s="1"/>
  <c r="AG20" i="65" s="1"/>
  <c r="AG15" i="66" s="1"/>
  <c r="AG17" i="66" s="1"/>
  <c r="AG19" i="66" s="1"/>
  <c r="AG20" i="66" s="1"/>
  <c r="AG15" i="67" s="1"/>
  <c r="AG17" i="67" s="1"/>
  <c r="AG19" i="67" s="1"/>
  <c r="AG20" i="67" s="1"/>
  <c r="AG15" i="68" s="1"/>
  <c r="AG17" i="68" s="1"/>
  <c r="AG19" i="68" s="1"/>
  <c r="AG20" i="68" s="1"/>
  <c r="AG15" i="69" s="1"/>
  <c r="AG17" i="69" s="1"/>
  <c r="AG19" i="69" s="1"/>
  <c r="AG20" i="69" s="1"/>
  <c r="AG15" i="70" s="1"/>
  <c r="AG17" i="70" s="1"/>
  <c r="AG19" i="70" s="1"/>
  <c r="AG20" i="70" s="1"/>
  <c r="AG15" i="71" s="1"/>
  <c r="AG17" i="71" s="1"/>
  <c r="AG19" i="71" s="1"/>
  <c r="AG20" i="71" s="1"/>
  <c r="AG15" i="72" s="1"/>
  <c r="AG17" i="72" s="1"/>
  <c r="AG19" i="72" s="1"/>
  <c r="AG20" i="72" s="1"/>
  <c r="AG15" i="73" s="1"/>
  <c r="AG17" i="73" s="1"/>
  <c r="AG19" i="73" s="1"/>
  <c r="AG20" i="73" s="1"/>
  <c r="AG15" i="74" s="1"/>
  <c r="AG17" i="74" s="1"/>
  <c r="AG19" i="74" s="1"/>
  <c r="AG20" i="74" s="1"/>
  <c r="AG15" i="75" s="1"/>
  <c r="AG17" i="75" s="1"/>
  <c r="AG19" i="75" s="1"/>
  <c r="AG20" i="75" s="1"/>
  <c r="AG15" i="76" s="1"/>
  <c r="AG17" i="76" s="1"/>
  <c r="AG19" i="76" s="1"/>
  <c r="AG20" i="76" s="1"/>
  <c r="AG15" i="77" s="1"/>
  <c r="AG17" i="77" s="1"/>
  <c r="AG19" i="77" s="1"/>
  <c r="AG20" i="77" s="1"/>
  <c r="AG15" i="78" s="1"/>
  <c r="AG17" i="78" s="1"/>
  <c r="AG19" i="78" s="1"/>
  <c r="AG20" i="78" s="1"/>
  <c r="AB15" i="34"/>
  <c r="AB17" i="34" s="1"/>
  <c r="AB19" i="34" s="1"/>
  <c r="AB20" i="34" s="1"/>
  <c r="AB15" i="35" s="1"/>
  <c r="AB17" i="35" s="1"/>
  <c r="AB19" i="35" s="1"/>
  <c r="AB20" i="35" s="1"/>
  <c r="AB15" i="36" s="1"/>
  <c r="AB17" i="36" s="1"/>
  <c r="AB19" i="36" s="1"/>
  <c r="AB20" i="36" s="1"/>
  <c r="AB15" i="37" s="1"/>
  <c r="AB17" i="37" s="1"/>
  <c r="AB19" i="37" s="1"/>
  <c r="AB20" i="37" s="1"/>
  <c r="AB15" i="38" s="1"/>
  <c r="AB17" i="38" s="1"/>
  <c r="AB19" i="38" s="1"/>
  <c r="AB20" i="38" s="1"/>
  <c r="AB15" i="39" s="1"/>
  <c r="AB17" i="39" s="1"/>
  <c r="AB19" i="39" s="1"/>
  <c r="AB20" i="39" s="1"/>
  <c r="AB15" i="40" s="1"/>
  <c r="AB17" i="40" s="1"/>
  <c r="AB19" i="40" s="1"/>
  <c r="AB20" i="40" s="1"/>
  <c r="AB15" i="41" s="1"/>
  <c r="AB17" i="41" s="1"/>
  <c r="AB19" i="41" s="1"/>
  <c r="AB20" i="41" s="1"/>
  <c r="AB15" i="42" s="1"/>
  <c r="AB17" i="42" s="1"/>
  <c r="AB19" i="42" s="1"/>
  <c r="AB20" i="42" s="1"/>
  <c r="AB15" i="43" s="1"/>
  <c r="AB17" i="43" s="1"/>
  <c r="AB19" i="43" s="1"/>
  <c r="AB20" i="43" s="1"/>
  <c r="AB15" i="44" s="1"/>
  <c r="AB17" i="44" s="1"/>
  <c r="AB19" i="44" s="1"/>
  <c r="AB20" i="44" s="1"/>
  <c r="AB15" i="45" s="1"/>
  <c r="AB17" i="45" s="1"/>
  <c r="AB19" i="45" s="1"/>
  <c r="AB20" i="45" s="1"/>
  <c r="AB15" i="46" s="1"/>
  <c r="AB17" i="46" s="1"/>
  <c r="AB19" i="46" s="1"/>
  <c r="AB20" i="46" s="1"/>
  <c r="AB15" i="47" s="1"/>
  <c r="AB17" i="47" s="1"/>
  <c r="AB19" i="47" s="1"/>
  <c r="AB20" i="47" s="1"/>
  <c r="AB15" i="48" s="1"/>
  <c r="AB17" i="48" s="1"/>
  <c r="AB19" i="48" s="1"/>
  <c r="AB20" i="48" s="1"/>
  <c r="AB15" i="49" s="1"/>
  <c r="AB17" i="49" s="1"/>
  <c r="AB19" i="49" s="1"/>
  <c r="AB20" i="49" s="1"/>
  <c r="AB15" i="50" s="1"/>
  <c r="AB17" i="50" s="1"/>
  <c r="AB19" i="50" s="1"/>
  <c r="AB20" i="50" s="1"/>
  <c r="AB15" i="51" s="1"/>
  <c r="AB17" i="51" s="1"/>
  <c r="AB19" i="51" s="1"/>
  <c r="AB20" i="51" s="1"/>
  <c r="AB15" i="52" s="1"/>
  <c r="AB17" i="52" s="1"/>
  <c r="AB19" i="52" s="1"/>
  <c r="AB20" i="52" s="1"/>
  <c r="AB15" i="53" s="1"/>
  <c r="AB17" i="53" s="1"/>
  <c r="AB19" i="53" s="1"/>
  <c r="AB20" i="53" s="1"/>
  <c r="AB15" i="54" s="1"/>
  <c r="AB17" i="54" s="1"/>
  <c r="AB19" i="54" s="1"/>
  <c r="AB20" i="54" s="1"/>
  <c r="AB15" i="55" s="1"/>
  <c r="AB17" i="55" s="1"/>
  <c r="AB19" i="55" s="1"/>
  <c r="AB20" i="55" s="1"/>
  <c r="AB15" i="56" s="1"/>
  <c r="AB17" i="56" s="1"/>
  <c r="AB19" i="56" s="1"/>
  <c r="AB20" i="56" s="1"/>
  <c r="AB15" i="57" s="1"/>
  <c r="AB17" i="57" s="1"/>
  <c r="AB20" i="57" s="1"/>
  <c r="AB21" i="57" s="1"/>
  <c r="AB15" i="58" s="1"/>
  <c r="AB17" i="58" s="1"/>
  <c r="AB19" i="58" s="1"/>
  <c r="AB20" i="58" s="1"/>
  <c r="AB15" i="59" s="1"/>
  <c r="AB17" i="59" s="1"/>
  <c r="AB19" i="59" s="1"/>
  <c r="AB20" i="59" s="1"/>
  <c r="AB15" i="60" s="1"/>
  <c r="AB17" i="60" s="1"/>
  <c r="AB19" i="60" s="1"/>
  <c r="AB20" i="60" s="1"/>
  <c r="AB15" i="61" s="1"/>
  <c r="AB17" i="61" s="1"/>
  <c r="AB19" i="61" s="1"/>
  <c r="AB20" i="61" s="1"/>
  <c r="AB15" i="62" s="1"/>
  <c r="AB17" i="62" s="1"/>
  <c r="AB19" i="62" s="1"/>
  <c r="AB20" i="62" s="1"/>
  <c r="AB15" i="63" s="1"/>
  <c r="AB17" i="63" s="1"/>
  <c r="AB19" i="63" s="1"/>
  <c r="AB20" i="63" s="1"/>
  <c r="AB15" i="64" s="1"/>
  <c r="AB17" i="64" s="1"/>
  <c r="AB19" i="64" s="1"/>
  <c r="AB20" i="64" s="1"/>
  <c r="AB15" i="65" s="1"/>
  <c r="AB17" i="65" s="1"/>
  <c r="AB19" i="65" s="1"/>
  <c r="AB20" i="65" s="1"/>
  <c r="AB15" i="66" s="1"/>
  <c r="AB17" i="66" s="1"/>
  <c r="AB19" i="66" s="1"/>
  <c r="AB20" i="66" s="1"/>
  <c r="AB15" i="67" s="1"/>
  <c r="AB17" i="67" s="1"/>
  <c r="AB19" i="67" s="1"/>
  <c r="AB20" i="67" s="1"/>
  <c r="AB15" i="68" s="1"/>
  <c r="AB17" i="68" s="1"/>
  <c r="AB19" i="68" s="1"/>
  <c r="AB20" i="68" s="1"/>
  <c r="AB15" i="69" s="1"/>
  <c r="AB17" i="69" s="1"/>
  <c r="AB19" i="69" s="1"/>
  <c r="AB20" i="69" s="1"/>
  <c r="AB15" i="70" s="1"/>
  <c r="AB17" i="70" s="1"/>
  <c r="AB19" i="70" s="1"/>
  <c r="AB20" i="70" s="1"/>
  <c r="AB15" i="71" s="1"/>
  <c r="AB17" i="71" s="1"/>
  <c r="AB19" i="71" s="1"/>
  <c r="AB20" i="71" s="1"/>
  <c r="AB15" i="72" s="1"/>
  <c r="AB17" i="72" s="1"/>
  <c r="AB19" i="72" s="1"/>
  <c r="AB20" i="72" s="1"/>
  <c r="AB15" i="73" s="1"/>
  <c r="AB17" i="73" s="1"/>
  <c r="AB19" i="73" s="1"/>
  <c r="AB20" i="73" s="1"/>
  <c r="AB15" i="74" s="1"/>
  <c r="AB17" i="74" s="1"/>
  <c r="AB19" i="74" s="1"/>
  <c r="AB20" i="74" s="1"/>
  <c r="AB15" i="75" s="1"/>
  <c r="AB17" i="75" s="1"/>
  <c r="AB19" i="75" s="1"/>
  <c r="AB20" i="75" s="1"/>
  <c r="AB15" i="76" s="1"/>
  <c r="AB17" i="76" s="1"/>
  <c r="AB19" i="76" s="1"/>
  <c r="AB20" i="76" s="1"/>
  <c r="AB15" i="77" s="1"/>
  <c r="AB17" i="77" s="1"/>
  <c r="AB19" i="77" s="1"/>
  <c r="AB20" i="77" s="1"/>
  <c r="AB15" i="78" s="1"/>
  <c r="AB17" i="78" s="1"/>
  <c r="AB19" i="78" s="1"/>
  <c r="AB20" i="78" s="1"/>
  <c r="AC15" i="34"/>
  <c r="AC17" i="34" s="1"/>
  <c r="AC19" i="34" s="1"/>
  <c r="AC20" i="34" s="1"/>
  <c r="AC15" i="35" s="1"/>
  <c r="AC17" i="35" s="1"/>
  <c r="AC19" i="35" s="1"/>
  <c r="AC20" i="35" s="1"/>
  <c r="AC15" i="36" s="1"/>
  <c r="AC17" i="36" s="1"/>
  <c r="AC19" i="36" s="1"/>
  <c r="AC20" i="36" s="1"/>
  <c r="AC15" i="37" s="1"/>
  <c r="AC17" i="37" s="1"/>
  <c r="AC19" i="37" s="1"/>
  <c r="AC20" i="37" s="1"/>
  <c r="AC15" i="38" s="1"/>
  <c r="AC17" i="38" s="1"/>
  <c r="AC19" i="38" s="1"/>
  <c r="AC20" i="38" s="1"/>
  <c r="AC15" i="39" s="1"/>
  <c r="AC17" i="39" s="1"/>
  <c r="AC19" i="39" s="1"/>
  <c r="AC20" i="39" s="1"/>
  <c r="AC15" i="40" s="1"/>
  <c r="AC17" i="40" s="1"/>
  <c r="AC19" i="40" s="1"/>
  <c r="AC20" i="40" s="1"/>
  <c r="AC15" i="41" s="1"/>
  <c r="AC17" i="41" s="1"/>
  <c r="AC19" i="41" s="1"/>
  <c r="AC20" i="41" s="1"/>
  <c r="AC15" i="42" s="1"/>
  <c r="AC17" i="42" s="1"/>
  <c r="AC19" i="42" s="1"/>
  <c r="AC20" i="42" s="1"/>
  <c r="AC15" i="43" s="1"/>
  <c r="AC17" i="43" s="1"/>
  <c r="AC19" i="43" s="1"/>
  <c r="AC20" i="43" s="1"/>
  <c r="AC15" i="44" s="1"/>
  <c r="AC17" i="44" s="1"/>
  <c r="AC19" i="44" s="1"/>
  <c r="AC20" i="44" s="1"/>
  <c r="AC15" i="45" s="1"/>
  <c r="AC17" i="45" s="1"/>
  <c r="AC19" i="45" s="1"/>
  <c r="AC20" i="45" s="1"/>
  <c r="AC15" i="46" s="1"/>
  <c r="AC17" i="46" s="1"/>
  <c r="AC19" i="46" s="1"/>
  <c r="AC20" i="46" s="1"/>
  <c r="AC15" i="47" s="1"/>
  <c r="AC17" i="47" s="1"/>
  <c r="AC19" i="47" s="1"/>
  <c r="AC20" i="47" s="1"/>
  <c r="AC15" i="48" s="1"/>
  <c r="AC17" i="48" s="1"/>
  <c r="AC19" i="48" s="1"/>
  <c r="AC20" i="48" s="1"/>
  <c r="AC15" i="49" s="1"/>
  <c r="AC17" i="49" s="1"/>
  <c r="AC19" i="49" s="1"/>
  <c r="AC20" i="49" s="1"/>
  <c r="AC15" i="50" s="1"/>
  <c r="AC17" i="50" s="1"/>
  <c r="AC19" i="50" s="1"/>
  <c r="AC20" i="50" s="1"/>
  <c r="AC15" i="51" s="1"/>
  <c r="AC17" i="51" s="1"/>
  <c r="AC19" i="51" s="1"/>
  <c r="AC20" i="51" s="1"/>
  <c r="AC15" i="52" s="1"/>
  <c r="AC17" i="52" s="1"/>
  <c r="AC19" i="52" s="1"/>
  <c r="AC20" i="52" s="1"/>
  <c r="AC15" i="53" s="1"/>
  <c r="AC17" i="53" s="1"/>
  <c r="AC19" i="53" s="1"/>
  <c r="AC20" i="53" s="1"/>
  <c r="AC15" i="54" s="1"/>
  <c r="AC17" i="54" s="1"/>
  <c r="AC19" i="54" s="1"/>
  <c r="AC20" i="54" s="1"/>
  <c r="AC15" i="55" s="1"/>
  <c r="AC17" i="55" s="1"/>
  <c r="AC19" i="55" s="1"/>
  <c r="AC20" i="55" s="1"/>
  <c r="AC15" i="56" s="1"/>
  <c r="AC17" i="56" s="1"/>
  <c r="AC19" i="56" s="1"/>
  <c r="AC20" i="56" s="1"/>
  <c r="AC15" i="57" s="1"/>
  <c r="AC17" i="57" s="1"/>
  <c r="AC20" i="57" s="1"/>
  <c r="AC21" i="57" s="1"/>
  <c r="AC15" i="58" s="1"/>
  <c r="AC17" i="58" s="1"/>
  <c r="AC19" i="58" s="1"/>
  <c r="AC20" i="58" s="1"/>
  <c r="AC15" i="59" s="1"/>
  <c r="AC17" i="59" s="1"/>
  <c r="AC19" i="59" s="1"/>
  <c r="AC20" i="59" s="1"/>
  <c r="AC15" i="60" s="1"/>
  <c r="AC17" i="60" s="1"/>
  <c r="AC19" i="60" s="1"/>
  <c r="AC20" i="60" s="1"/>
  <c r="AC15" i="61" s="1"/>
  <c r="AC17" i="61" s="1"/>
  <c r="AC19" i="61" s="1"/>
  <c r="AC20" i="61" s="1"/>
  <c r="AC15" i="62" s="1"/>
  <c r="AC17" i="62" s="1"/>
  <c r="AC19" i="62" s="1"/>
  <c r="AC20" i="62" s="1"/>
  <c r="AC15" i="63" s="1"/>
  <c r="AC17" i="63" s="1"/>
  <c r="AC19" i="63" s="1"/>
  <c r="AC20" i="63" s="1"/>
  <c r="AC15" i="64" s="1"/>
  <c r="AC17" i="64" s="1"/>
  <c r="AC19" i="64" s="1"/>
  <c r="AC20" i="64" s="1"/>
  <c r="AC15" i="65" s="1"/>
  <c r="AC17" i="65" s="1"/>
  <c r="AC19" i="65" s="1"/>
  <c r="AC20" i="65" s="1"/>
  <c r="AC15" i="66" s="1"/>
  <c r="AC17" i="66" s="1"/>
  <c r="AC19" i="66" s="1"/>
  <c r="AC20" i="66" s="1"/>
  <c r="AC15" i="67" s="1"/>
  <c r="AC17" i="67" s="1"/>
  <c r="AC19" i="67" s="1"/>
  <c r="AC20" i="67" s="1"/>
  <c r="AC15" i="68" s="1"/>
  <c r="AC17" i="68" s="1"/>
  <c r="AC19" i="68" s="1"/>
  <c r="AC20" i="68" s="1"/>
  <c r="AC15" i="69" s="1"/>
  <c r="AC17" i="69" s="1"/>
  <c r="AC19" i="69" s="1"/>
  <c r="AC20" i="69" s="1"/>
  <c r="AC15" i="70" s="1"/>
  <c r="AC17" i="70" s="1"/>
  <c r="AC19" i="70" s="1"/>
  <c r="AC20" i="70" s="1"/>
  <c r="AC15" i="71" s="1"/>
  <c r="AC17" i="71" s="1"/>
  <c r="AC19" i="71" s="1"/>
  <c r="AC20" i="71" s="1"/>
  <c r="AC15" i="72" s="1"/>
  <c r="AC17" i="72" s="1"/>
  <c r="AC19" i="72" s="1"/>
  <c r="AC20" i="72" s="1"/>
  <c r="AC15" i="73" s="1"/>
  <c r="AC17" i="73" s="1"/>
  <c r="AC19" i="73" s="1"/>
  <c r="AC20" i="73" s="1"/>
  <c r="AC15" i="74" s="1"/>
  <c r="AC17" i="74" s="1"/>
  <c r="AC19" i="74" s="1"/>
  <c r="AC20" i="74" s="1"/>
  <c r="AC15" i="75" s="1"/>
  <c r="AC17" i="75" s="1"/>
  <c r="AC19" i="75" s="1"/>
  <c r="AC20" i="75" s="1"/>
  <c r="AC15" i="76" s="1"/>
  <c r="AC17" i="76" s="1"/>
  <c r="AC19" i="76" s="1"/>
  <c r="AC20" i="76" s="1"/>
  <c r="AC15" i="77" s="1"/>
  <c r="AC17" i="77" s="1"/>
  <c r="AC19" i="77" s="1"/>
  <c r="AC20" i="77" s="1"/>
  <c r="AC15" i="78" s="1"/>
  <c r="AC17" i="78" s="1"/>
  <c r="AC19" i="78" s="1"/>
  <c r="AC20" i="78" s="1"/>
  <c r="AE15" i="34"/>
  <c r="AE17" i="34" s="1"/>
  <c r="AE19" i="34" s="1"/>
  <c r="AE20" i="34" s="1"/>
  <c r="AE15" i="35" s="1"/>
  <c r="AE17" i="35" s="1"/>
  <c r="AE19" i="35" s="1"/>
  <c r="AE20" i="35" s="1"/>
  <c r="AE15" i="36" s="1"/>
  <c r="AE17" i="36" s="1"/>
  <c r="AE19" i="36" s="1"/>
  <c r="AE20" i="36" s="1"/>
  <c r="AE15" i="37" s="1"/>
  <c r="AE17" i="37" s="1"/>
  <c r="AE19" i="37" s="1"/>
  <c r="AE20" i="37" s="1"/>
  <c r="AE15" i="38" s="1"/>
  <c r="AE17" i="38" s="1"/>
  <c r="AE19" i="38" s="1"/>
  <c r="AE20" i="38" s="1"/>
  <c r="AE15" i="39" s="1"/>
  <c r="AE17" i="39" s="1"/>
  <c r="AE19" i="39" s="1"/>
  <c r="AE20" i="39" s="1"/>
  <c r="AE15" i="40" s="1"/>
  <c r="AE17" i="40" s="1"/>
  <c r="AE19" i="40" s="1"/>
  <c r="AE20" i="40" s="1"/>
  <c r="AE15" i="41" s="1"/>
  <c r="AE17" i="41" s="1"/>
  <c r="AE19" i="41" s="1"/>
  <c r="AE20" i="41" s="1"/>
  <c r="AE15" i="42" s="1"/>
  <c r="AE17" i="42" s="1"/>
  <c r="AE19" i="42" s="1"/>
  <c r="AE20" i="42" s="1"/>
  <c r="AE15" i="43" s="1"/>
  <c r="AE17" i="43" s="1"/>
  <c r="AE19" i="43" s="1"/>
  <c r="AE20" i="43" s="1"/>
  <c r="AE15" i="44" s="1"/>
  <c r="AE17" i="44" s="1"/>
  <c r="AE19" i="44" s="1"/>
  <c r="AE20" i="44" s="1"/>
  <c r="AE15" i="45" s="1"/>
  <c r="AE17" i="45" s="1"/>
  <c r="AE19" i="45" s="1"/>
  <c r="AE20" i="45" s="1"/>
  <c r="AE15" i="46" s="1"/>
  <c r="AE17" i="46" s="1"/>
  <c r="AE19" i="46" s="1"/>
  <c r="AE20" i="46" s="1"/>
  <c r="AE15" i="47" s="1"/>
  <c r="AE17" i="47" s="1"/>
  <c r="AE19" i="47" s="1"/>
  <c r="AE20" i="47" s="1"/>
  <c r="AE15" i="48" s="1"/>
  <c r="AE17" i="48" s="1"/>
  <c r="AE19" i="48" s="1"/>
  <c r="AE20" i="48" s="1"/>
  <c r="AE15" i="49" s="1"/>
  <c r="AE17" i="49" s="1"/>
  <c r="AE19" i="49" s="1"/>
  <c r="AE20" i="49" s="1"/>
  <c r="AE15" i="50" s="1"/>
  <c r="AE17" i="50" s="1"/>
  <c r="AE19" i="50" s="1"/>
  <c r="AE20" i="50" s="1"/>
  <c r="AE15" i="51" s="1"/>
  <c r="AE17" i="51" s="1"/>
  <c r="AE19" i="51" s="1"/>
  <c r="AE20" i="51" s="1"/>
  <c r="AE15" i="52" s="1"/>
  <c r="AE17" i="52" s="1"/>
  <c r="AE19" i="52" s="1"/>
  <c r="AE20" i="52" s="1"/>
  <c r="AE15" i="53" s="1"/>
  <c r="AE17" i="53" s="1"/>
  <c r="AE19" i="53" s="1"/>
  <c r="AE20" i="53" s="1"/>
  <c r="AE15" i="54" s="1"/>
  <c r="AE17" i="54" s="1"/>
  <c r="AE19" i="54" s="1"/>
  <c r="AE20" i="54" s="1"/>
  <c r="AE15" i="55" s="1"/>
  <c r="AE17" i="55" s="1"/>
  <c r="AE19" i="55" s="1"/>
  <c r="AE20" i="55" s="1"/>
  <c r="AE15" i="56" s="1"/>
  <c r="AE17" i="56" s="1"/>
  <c r="AE19" i="56" s="1"/>
  <c r="AE20" i="56" s="1"/>
  <c r="AE15" i="57" s="1"/>
  <c r="AE17" i="57" s="1"/>
  <c r="AE20" i="57" s="1"/>
  <c r="AE21" i="57" s="1"/>
  <c r="AE15" i="58" s="1"/>
  <c r="AE17" i="58" s="1"/>
  <c r="AE19" i="58" s="1"/>
  <c r="AE20" i="58" s="1"/>
  <c r="AE15" i="59" s="1"/>
  <c r="AE17" i="59" s="1"/>
  <c r="AE19" i="59" s="1"/>
  <c r="AE20" i="59" s="1"/>
  <c r="AE15" i="60" s="1"/>
  <c r="AE17" i="60" s="1"/>
  <c r="AE19" i="60" s="1"/>
  <c r="AE20" i="60" s="1"/>
  <c r="AE15" i="61" s="1"/>
  <c r="AE17" i="61" s="1"/>
  <c r="AE19" i="61" s="1"/>
  <c r="AE20" i="61" s="1"/>
  <c r="AE15" i="62" s="1"/>
  <c r="AE17" i="62" s="1"/>
  <c r="AE19" i="62" s="1"/>
  <c r="AE20" i="62" s="1"/>
  <c r="AE15" i="63" s="1"/>
  <c r="AE17" i="63" s="1"/>
  <c r="AE19" i="63" s="1"/>
  <c r="AE20" i="63" s="1"/>
  <c r="AE15" i="64" s="1"/>
  <c r="AE17" i="64" s="1"/>
  <c r="AE19" i="64" s="1"/>
  <c r="AE20" i="64" s="1"/>
  <c r="AE15" i="65" s="1"/>
  <c r="AE17" i="65" s="1"/>
  <c r="AE19" i="65" s="1"/>
  <c r="AE20" i="65" s="1"/>
  <c r="AE15" i="66" s="1"/>
  <c r="AE17" i="66" s="1"/>
  <c r="AE19" i="66" s="1"/>
  <c r="AE20" i="66" s="1"/>
  <c r="AE15" i="67" s="1"/>
  <c r="AE17" i="67" s="1"/>
  <c r="AE19" i="67" s="1"/>
  <c r="AE20" i="67" s="1"/>
  <c r="AE15" i="68" s="1"/>
  <c r="AE17" i="68" s="1"/>
  <c r="AE19" i="68" s="1"/>
  <c r="AE20" i="68" s="1"/>
  <c r="AE15" i="69" s="1"/>
  <c r="AE17" i="69" s="1"/>
  <c r="AE19" i="69" s="1"/>
  <c r="AE20" i="69" s="1"/>
  <c r="AE15" i="70" s="1"/>
  <c r="AE17" i="70" s="1"/>
  <c r="AE19" i="70" s="1"/>
  <c r="AE20" i="70" s="1"/>
  <c r="AE15" i="71" s="1"/>
  <c r="AE17" i="71" s="1"/>
  <c r="AE19" i="71" s="1"/>
  <c r="AE20" i="71" s="1"/>
  <c r="AE15" i="72" s="1"/>
  <c r="AE17" i="72" s="1"/>
  <c r="AE19" i="72" s="1"/>
  <c r="AE20" i="72" s="1"/>
  <c r="AE15" i="73" s="1"/>
  <c r="AE17" i="73" s="1"/>
  <c r="AE19" i="73" s="1"/>
  <c r="AE20" i="73" s="1"/>
  <c r="AE15" i="74" s="1"/>
  <c r="AE17" i="74" s="1"/>
  <c r="AE19" i="74" s="1"/>
  <c r="AE20" i="74" s="1"/>
  <c r="AE15" i="75" s="1"/>
  <c r="AE17" i="75" s="1"/>
  <c r="AE19" i="75" s="1"/>
  <c r="AE20" i="75" s="1"/>
  <c r="AE15" i="76" s="1"/>
  <c r="AE17" i="76" s="1"/>
  <c r="AE19" i="76" s="1"/>
  <c r="AE20" i="76" s="1"/>
  <c r="AE15" i="77" s="1"/>
  <c r="AE17" i="77" s="1"/>
  <c r="AE19" i="77" s="1"/>
  <c r="AE20" i="77" s="1"/>
  <c r="AE15" i="78" s="1"/>
  <c r="AE17" i="78" s="1"/>
  <c r="AE19" i="78" s="1"/>
  <c r="AE20" i="78" s="1"/>
  <c r="W15" i="34"/>
  <c r="W17" i="34" s="1"/>
  <c r="W19" i="34" s="1"/>
  <c r="W20" i="34" s="1"/>
  <c r="W15" i="35" s="1"/>
  <c r="W17" i="35" s="1"/>
  <c r="W19" i="35" s="1"/>
  <c r="W20" i="35" s="1"/>
  <c r="W15" i="36" s="1"/>
  <c r="W17" i="36" s="1"/>
  <c r="W19" i="36" s="1"/>
  <c r="W20" i="36" s="1"/>
  <c r="W15" i="37" s="1"/>
  <c r="W17" i="37" s="1"/>
  <c r="W19" i="37" s="1"/>
  <c r="W20" i="37" s="1"/>
  <c r="W15" i="38" s="1"/>
  <c r="W17" i="38" s="1"/>
  <c r="W19" i="38" s="1"/>
  <c r="W20" i="38" s="1"/>
  <c r="W15" i="39" s="1"/>
  <c r="W17" i="39" s="1"/>
  <c r="W19" i="39" s="1"/>
  <c r="W20" i="39" s="1"/>
  <c r="W15" i="40" s="1"/>
  <c r="W17" i="40" s="1"/>
  <c r="W19" i="40" s="1"/>
  <c r="W20" i="40" s="1"/>
  <c r="W15" i="41" s="1"/>
  <c r="W17" i="41" s="1"/>
  <c r="W19" i="41" s="1"/>
  <c r="W20" i="41" s="1"/>
  <c r="W15" i="42" s="1"/>
  <c r="W17" i="42" s="1"/>
  <c r="W19" i="42" s="1"/>
  <c r="W20" i="42" s="1"/>
  <c r="W15" i="43" s="1"/>
  <c r="W17" i="43" s="1"/>
  <c r="W19" i="43" s="1"/>
  <c r="W20" i="43" s="1"/>
  <c r="W15" i="44" s="1"/>
  <c r="W17" i="44" s="1"/>
  <c r="W19" i="44" s="1"/>
  <c r="W20" i="44" s="1"/>
  <c r="W15" i="45" s="1"/>
  <c r="W17" i="45" s="1"/>
  <c r="W19" i="45" s="1"/>
  <c r="W20" i="45" s="1"/>
  <c r="W15" i="46" s="1"/>
  <c r="W17" i="46" s="1"/>
  <c r="W19" i="46" s="1"/>
  <c r="W20" i="46" s="1"/>
  <c r="W15" i="47" s="1"/>
  <c r="W17" i="47" s="1"/>
  <c r="W19" i="47" s="1"/>
  <c r="W20" i="47" s="1"/>
  <c r="W15" i="48" s="1"/>
  <c r="W17" i="48" s="1"/>
  <c r="W19" i="48" s="1"/>
  <c r="W20" i="48" s="1"/>
  <c r="W15" i="49" s="1"/>
  <c r="W17" i="49" s="1"/>
  <c r="W19" i="49" s="1"/>
  <c r="W20" i="49" s="1"/>
  <c r="W15" i="50" s="1"/>
  <c r="W17" i="50" s="1"/>
  <c r="W19" i="50" s="1"/>
  <c r="W20" i="50" s="1"/>
  <c r="W15" i="51" s="1"/>
  <c r="W17" i="51" s="1"/>
  <c r="W19" i="51" s="1"/>
  <c r="W20" i="51" s="1"/>
  <c r="W15" i="52" s="1"/>
  <c r="W17" i="52" s="1"/>
  <c r="W19" i="52" s="1"/>
  <c r="W20" i="52" s="1"/>
  <c r="W15" i="53" s="1"/>
  <c r="W17" i="53" s="1"/>
  <c r="W19" i="53" s="1"/>
  <c r="W20" i="53" s="1"/>
  <c r="W15" i="54" s="1"/>
  <c r="W17" i="54" s="1"/>
  <c r="W19" i="54" s="1"/>
  <c r="W20" i="54" s="1"/>
  <c r="W15" i="55" s="1"/>
  <c r="W17" i="55" s="1"/>
  <c r="W19" i="55" s="1"/>
  <c r="W20" i="55" s="1"/>
  <c r="W15" i="56" s="1"/>
  <c r="W17" i="56" s="1"/>
  <c r="W19" i="56" s="1"/>
  <c r="W20" i="56" s="1"/>
  <c r="W15" i="57" s="1"/>
  <c r="W17" i="57" s="1"/>
  <c r="W20" i="57" s="1"/>
  <c r="W21" i="57" s="1"/>
  <c r="W15" i="58" s="1"/>
  <c r="W17" i="58" s="1"/>
  <c r="W19" i="58" s="1"/>
  <c r="W20" i="58" s="1"/>
  <c r="W15" i="59" s="1"/>
  <c r="W17" i="59" s="1"/>
  <c r="W19" i="59" s="1"/>
  <c r="W20" i="59" s="1"/>
  <c r="W15" i="60" s="1"/>
  <c r="W17" i="60" s="1"/>
  <c r="W19" i="60" s="1"/>
  <c r="W20" i="60" s="1"/>
  <c r="W15" i="61" s="1"/>
  <c r="W17" i="61" s="1"/>
  <c r="W19" i="61" s="1"/>
  <c r="W20" i="61" s="1"/>
  <c r="W15" i="62" s="1"/>
  <c r="W17" i="62" s="1"/>
  <c r="W19" i="62" s="1"/>
  <c r="W20" i="62" s="1"/>
  <c r="W15" i="63" s="1"/>
  <c r="W17" i="63" s="1"/>
  <c r="W19" i="63" s="1"/>
  <c r="W20" i="63" s="1"/>
  <c r="W15" i="64" s="1"/>
  <c r="W17" i="64" s="1"/>
  <c r="W19" i="64" s="1"/>
  <c r="W20" i="64" s="1"/>
  <c r="W15" i="65" s="1"/>
  <c r="W17" i="65" s="1"/>
  <c r="W19" i="65" s="1"/>
  <c r="W20" i="65" s="1"/>
  <c r="W15" i="66" s="1"/>
  <c r="W17" i="66" s="1"/>
  <c r="W19" i="66" s="1"/>
  <c r="W20" i="66" s="1"/>
  <c r="W15" i="67" s="1"/>
  <c r="W17" i="67" s="1"/>
  <c r="W19" i="67" s="1"/>
  <c r="W20" i="67" s="1"/>
  <c r="W15" i="68" s="1"/>
  <c r="W17" i="68" s="1"/>
  <c r="W19" i="68" s="1"/>
  <c r="W20" i="68" s="1"/>
  <c r="W15" i="69" s="1"/>
  <c r="W17" i="69" s="1"/>
  <c r="W19" i="69" s="1"/>
  <c r="W20" i="69" s="1"/>
  <c r="W15" i="70" s="1"/>
  <c r="W17" i="70" s="1"/>
  <c r="W19" i="70" s="1"/>
  <c r="W20" i="70" s="1"/>
  <c r="W15" i="71" s="1"/>
  <c r="W17" i="71" s="1"/>
  <c r="W19" i="71" s="1"/>
  <c r="W20" i="71" s="1"/>
  <c r="W15" i="72" s="1"/>
  <c r="W17" i="72" s="1"/>
  <c r="W19" i="72" s="1"/>
  <c r="W20" i="72" s="1"/>
  <c r="W15" i="73" s="1"/>
  <c r="W17" i="73" s="1"/>
  <c r="W19" i="73" s="1"/>
  <c r="W20" i="73" s="1"/>
  <c r="W15" i="74" s="1"/>
  <c r="W17" i="74" s="1"/>
  <c r="W19" i="74" s="1"/>
  <c r="W20" i="74" s="1"/>
  <c r="W15" i="75" s="1"/>
  <c r="W17" i="75" s="1"/>
  <c r="W19" i="75" s="1"/>
  <c r="W20" i="75" s="1"/>
  <c r="W15" i="76" s="1"/>
  <c r="W17" i="76" s="1"/>
  <c r="W19" i="76" s="1"/>
  <c r="W20" i="76" s="1"/>
  <c r="W15" i="77" s="1"/>
  <c r="W17" i="77" s="1"/>
  <c r="W19" i="77" s="1"/>
  <c r="W20" i="77" s="1"/>
  <c r="W15" i="78" s="1"/>
  <c r="W17" i="78" s="1"/>
  <c r="W19" i="78" s="1"/>
  <c r="W20" i="78" s="1"/>
  <c r="AA15" i="34"/>
  <c r="AA17" i="34" s="1"/>
  <c r="AA19" i="34" s="1"/>
  <c r="AA20" i="34" s="1"/>
  <c r="AA15" i="35" s="1"/>
  <c r="AA17" i="35" s="1"/>
  <c r="AA19" i="35" s="1"/>
  <c r="AA20" i="35" s="1"/>
  <c r="AA15" i="36" s="1"/>
  <c r="AA17" i="36" s="1"/>
  <c r="AA19" i="36" s="1"/>
  <c r="AA20" i="36" s="1"/>
  <c r="AA15" i="37" s="1"/>
  <c r="AA17" i="37" s="1"/>
  <c r="AA19" i="37" s="1"/>
  <c r="AA20" i="37" s="1"/>
  <c r="AA15" i="38" s="1"/>
  <c r="AA17" i="38" s="1"/>
  <c r="AA19" i="38" s="1"/>
  <c r="AA20" i="38" s="1"/>
  <c r="AA15" i="39" s="1"/>
  <c r="AA17" i="39" s="1"/>
  <c r="AA19" i="39" s="1"/>
  <c r="AA20" i="39" s="1"/>
  <c r="AA15" i="40" s="1"/>
  <c r="AA17" i="40" s="1"/>
  <c r="AA19" i="40" s="1"/>
  <c r="AA20" i="40" s="1"/>
  <c r="AA15" i="41" s="1"/>
  <c r="AA17" i="41" s="1"/>
  <c r="AA19" i="41" s="1"/>
  <c r="AA20" i="41" s="1"/>
  <c r="AA15" i="42" s="1"/>
  <c r="AA17" i="42" s="1"/>
  <c r="AA19" i="42" s="1"/>
  <c r="AA20" i="42" s="1"/>
  <c r="AA15" i="43" s="1"/>
  <c r="AA17" i="43" s="1"/>
  <c r="AA19" i="43" s="1"/>
  <c r="AA20" i="43" s="1"/>
  <c r="AA15" i="44" s="1"/>
  <c r="AA17" i="44" s="1"/>
  <c r="AA19" i="44" s="1"/>
  <c r="AA20" i="44" s="1"/>
  <c r="AA15" i="45" s="1"/>
  <c r="AA17" i="45" s="1"/>
  <c r="AA19" i="45" s="1"/>
  <c r="AA20" i="45" s="1"/>
  <c r="AA15" i="46" s="1"/>
  <c r="AA17" i="46" s="1"/>
  <c r="AA19" i="46" s="1"/>
  <c r="AA20" i="46" s="1"/>
  <c r="AA15" i="47" s="1"/>
  <c r="AA17" i="47" s="1"/>
  <c r="AA19" i="47" s="1"/>
  <c r="AA20" i="47" s="1"/>
  <c r="AA15" i="48" s="1"/>
  <c r="AA17" i="48" s="1"/>
  <c r="AA19" i="48" s="1"/>
  <c r="AA20" i="48" s="1"/>
  <c r="AA15" i="49" s="1"/>
  <c r="AA17" i="49" s="1"/>
  <c r="AA19" i="49" s="1"/>
  <c r="AA20" i="49" s="1"/>
  <c r="AA15" i="50" s="1"/>
  <c r="AA17" i="50" s="1"/>
  <c r="AA19" i="50" s="1"/>
  <c r="AA20" i="50" s="1"/>
  <c r="AA15" i="51" s="1"/>
  <c r="AA17" i="51" s="1"/>
  <c r="AA19" i="51" s="1"/>
  <c r="AA20" i="51" s="1"/>
  <c r="AA15" i="52" s="1"/>
  <c r="AA17" i="52" s="1"/>
  <c r="AA19" i="52" s="1"/>
  <c r="AA20" i="52" s="1"/>
  <c r="AA15" i="53" s="1"/>
  <c r="AA17" i="53" s="1"/>
  <c r="AA19" i="53" s="1"/>
  <c r="AA20" i="53" s="1"/>
  <c r="AA15" i="54" s="1"/>
  <c r="AA17" i="54" s="1"/>
  <c r="AA19" i="54" s="1"/>
  <c r="AA20" i="54" s="1"/>
  <c r="AA15" i="55" s="1"/>
  <c r="AA17" i="55" s="1"/>
  <c r="AA19" i="55" s="1"/>
  <c r="AA20" i="55" s="1"/>
  <c r="AA15" i="56" s="1"/>
  <c r="AA17" i="56" s="1"/>
  <c r="AA19" i="56" s="1"/>
  <c r="AA20" i="56" s="1"/>
  <c r="AA15" i="57" s="1"/>
  <c r="AA17" i="57" s="1"/>
  <c r="AA20" i="57" s="1"/>
  <c r="AA21" i="57" s="1"/>
  <c r="AA15" i="58" s="1"/>
  <c r="AA17" i="58" s="1"/>
  <c r="AA19" i="58" s="1"/>
  <c r="AA20" i="58" s="1"/>
  <c r="AA15" i="59" s="1"/>
  <c r="AA17" i="59" s="1"/>
  <c r="AA19" i="59" s="1"/>
  <c r="AA20" i="59" s="1"/>
  <c r="AA15" i="60" s="1"/>
  <c r="AA17" i="60" s="1"/>
  <c r="AA19" i="60" s="1"/>
  <c r="AA20" i="60" s="1"/>
  <c r="AA15" i="61" s="1"/>
  <c r="AA17" i="61" s="1"/>
  <c r="AA19" i="61" s="1"/>
  <c r="AA20" i="61" s="1"/>
  <c r="AA15" i="62" s="1"/>
  <c r="AA17" i="62" s="1"/>
  <c r="AA19" i="62" s="1"/>
  <c r="AA20" i="62" s="1"/>
  <c r="AA15" i="63" s="1"/>
  <c r="AA17" i="63" s="1"/>
  <c r="AA19" i="63" s="1"/>
  <c r="AA20" i="63" s="1"/>
  <c r="AA15" i="64" s="1"/>
  <c r="AA17" i="64" s="1"/>
  <c r="AA19" i="64" s="1"/>
  <c r="AA20" i="64" s="1"/>
  <c r="AA15" i="65" s="1"/>
  <c r="AA17" i="65" s="1"/>
  <c r="AA19" i="65" s="1"/>
  <c r="AA20" i="65" s="1"/>
  <c r="AA15" i="66" s="1"/>
  <c r="AA17" i="66" s="1"/>
  <c r="AA19" i="66" s="1"/>
  <c r="AA20" i="66" s="1"/>
  <c r="AA15" i="67" s="1"/>
  <c r="AA17" i="67" s="1"/>
  <c r="AA19" i="67" s="1"/>
  <c r="AA20" i="67" s="1"/>
  <c r="AA15" i="68" s="1"/>
  <c r="AA17" i="68" s="1"/>
  <c r="AA19" i="68" s="1"/>
  <c r="AA20" i="68" s="1"/>
  <c r="AA15" i="69" s="1"/>
  <c r="AA17" i="69" s="1"/>
  <c r="AA19" i="69" s="1"/>
  <c r="AA20" i="69" s="1"/>
  <c r="AA15" i="70" s="1"/>
  <c r="AA17" i="70" s="1"/>
  <c r="AA19" i="70" s="1"/>
  <c r="AA20" i="70" s="1"/>
  <c r="AA15" i="71" s="1"/>
  <c r="AA17" i="71" s="1"/>
  <c r="AA19" i="71" s="1"/>
  <c r="AA20" i="71" s="1"/>
  <c r="AA15" i="72" s="1"/>
  <c r="AA17" i="72" s="1"/>
  <c r="AA19" i="72" s="1"/>
  <c r="AA20" i="72" s="1"/>
  <c r="AA15" i="73" s="1"/>
  <c r="AA17" i="73" s="1"/>
  <c r="AA19" i="73" s="1"/>
  <c r="AA20" i="73" s="1"/>
  <c r="AA15" i="74" s="1"/>
  <c r="AA17" i="74" s="1"/>
  <c r="AA19" i="74" s="1"/>
  <c r="AA20" i="74" s="1"/>
  <c r="AA15" i="75" s="1"/>
  <c r="AA17" i="75" s="1"/>
  <c r="AA19" i="75" s="1"/>
  <c r="AA20" i="75" s="1"/>
  <c r="AA15" i="76" s="1"/>
  <c r="AA17" i="76" s="1"/>
  <c r="AA19" i="76" s="1"/>
  <c r="AA20" i="76" s="1"/>
  <c r="AA15" i="77" s="1"/>
  <c r="AA17" i="77" s="1"/>
  <c r="AA19" i="77" s="1"/>
  <c r="AA20" i="77" s="1"/>
  <c r="AA15" i="78" s="1"/>
  <c r="AA17" i="78" s="1"/>
  <c r="AA19" i="78" s="1"/>
  <c r="AA20" i="78" s="1"/>
  <c r="AH15" i="34"/>
  <c r="AH17" i="34" s="1"/>
  <c r="AH19" i="34" s="1"/>
  <c r="AH20" i="34" s="1"/>
  <c r="AH15" i="35" s="1"/>
  <c r="AH17" i="35" s="1"/>
  <c r="AH19" i="35" s="1"/>
  <c r="AH20" i="35" s="1"/>
  <c r="AH15" i="36" s="1"/>
  <c r="AH17" i="36" s="1"/>
  <c r="AH19" i="36" s="1"/>
  <c r="AH20" i="36" s="1"/>
  <c r="AH15" i="37" s="1"/>
  <c r="AH17" i="37" s="1"/>
  <c r="AH19" i="37" s="1"/>
  <c r="AH20" i="37" s="1"/>
  <c r="AH15" i="38" s="1"/>
  <c r="AH17" i="38" s="1"/>
  <c r="AH19" i="38" s="1"/>
  <c r="AH20" i="38" s="1"/>
  <c r="AH15" i="39" s="1"/>
  <c r="AH17" i="39" s="1"/>
  <c r="AH19" i="39" s="1"/>
  <c r="AH20" i="39" s="1"/>
  <c r="AH15" i="40" s="1"/>
  <c r="AH17" i="40" s="1"/>
  <c r="AH19" i="40" s="1"/>
  <c r="AH20" i="40" s="1"/>
  <c r="AH15" i="41" s="1"/>
  <c r="AH17" i="41" s="1"/>
  <c r="AH19" i="41" s="1"/>
  <c r="AH20" i="41" s="1"/>
  <c r="AH15" i="42" s="1"/>
  <c r="AH17" i="42" s="1"/>
  <c r="AH19" i="42" s="1"/>
  <c r="AH20" i="42" s="1"/>
  <c r="AH15" i="43" s="1"/>
  <c r="AH17" i="43" s="1"/>
  <c r="AH19" i="43" s="1"/>
  <c r="AH20" i="43" s="1"/>
  <c r="AH15" i="44" s="1"/>
  <c r="AH17" i="44" s="1"/>
  <c r="AH19" i="44" s="1"/>
  <c r="AH20" i="44" s="1"/>
  <c r="AH15" i="45" s="1"/>
  <c r="AH17" i="45" s="1"/>
  <c r="AH19" i="45" s="1"/>
  <c r="AH20" i="45" s="1"/>
  <c r="AH15" i="46" s="1"/>
  <c r="AH17" i="46" s="1"/>
  <c r="AH19" i="46" s="1"/>
  <c r="AH20" i="46" s="1"/>
  <c r="AH15" i="47" s="1"/>
  <c r="AH17" i="47" s="1"/>
  <c r="AH19" i="47" s="1"/>
  <c r="AH20" i="47" s="1"/>
  <c r="AH15" i="48" s="1"/>
  <c r="AH17" i="48" s="1"/>
  <c r="AH19" i="48" s="1"/>
  <c r="AH20" i="48" s="1"/>
  <c r="AH15" i="49" s="1"/>
  <c r="AH17" i="49" s="1"/>
  <c r="AH19" i="49" s="1"/>
  <c r="AH20" i="49" s="1"/>
  <c r="AH15" i="50" s="1"/>
  <c r="AH17" i="50" s="1"/>
  <c r="AH19" i="50" s="1"/>
  <c r="AH20" i="50" s="1"/>
  <c r="AH15" i="51" s="1"/>
  <c r="AH17" i="51" s="1"/>
  <c r="AH19" i="51" s="1"/>
  <c r="AH20" i="51" s="1"/>
  <c r="AH15" i="52" s="1"/>
  <c r="AH17" i="52" s="1"/>
  <c r="AH19" i="52" s="1"/>
  <c r="AH20" i="52" s="1"/>
  <c r="AH15" i="53" s="1"/>
  <c r="AH17" i="53" s="1"/>
  <c r="AH19" i="53" s="1"/>
  <c r="AH20" i="53" s="1"/>
  <c r="AH15" i="54" s="1"/>
  <c r="AH17" i="54" s="1"/>
  <c r="AH19" i="54" s="1"/>
  <c r="AH20" i="54" s="1"/>
  <c r="AH15" i="55" s="1"/>
  <c r="AH17" i="55" s="1"/>
  <c r="AH19" i="55" s="1"/>
  <c r="AH20" i="55" s="1"/>
  <c r="AH15" i="56" s="1"/>
  <c r="AH17" i="56" s="1"/>
  <c r="AH19" i="56" s="1"/>
  <c r="AH20" i="56" s="1"/>
  <c r="AH15" i="57" s="1"/>
  <c r="AH17" i="57" s="1"/>
  <c r="AH20" i="57" s="1"/>
  <c r="AH21" i="57" s="1"/>
  <c r="AH15" i="58" s="1"/>
  <c r="AH17" i="58" s="1"/>
  <c r="AH19" i="58" s="1"/>
  <c r="AH20" i="58" s="1"/>
  <c r="AH15" i="59" s="1"/>
  <c r="AH17" i="59" s="1"/>
  <c r="AH19" i="59" s="1"/>
  <c r="AH20" i="59" s="1"/>
  <c r="AH15" i="60" s="1"/>
  <c r="AH17" i="60" s="1"/>
  <c r="AH19" i="60" s="1"/>
  <c r="AH20" i="60" s="1"/>
  <c r="AH15" i="61" s="1"/>
  <c r="AH17" i="61" s="1"/>
  <c r="AH19" i="61" s="1"/>
  <c r="AH20" i="61" s="1"/>
  <c r="AH15" i="62" s="1"/>
  <c r="AH17" i="62" s="1"/>
  <c r="AH19" i="62" s="1"/>
  <c r="AH20" i="62" s="1"/>
  <c r="AH15" i="63" s="1"/>
  <c r="AH17" i="63" s="1"/>
  <c r="AH19" i="63" s="1"/>
  <c r="AH20" i="63" s="1"/>
  <c r="AH15" i="64" s="1"/>
  <c r="AH17" i="64" s="1"/>
  <c r="AH19" i="64" s="1"/>
  <c r="AH20" i="64" s="1"/>
  <c r="AH15" i="65" s="1"/>
  <c r="AH17" i="65" s="1"/>
  <c r="AH19" i="65" s="1"/>
  <c r="AH20" i="65" s="1"/>
  <c r="AH15" i="66" s="1"/>
  <c r="AH17" i="66" s="1"/>
  <c r="AH19" i="66" s="1"/>
  <c r="AH20" i="66" s="1"/>
  <c r="AH15" i="67" s="1"/>
  <c r="AH17" i="67" s="1"/>
  <c r="AH19" i="67" s="1"/>
  <c r="AH20" i="67" s="1"/>
  <c r="AH17" i="68" s="1"/>
  <c r="AH19" i="68" s="1"/>
  <c r="AH20" i="68" s="1"/>
  <c r="AH15" i="69" s="1"/>
  <c r="AH17" i="69" s="1"/>
  <c r="AH19" i="69" s="1"/>
  <c r="AH20" i="69" s="1"/>
  <c r="AH15" i="70" s="1"/>
  <c r="AH17" i="70" s="1"/>
  <c r="AH19" i="70" s="1"/>
  <c r="AH20" i="70" s="1"/>
  <c r="AH15" i="71" s="1"/>
  <c r="AH17" i="71" s="1"/>
  <c r="AH19" i="71" s="1"/>
  <c r="AH20" i="71" s="1"/>
  <c r="AH15" i="72" s="1"/>
  <c r="AH17" i="72" s="1"/>
  <c r="AH19" i="72" s="1"/>
  <c r="AH20" i="72" s="1"/>
  <c r="AH15" i="73" s="1"/>
  <c r="AH17" i="73" s="1"/>
  <c r="AH19" i="73" s="1"/>
  <c r="AH20" i="73" s="1"/>
  <c r="AH15" i="74" s="1"/>
  <c r="AH17" i="74" s="1"/>
  <c r="AH19" i="74" s="1"/>
  <c r="AH20" i="74" s="1"/>
  <c r="AH15" i="75" s="1"/>
  <c r="AH17" i="75" s="1"/>
  <c r="AH19" i="75" s="1"/>
  <c r="AH20" i="75" s="1"/>
  <c r="AH15" i="76" s="1"/>
  <c r="AH17" i="76" s="1"/>
  <c r="AH19" i="76" s="1"/>
  <c r="AH20" i="76" s="1"/>
  <c r="AH15" i="77" s="1"/>
  <c r="AH17" i="77" s="1"/>
  <c r="AH19" i="77" s="1"/>
  <c r="AH20" i="77" s="1"/>
  <c r="AH15" i="78" s="1"/>
  <c r="AH17" i="78" s="1"/>
  <c r="AH19" i="78" s="1"/>
  <c r="AH20" i="78" s="1"/>
  <c r="E15" i="34"/>
  <c r="E17" i="34" s="1"/>
  <c r="E19" i="34" s="1"/>
  <c r="E20" i="34" s="1"/>
  <c r="E15" i="35" s="1"/>
  <c r="E17" i="35" s="1"/>
  <c r="E19" i="35" s="1"/>
  <c r="E20" i="35" s="1"/>
  <c r="E15" i="36" s="1"/>
  <c r="E17" i="36" s="1"/>
  <c r="E19" i="36" s="1"/>
  <c r="E20" i="36" s="1"/>
  <c r="G15" i="34"/>
  <c r="G17" i="34" s="1"/>
  <c r="G19" i="34" s="1"/>
  <c r="G20" i="34" s="1"/>
  <c r="G15" i="35" s="1"/>
  <c r="G17" i="35" s="1"/>
  <c r="G19" i="35" s="1"/>
  <c r="G20" i="35" s="1"/>
  <c r="G15" i="36" s="1"/>
  <c r="G17" i="36" s="1"/>
  <c r="G19" i="36" s="1"/>
  <c r="G20" i="36" s="1"/>
  <c r="G15" i="37" s="1"/>
  <c r="G17" i="37" s="1"/>
  <c r="G19" i="37" s="1"/>
  <c r="G20" i="37" s="1"/>
  <c r="G15" i="38" s="1"/>
  <c r="G17" i="38" s="1"/>
  <c r="G19" i="38" s="1"/>
  <c r="G20" i="38" s="1"/>
  <c r="G15" i="39" s="1"/>
  <c r="G17" i="39" s="1"/>
  <c r="G19" i="39" s="1"/>
  <c r="G20" i="39" s="1"/>
  <c r="G15" i="40" s="1"/>
  <c r="G17" i="40" s="1"/>
  <c r="G19" i="40" s="1"/>
  <c r="G20" i="40" s="1"/>
  <c r="G15" i="41" s="1"/>
  <c r="G17" i="41" s="1"/>
  <c r="G19" i="41" s="1"/>
  <c r="G20" i="41" s="1"/>
  <c r="G15" i="42" s="1"/>
  <c r="G17" i="42" s="1"/>
  <c r="G19" i="42" s="1"/>
  <c r="G20" i="42" s="1"/>
  <c r="G15" i="43" s="1"/>
  <c r="G17" i="43" s="1"/>
  <c r="G19" i="43" s="1"/>
  <c r="G20" i="43" s="1"/>
  <c r="G15" i="44" s="1"/>
  <c r="G17" i="44" s="1"/>
  <c r="G19" i="44" s="1"/>
  <c r="G20" i="44" s="1"/>
  <c r="G15" i="45" s="1"/>
  <c r="G17" i="45" s="1"/>
  <c r="G19" i="45" s="1"/>
  <c r="G20" i="45" s="1"/>
  <c r="G15" i="46" s="1"/>
  <c r="G17" i="46" s="1"/>
  <c r="G19" i="46" s="1"/>
  <c r="G20" i="46" s="1"/>
  <c r="G15" i="47" s="1"/>
  <c r="G17" i="47" s="1"/>
  <c r="G19" i="47" s="1"/>
  <c r="G20" i="47" s="1"/>
  <c r="G15" i="48" s="1"/>
  <c r="G17" i="48" s="1"/>
  <c r="G19" i="48" s="1"/>
  <c r="G20" i="48" s="1"/>
  <c r="G15" i="49" s="1"/>
  <c r="G17" i="49" s="1"/>
  <c r="G19" i="49" s="1"/>
  <c r="G20" i="49" s="1"/>
  <c r="G15" i="50" s="1"/>
  <c r="G17" i="50" s="1"/>
  <c r="G19" i="50" s="1"/>
  <c r="G20" i="50" s="1"/>
  <c r="G15" i="51" s="1"/>
  <c r="G17" i="51" s="1"/>
  <c r="G19" i="51" s="1"/>
  <c r="G20" i="51" s="1"/>
  <c r="G15" i="52" s="1"/>
  <c r="G17" i="52" s="1"/>
  <c r="G19" i="52" s="1"/>
  <c r="G20" i="52" s="1"/>
  <c r="G15" i="53" s="1"/>
  <c r="G17" i="53" s="1"/>
  <c r="G19" i="53" s="1"/>
  <c r="G20" i="53" s="1"/>
  <c r="G15" i="54" s="1"/>
  <c r="G17" i="54" s="1"/>
  <c r="G19" i="54" s="1"/>
  <c r="G20" i="54" s="1"/>
  <c r="G15" i="55" s="1"/>
  <c r="G17" i="55" s="1"/>
  <c r="G19" i="55" s="1"/>
  <c r="G20" i="55" s="1"/>
  <c r="G15" i="56" s="1"/>
  <c r="G17" i="56" s="1"/>
  <c r="G19" i="56" s="1"/>
  <c r="G20" i="56" s="1"/>
  <c r="G15" i="57" s="1"/>
  <c r="G17" i="57" s="1"/>
  <c r="X15" i="34"/>
  <c r="X17" i="34" s="1"/>
  <c r="X19" i="34" s="1"/>
  <c r="X20" i="34" s="1"/>
  <c r="X15" i="35" s="1"/>
  <c r="X17" i="35" s="1"/>
  <c r="X19" i="35" s="1"/>
  <c r="X20" i="35" s="1"/>
  <c r="X15" i="36" s="1"/>
  <c r="X17" i="36" s="1"/>
  <c r="X19" i="36" s="1"/>
  <c r="X20" i="36" s="1"/>
  <c r="X15" i="37" s="1"/>
  <c r="X17" i="37" s="1"/>
  <c r="X19" i="37" s="1"/>
  <c r="X20" i="37" s="1"/>
  <c r="X15" i="38" s="1"/>
  <c r="X17" i="38" s="1"/>
  <c r="X19" i="38" s="1"/>
  <c r="X20" i="38" s="1"/>
  <c r="X15" i="39" s="1"/>
  <c r="X17" i="39" s="1"/>
  <c r="X19" i="39" s="1"/>
  <c r="X20" i="39" s="1"/>
  <c r="X15" i="40" s="1"/>
  <c r="X17" i="40" s="1"/>
  <c r="X19" i="40" s="1"/>
  <c r="X20" i="40" s="1"/>
  <c r="X15" i="41" s="1"/>
  <c r="X17" i="41" s="1"/>
  <c r="X19" i="41" s="1"/>
  <c r="X20" i="41" s="1"/>
  <c r="X15" i="42" s="1"/>
  <c r="X17" i="42" s="1"/>
  <c r="X19" i="42" s="1"/>
  <c r="X20" i="42" s="1"/>
  <c r="X15" i="43" s="1"/>
  <c r="X17" i="43" s="1"/>
  <c r="X19" i="43" s="1"/>
  <c r="X20" i="43" s="1"/>
  <c r="X15" i="44" s="1"/>
  <c r="X17" i="44" s="1"/>
  <c r="X19" i="44" s="1"/>
  <c r="X20" i="44" s="1"/>
  <c r="X15" i="45" s="1"/>
  <c r="X17" i="45" s="1"/>
  <c r="X19" i="45" s="1"/>
  <c r="X20" i="45" s="1"/>
  <c r="X15" i="46" s="1"/>
  <c r="X17" i="46" s="1"/>
  <c r="X19" i="46" s="1"/>
  <c r="X20" i="46" s="1"/>
  <c r="X15" i="47" s="1"/>
  <c r="X17" i="47" s="1"/>
  <c r="X19" i="47" s="1"/>
  <c r="X20" i="47" s="1"/>
  <c r="X15" i="48" s="1"/>
  <c r="X17" i="48" s="1"/>
  <c r="X19" i="48" s="1"/>
  <c r="X20" i="48" s="1"/>
  <c r="X15" i="49" s="1"/>
  <c r="X17" i="49" s="1"/>
  <c r="X19" i="49" s="1"/>
  <c r="X20" i="49" s="1"/>
  <c r="X15" i="50" s="1"/>
  <c r="X17" i="50" s="1"/>
  <c r="X19" i="50" s="1"/>
  <c r="X20" i="50" s="1"/>
  <c r="X15" i="51" s="1"/>
  <c r="X17" i="51" s="1"/>
  <c r="X19" i="51" s="1"/>
  <c r="X20" i="51" s="1"/>
  <c r="X15" i="52" s="1"/>
  <c r="X17" i="52" s="1"/>
  <c r="X19" i="52" s="1"/>
  <c r="X20" i="52" s="1"/>
  <c r="X15" i="53" s="1"/>
  <c r="X17" i="53" s="1"/>
  <c r="X19" i="53" s="1"/>
  <c r="X20" i="53" s="1"/>
  <c r="X15" i="54" s="1"/>
  <c r="X17" i="54" s="1"/>
  <c r="X19" i="54" s="1"/>
  <c r="X20" i="54" s="1"/>
  <c r="X15" i="55" s="1"/>
  <c r="X17" i="55" s="1"/>
  <c r="X19" i="55" s="1"/>
  <c r="X20" i="55" s="1"/>
  <c r="X15" i="56" s="1"/>
  <c r="X17" i="56" s="1"/>
  <c r="X19" i="56" s="1"/>
  <c r="X20" i="56" s="1"/>
  <c r="X15" i="57" s="1"/>
  <c r="X17" i="57" s="1"/>
  <c r="X20" i="57" s="1"/>
  <c r="X21" i="57" s="1"/>
  <c r="X15" i="58" s="1"/>
  <c r="X17" i="58" s="1"/>
  <c r="X19" i="58" s="1"/>
  <c r="X20" i="58" s="1"/>
  <c r="X15" i="59" s="1"/>
  <c r="X17" i="59" s="1"/>
  <c r="X19" i="59" s="1"/>
  <c r="X20" i="59" s="1"/>
  <c r="X15" i="60" s="1"/>
  <c r="X17" i="60" s="1"/>
  <c r="X19" i="60" s="1"/>
  <c r="X20" i="60" s="1"/>
  <c r="X15" i="61" s="1"/>
  <c r="X17" i="61" s="1"/>
  <c r="X19" i="61" s="1"/>
  <c r="X20" i="61" s="1"/>
  <c r="X15" i="62" s="1"/>
  <c r="X17" i="62" s="1"/>
  <c r="X19" i="62" s="1"/>
  <c r="X20" i="62" s="1"/>
  <c r="X15" i="63" s="1"/>
  <c r="X17" i="63" s="1"/>
  <c r="X19" i="63" s="1"/>
  <c r="X20" i="63" s="1"/>
  <c r="X15" i="64" s="1"/>
  <c r="X17" i="64" s="1"/>
  <c r="X19" i="64" s="1"/>
  <c r="X20" i="64" s="1"/>
  <c r="X15" i="65" s="1"/>
  <c r="X17" i="65" s="1"/>
  <c r="X19" i="65" s="1"/>
  <c r="X20" i="65" s="1"/>
  <c r="X15" i="66" s="1"/>
  <c r="X17" i="66" s="1"/>
  <c r="X19" i="66" s="1"/>
  <c r="X20" i="66" s="1"/>
  <c r="X15" i="67" s="1"/>
  <c r="X17" i="67" s="1"/>
  <c r="X19" i="67" s="1"/>
  <c r="X20" i="67" s="1"/>
  <c r="X15" i="68" s="1"/>
  <c r="X17" i="68" s="1"/>
  <c r="X19" i="68" s="1"/>
  <c r="X20" i="68" s="1"/>
  <c r="X15" i="69" s="1"/>
  <c r="X17" i="69" s="1"/>
  <c r="X19" i="69" s="1"/>
  <c r="X20" i="69" s="1"/>
  <c r="X15" i="70" s="1"/>
  <c r="X17" i="70" s="1"/>
  <c r="X19" i="70" s="1"/>
  <c r="X20" i="70" s="1"/>
  <c r="X15" i="71" s="1"/>
  <c r="X17" i="71" s="1"/>
  <c r="X19" i="71" s="1"/>
  <c r="X20" i="71" s="1"/>
  <c r="X15" i="72" s="1"/>
  <c r="X17" i="72" s="1"/>
  <c r="X19" i="72" s="1"/>
  <c r="X20" i="72" s="1"/>
  <c r="X15" i="73" s="1"/>
  <c r="X17" i="73" s="1"/>
  <c r="X19" i="73" s="1"/>
  <c r="X20" i="73" s="1"/>
  <c r="X15" i="74" s="1"/>
  <c r="X17" i="74" s="1"/>
  <c r="X19" i="74" s="1"/>
  <c r="X20" i="74" s="1"/>
  <c r="X15" i="75" s="1"/>
  <c r="X17" i="75" s="1"/>
  <c r="X19" i="75" s="1"/>
  <c r="X20" i="75" s="1"/>
  <c r="X15" i="76" s="1"/>
  <c r="X17" i="76" s="1"/>
  <c r="X19" i="76" s="1"/>
  <c r="X20" i="76" s="1"/>
  <c r="X15" i="77" s="1"/>
  <c r="X17" i="77" s="1"/>
  <c r="X19" i="77" s="1"/>
  <c r="X20" i="77" s="1"/>
  <c r="X15" i="78" s="1"/>
  <c r="X17" i="78" s="1"/>
  <c r="X19" i="78" s="1"/>
  <c r="X20" i="78" s="1"/>
  <c r="Q15" i="34"/>
  <c r="Q17" i="34" s="1"/>
  <c r="Q19" i="34" s="1"/>
  <c r="Q20" i="34" s="1"/>
  <c r="Q15" i="35" s="1"/>
  <c r="Q17" i="35" s="1"/>
  <c r="Q19" i="35" s="1"/>
  <c r="Q20" i="35" s="1"/>
  <c r="Q15" i="36" s="1"/>
  <c r="Q17" i="36" s="1"/>
  <c r="Q19" i="36" s="1"/>
  <c r="Q20" i="36" s="1"/>
  <c r="Q15" i="37" s="1"/>
  <c r="Q17" i="37" s="1"/>
  <c r="Q19" i="37" s="1"/>
  <c r="Q20" i="37" s="1"/>
  <c r="Q15" i="38" s="1"/>
  <c r="Q17" i="38" s="1"/>
  <c r="Q19" i="38" s="1"/>
  <c r="Q20" i="38" s="1"/>
  <c r="Q15" i="39" s="1"/>
  <c r="Q17" i="39" s="1"/>
  <c r="Q19" i="39" s="1"/>
  <c r="Q20" i="39" s="1"/>
  <c r="Q15" i="40" s="1"/>
  <c r="Q17" i="40" s="1"/>
  <c r="Q19" i="40" s="1"/>
  <c r="Q20" i="40" s="1"/>
  <c r="Q15" i="41" s="1"/>
  <c r="Q17" i="41" s="1"/>
  <c r="Q19" i="41" s="1"/>
  <c r="Q20" i="41" s="1"/>
  <c r="Q15" i="42" s="1"/>
  <c r="Q17" i="42" s="1"/>
  <c r="Q19" i="42" s="1"/>
  <c r="Q20" i="42" s="1"/>
  <c r="Q15" i="43" s="1"/>
  <c r="Q17" i="43" s="1"/>
  <c r="Q19" i="43" s="1"/>
  <c r="Q20" i="43" s="1"/>
  <c r="Q15" i="44" s="1"/>
  <c r="Q17" i="44" s="1"/>
  <c r="Q19" i="44" s="1"/>
  <c r="Q20" i="44" s="1"/>
  <c r="Q15" i="45" s="1"/>
  <c r="Q17" i="45" s="1"/>
  <c r="Q19" i="45" s="1"/>
  <c r="Q20" i="45" s="1"/>
  <c r="Q15" i="46" s="1"/>
  <c r="Q17" i="46" s="1"/>
  <c r="Q19" i="46" s="1"/>
  <c r="Q20" i="46" s="1"/>
  <c r="Q15" i="47" s="1"/>
  <c r="Q17" i="47" s="1"/>
  <c r="Q19" i="47" s="1"/>
  <c r="Q20" i="47" s="1"/>
  <c r="Q15" i="48" s="1"/>
  <c r="Q17" i="48" s="1"/>
  <c r="Q19" i="48" s="1"/>
  <c r="Q20" i="48" s="1"/>
  <c r="Q15" i="49" s="1"/>
  <c r="Q17" i="49" s="1"/>
  <c r="Q19" i="49" s="1"/>
  <c r="Q20" i="49" s="1"/>
  <c r="Q15" i="50" s="1"/>
  <c r="Q17" i="50" s="1"/>
  <c r="Q19" i="50" s="1"/>
  <c r="Q20" i="50" s="1"/>
  <c r="Q15" i="51" s="1"/>
  <c r="Q17" i="51" s="1"/>
  <c r="Q19" i="51" s="1"/>
  <c r="Q20" i="51" s="1"/>
  <c r="Q15" i="52" s="1"/>
  <c r="Q17" i="52" s="1"/>
  <c r="Q19" i="52" s="1"/>
  <c r="Q20" i="52" s="1"/>
  <c r="Q15" i="53" s="1"/>
  <c r="Q17" i="53" s="1"/>
  <c r="Q19" i="53" s="1"/>
  <c r="Q20" i="53" s="1"/>
  <c r="Q15" i="54" s="1"/>
  <c r="Q17" i="54" s="1"/>
  <c r="Q19" i="54" s="1"/>
  <c r="Q20" i="54" s="1"/>
  <c r="Q15" i="55" s="1"/>
  <c r="Q17" i="55" s="1"/>
  <c r="Q19" i="55" s="1"/>
  <c r="Q20" i="55" s="1"/>
  <c r="Q15" i="56" s="1"/>
  <c r="Q17" i="56" s="1"/>
  <c r="Q19" i="56" s="1"/>
  <c r="Q20" i="56" s="1"/>
  <c r="Q15" i="57" s="1"/>
  <c r="Q17" i="57" s="1"/>
  <c r="Q20" i="57" s="1"/>
  <c r="Q21" i="57" s="1"/>
  <c r="Q15" i="58" s="1"/>
  <c r="Q17" i="58" s="1"/>
  <c r="Q19" i="58" s="1"/>
  <c r="Q20" i="58" s="1"/>
  <c r="Q15" i="59" s="1"/>
  <c r="Q17" i="59" s="1"/>
  <c r="Q19" i="59" s="1"/>
  <c r="Q20" i="59" s="1"/>
  <c r="Q15" i="60" s="1"/>
  <c r="Q17" i="60" s="1"/>
  <c r="Q19" i="60" s="1"/>
  <c r="Q20" i="60" s="1"/>
  <c r="Q15" i="61" s="1"/>
  <c r="Q17" i="61" s="1"/>
  <c r="Q19" i="61" s="1"/>
  <c r="Q20" i="61" s="1"/>
  <c r="Q15" i="62" s="1"/>
  <c r="Q17" i="62" s="1"/>
  <c r="Q19" i="62" s="1"/>
  <c r="Q20" i="62" s="1"/>
  <c r="Q15" i="63" s="1"/>
  <c r="Q17" i="63" s="1"/>
  <c r="Q19" i="63" s="1"/>
  <c r="Q20" i="63" s="1"/>
  <c r="Q15" i="64" s="1"/>
  <c r="Q17" i="64" s="1"/>
  <c r="Q19" i="64" s="1"/>
  <c r="Q20" i="64" s="1"/>
  <c r="Q15" i="65" s="1"/>
  <c r="Q17" i="65" s="1"/>
  <c r="Q19" i="65" s="1"/>
  <c r="Q20" i="65" s="1"/>
  <c r="Q15" i="66" s="1"/>
  <c r="Q17" i="66" s="1"/>
  <c r="Q19" i="66" s="1"/>
  <c r="Q20" i="66" s="1"/>
  <c r="Q15" i="67" s="1"/>
  <c r="Q17" i="67" s="1"/>
  <c r="Q19" i="67" s="1"/>
  <c r="Q20" i="67" s="1"/>
  <c r="Q15" i="68" s="1"/>
  <c r="Q17" i="68" s="1"/>
  <c r="Q19" i="68" s="1"/>
  <c r="Q20" i="68" s="1"/>
  <c r="Q15" i="69" s="1"/>
  <c r="Q17" i="69" s="1"/>
  <c r="Q19" i="69" s="1"/>
  <c r="Q20" i="69" s="1"/>
  <c r="Q15" i="70" s="1"/>
  <c r="Q17" i="70" s="1"/>
  <c r="Q19" i="70" s="1"/>
  <c r="Q20" i="70" s="1"/>
  <c r="Q15" i="71" s="1"/>
  <c r="Q17" i="71" s="1"/>
  <c r="Q19" i="71" s="1"/>
  <c r="Q20" i="71" s="1"/>
  <c r="Q15" i="72" s="1"/>
  <c r="Q17" i="72" s="1"/>
  <c r="Q19" i="72" s="1"/>
  <c r="Q20" i="72" s="1"/>
  <c r="Q15" i="73" s="1"/>
  <c r="Q17" i="73" s="1"/>
  <c r="Q19" i="73" s="1"/>
  <c r="Q20" i="73" s="1"/>
  <c r="Q15" i="74" s="1"/>
  <c r="Q17" i="74" s="1"/>
  <c r="Q19" i="74" s="1"/>
  <c r="Q20" i="74" s="1"/>
  <c r="Q15" i="75" s="1"/>
  <c r="Q17" i="75" s="1"/>
  <c r="Q19" i="75" s="1"/>
  <c r="Q20" i="75" s="1"/>
  <c r="Q15" i="76" s="1"/>
  <c r="Q17" i="76" s="1"/>
  <c r="Q19" i="76" s="1"/>
  <c r="Q20" i="76" s="1"/>
  <c r="Q15" i="77" s="1"/>
  <c r="Q17" i="77" s="1"/>
  <c r="Q19" i="77" s="1"/>
  <c r="Q20" i="77" s="1"/>
  <c r="AF19" i="28"/>
  <c r="AF20" i="28" s="1"/>
  <c r="AF15" i="29" s="1"/>
  <c r="AF17" i="29" s="1"/>
  <c r="AF19" i="29" s="1"/>
  <c r="AF20" i="29" s="1"/>
  <c r="AF15" i="30" s="1"/>
  <c r="AF17" i="30" s="1"/>
  <c r="AF19" i="30" s="1"/>
  <c r="AF20" i="30" s="1"/>
  <c r="AF15" i="31" s="1"/>
  <c r="AF17" i="31" s="1"/>
  <c r="AF19" i="31" s="1"/>
  <c r="AF20" i="31" s="1"/>
  <c r="AF15" i="32" s="1"/>
  <c r="AF17" i="32" s="1"/>
  <c r="AF19" i="32" s="1"/>
  <c r="AF20" i="32" s="1"/>
  <c r="AF15" i="33" s="1"/>
  <c r="AF17" i="33" s="1"/>
  <c r="AF19" i="33" s="1"/>
  <c r="AF20" i="33" s="1"/>
  <c r="J16" i="28"/>
  <c r="AF18" i="22"/>
  <c r="E16" i="23"/>
  <c r="G20" i="57" l="1"/>
  <c r="G21" i="57" s="1"/>
  <c r="G15" i="58" s="1"/>
  <c r="G17" i="58" s="1"/>
  <c r="G19" i="58" s="1"/>
  <c r="G20" i="58" s="1"/>
  <c r="G15" i="59" s="1"/>
  <c r="G17" i="59" s="1"/>
  <c r="G19" i="59" s="1"/>
  <c r="G20" i="59" s="1"/>
  <c r="G15" i="60" s="1"/>
  <c r="G17" i="60" s="1"/>
  <c r="G19" i="60" s="1"/>
  <c r="G20" i="60" s="1"/>
  <c r="G15" i="61" s="1"/>
  <c r="G17" i="61" s="1"/>
  <c r="G19" i="61" s="1"/>
  <c r="G20" i="61" s="1"/>
  <c r="G15" i="62" s="1"/>
  <c r="G17" i="62" s="1"/>
  <c r="G19" i="62" s="1"/>
  <c r="G20" i="62" s="1"/>
  <c r="G15" i="63" s="1"/>
  <c r="G17" i="63" s="1"/>
  <c r="G19" i="63" s="1"/>
  <c r="G20" i="63" s="1"/>
  <c r="G15" i="64" s="1"/>
  <c r="G17" i="64" s="1"/>
  <c r="G19" i="64" s="1"/>
  <c r="G20" i="64" s="1"/>
  <c r="G15" i="65" s="1"/>
  <c r="G17" i="65" s="1"/>
  <c r="G19" i="65" s="1"/>
  <c r="G20" i="65" s="1"/>
  <c r="G15" i="66" s="1"/>
  <c r="G17" i="66" s="1"/>
  <c r="G19" i="66" s="1"/>
  <c r="G20" i="66" s="1"/>
  <c r="G15" i="67" s="1"/>
  <c r="G17" i="67" s="1"/>
  <c r="G19" i="67" s="1"/>
  <c r="G20" i="67" s="1"/>
  <c r="G15" i="68" s="1"/>
  <c r="G17" i="68" s="1"/>
  <c r="G19" i="68" s="1"/>
  <c r="G20" i="68" s="1"/>
  <c r="G15" i="69" s="1"/>
  <c r="G17" i="69" s="1"/>
  <c r="G19" i="69" s="1"/>
  <c r="G20" i="69" s="1"/>
  <c r="G15" i="70" s="1"/>
  <c r="G17" i="70" s="1"/>
  <c r="G19" i="70" s="1"/>
  <c r="G20" i="70" s="1"/>
  <c r="G15" i="71" s="1"/>
  <c r="G17" i="71" s="1"/>
  <c r="G19" i="71" s="1"/>
  <c r="G20" i="71" s="1"/>
  <c r="G15" i="72" s="1"/>
  <c r="G17" i="72" s="1"/>
  <c r="G19" i="72" s="1"/>
  <c r="G20" i="72" s="1"/>
  <c r="G15" i="73" s="1"/>
  <c r="G17" i="73" s="1"/>
  <c r="G19" i="73" s="1"/>
  <c r="G20" i="73" s="1"/>
  <c r="G15" i="74" s="1"/>
  <c r="G17" i="74" s="1"/>
  <c r="G19" i="74" s="1"/>
  <c r="G20" i="74" s="1"/>
  <c r="G15" i="75" s="1"/>
  <c r="G17" i="75" s="1"/>
  <c r="G19" i="75" s="1"/>
  <c r="G20" i="75" s="1"/>
  <c r="G15" i="76" s="1"/>
  <c r="G17" i="76" s="1"/>
  <c r="G19" i="76" s="1"/>
  <c r="G20" i="76" s="1"/>
  <c r="G15" i="77" s="1"/>
  <c r="G17" i="77" s="1"/>
  <c r="G19" i="77" s="1"/>
  <c r="G20" i="77" s="1"/>
  <c r="G15" i="78" s="1"/>
  <c r="G17" i="78" s="1"/>
  <c r="G19" i="78" s="1"/>
  <c r="G20" i="78" s="1"/>
  <c r="E15" i="37"/>
  <c r="E17" i="37" s="1"/>
  <c r="E19" i="37" s="1"/>
  <c r="E20" i="37" s="1"/>
  <c r="E15" i="38" s="1"/>
  <c r="E17" i="38" s="1"/>
  <c r="E19" i="38" s="1"/>
  <c r="E20" i="38" s="1"/>
  <c r="E15" i="39" s="1"/>
  <c r="E17" i="39" s="1"/>
  <c r="E19" i="39" s="1"/>
  <c r="E20" i="39" s="1"/>
  <c r="E15" i="40" s="1"/>
  <c r="E17" i="40" s="1"/>
  <c r="E19" i="40" s="1"/>
  <c r="E20" i="40" s="1"/>
  <c r="E15" i="41" s="1"/>
  <c r="E17" i="41" s="1"/>
  <c r="E19" i="41" s="1"/>
  <c r="E20" i="41" s="1"/>
  <c r="E15" i="42" s="1"/>
  <c r="E17" i="42" s="1"/>
  <c r="E19" i="42" s="1"/>
  <c r="E20" i="42" s="1"/>
  <c r="E15" i="43" s="1"/>
  <c r="E17" i="43" s="1"/>
  <c r="E19" i="43" s="1"/>
  <c r="E20" i="43" s="1"/>
  <c r="E15" i="44" s="1"/>
  <c r="E17" i="44" s="1"/>
  <c r="E19" i="44" s="1"/>
  <c r="E20" i="44" s="1"/>
  <c r="E15" i="45" s="1"/>
  <c r="E17" i="45" s="1"/>
  <c r="E19" i="45" s="1"/>
  <c r="E20" i="45" s="1"/>
  <c r="E15" i="46" s="1"/>
  <c r="E17" i="46" s="1"/>
  <c r="E19" i="46" s="1"/>
  <c r="E20" i="46" s="1"/>
  <c r="E15" i="47" s="1"/>
  <c r="E17" i="47" s="1"/>
  <c r="E19" i="47" s="1"/>
  <c r="E20" i="47" s="1"/>
  <c r="E15" i="48" s="1"/>
  <c r="E17" i="48" s="1"/>
  <c r="E19" i="48" s="1"/>
  <c r="E20" i="48" s="1"/>
  <c r="E15" i="49" s="1"/>
  <c r="AF15" i="34"/>
  <c r="AF17" i="34" s="1"/>
  <c r="AF19" i="34" s="1"/>
  <c r="AF20" i="34" s="1"/>
  <c r="AF15" i="35" s="1"/>
  <c r="AF17" i="35" s="1"/>
  <c r="AF19" i="35" s="1"/>
  <c r="AF20" i="35" s="1"/>
  <c r="AF15" i="36" s="1"/>
  <c r="AF17" i="36" s="1"/>
  <c r="AF19" i="36" s="1"/>
  <c r="AF20" i="36" s="1"/>
  <c r="AF15" i="37" s="1"/>
  <c r="AF17" i="37" s="1"/>
  <c r="AF19" i="37" s="1"/>
  <c r="AF20" i="37" s="1"/>
  <c r="AF15" i="38" s="1"/>
  <c r="AF17" i="38" s="1"/>
  <c r="AF19" i="38" s="1"/>
  <c r="AF20" i="38" s="1"/>
  <c r="AF15" i="39" s="1"/>
  <c r="AF17" i="39" s="1"/>
  <c r="AF19" i="39" s="1"/>
  <c r="AF20" i="39" s="1"/>
  <c r="AF15" i="40" s="1"/>
  <c r="AF17" i="40" s="1"/>
  <c r="AF19" i="40" s="1"/>
  <c r="AF20" i="40" s="1"/>
  <c r="AF15" i="41" s="1"/>
  <c r="AF17" i="41" s="1"/>
  <c r="AF19" i="41" s="1"/>
  <c r="AF20" i="41" s="1"/>
  <c r="AF15" i="42" s="1"/>
  <c r="AF17" i="42" s="1"/>
  <c r="AF19" i="42" s="1"/>
  <c r="AF20" i="42" s="1"/>
  <c r="AF15" i="43" s="1"/>
  <c r="AF17" i="43" s="1"/>
  <c r="AF19" i="43" s="1"/>
  <c r="AF20" i="43" s="1"/>
  <c r="AF15" i="44" s="1"/>
  <c r="AF17" i="44" s="1"/>
  <c r="AF19" i="44" s="1"/>
  <c r="AF20" i="44" s="1"/>
  <c r="AF15" i="45" s="1"/>
  <c r="AF17" i="45" s="1"/>
  <c r="AF19" i="45" s="1"/>
  <c r="AF20" i="45" s="1"/>
  <c r="AF15" i="46" s="1"/>
  <c r="AF17" i="46" s="1"/>
  <c r="AF19" i="46" s="1"/>
  <c r="AF20" i="46" s="1"/>
  <c r="AF15" i="47" s="1"/>
  <c r="AF17" i="47" s="1"/>
  <c r="AF19" i="47" s="1"/>
  <c r="AF20" i="47" s="1"/>
  <c r="AF15" i="48" s="1"/>
  <c r="AF17" i="48" s="1"/>
  <c r="AF19" i="48" s="1"/>
  <c r="AF20" i="48" s="1"/>
  <c r="AF15" i="49" s="1"/>
  <c r="AF17" i="49" s="1"/>
  <c r="AF19" i="49" s="1"/>
  <c r="AF20" i="49" s="1"/>
  <c r="AF15" i="50" s="1"/>
  <c r="AF17" i="50" s="1"/>
  <c r="AF19" i="50" s="1"/>
  <c r="AF20" i="50" s="1"/>
  <c r="AF15" i="51" s="1"/>
  <c r="AF17" i="51" s="1"/>
  <c r="AF19" i="51" s="1"/>
  <c r="AF20" i="51" s="1"/>
  <c r="AF15" i="52" s="1"/>
  <c r="AF17" i="52" s="1"/>
  <c r="AF19" i="52" s="1"/>
  <c r="AF20" i="52" s="1"/>
  <c r="AF15" i="53" s="1"/>
  <c r="AF17" i="53" s="1"/>
  <c r="AF19" i="53" s="1"/>
  <c r="AF20" i="53" s="1"/>
  <c r="AF15" i="54" s="1"/>
  <c r="AF17" i="54" s="1"/>
  <c r="AF19" i="54" s="1"/>
  <c r="AF20" i="54" s="1"/>
  <c r="AF15" i="55" s="1"/>
  <c r="AF17" i="55" s="1"/>
  <c r="AF19" i="55" s="1"/>
  <c r="AF20" i="55" s="1"/>
  <c r="AF15" i="56" s="1"/>
  <c r="AF17" i="56" s="1"/>
  <c r="AF19" i="56" s="1"/>
  <c r="AF20" i="56" s="1"/>
  <c r="AF15" i="57" s="1"/>
  <c r="AF17" i="57" s="1"/>
  <c r="AF20" i="57" s="1"/>
  <c r="AF21" i="57" s="1"/>
  <c r="AF15" i="58" s="1"/>
  <c r="AF17" i="58" s="1"/>
  <c r="AF19" i="58" s="1"/>
  <c r="AF20" i="58" s="1"/>
  <c r="AF15" i="59" s="1"/>
  <c r="AF17" i="59" s="1"/>
  <c r="AF19" i="59" s="1"/>
  <c r="AF20" i="59" s="1"/>
  <c r="AF15" i="60" s="1"/>
  <c r="AF17" i="60" s="1"/>
  <c r="AF19" i="60" s="1"/>
  <c r="AF20" i="60" s="1"/>
  <c r="AF15" i="61" s="1"/>
  <c r="AF17" i="61" s="1"/>
  <c r="AF19" i="61" s="1"/>
  <c r="AF20" i="61" s="1"/>
  <c r="AF15" i="62" s="1"/>
  <c r="AF17" i="62" s="1"/>
  <c r="AF19" i="62" s="1"/>
  <c r="AF20" i="62" s="1"/>
  <c r="AF15" i="63" s="1"/>
  <c r="AF17" i="63" s="1"/>
  <c r="AF19" i="63" s="1"/>
  <c r="AF20" i="63" s="1"/>
  <c r="AF15" i="64" s="1"/>
  <c r="AF17" i="64" s="1"/>
  <c r="AF19" i="64" s="1"/>
  <c r="AF20" i="64" s="1"/>
  <c r="AF15" i="65" s="1"/>
  <c r="AF17" i="65" s="1"/>
  <c r="AF19" i="65" s="1"/>
  <c r="AF20" i="65" s="1"/>
  <c r="AF15" i="66" s="1"/>
  <c r="AF17" i="66" s="1"/>
  <c r="AF19" i="66" s="1"/>
  <c r="AF20" i="66" s="1"/>
  <c r="AF15" i="67" s="1"/>
  <c r="AF17" i="67" s="1"/>
  <c r="AF19" i="67" s="1"/>
  <c r="AF20" i="67" s="1"/>
  <c r="AF15" i="68" s="1"/>
  <c r="AF17" i="68" s="1"/>
  <c r="AF19" i="68" s="1"/>
  <c r="AF20" i="68" s="1"/>
  <c r="AF15" i="69" s="1"/>
  <c r="AF17" i="69" s="1"/>
  <c r="AF19" i="69" s="1"/>
  <c r="AF20" i="69" s="1"/>
  <c r="AF15" i="70" s="1"/>
  <c r="AF17" i="70" s="1"/>
  <c r="AF19" i="70" s="1"/>
  <c r="AF20" i="70" s="1"/>
  <c r="AF15" i="71" s="1"/>
  <c r="AF17" i="71" s="1"/>
  <c r="AF19" i="71" s="1"/>
  <c r="AF20" i="71" s="1"/>
  <c r="AF15" i="72" s="1"/>
  <c r="AF17" i="72" s="1"/>
  <c r="AF19" i="72" s="1"/>
  <c r="AF20" i="72" s="1"/>
  <c r="AF15" i="73" s="1"/>
  <c r="AF17" i="73" s="1"/>
  <c r="AF19" i="73" s="1"/>
  <c r="AF20" i="73" s="1"/>
  <c r="AF15" i="74" s="1"/>
  <c r="AF17" i="74" s="1"/>
  <c r="AF19" i="74" s="1"/>
  <c r="AF20" i="74" s="1"/>
  <c r="AF15" i="75" s="1"/>
  <c r="AF17" i="75" s="1"/>
  <c r="AF19" i="75" s="1"/>
  <c r="AF20" i="75" s="1"/>
  <c r="AF15" i="76" s="1"/>
  <c r="AF17" i="76" s="1"/>
  <c r="AF19" i="76" s="1"/>
  <c r="AF20" i="76" s="1"/>
  <c r="AF15" i="77" s="1"/>
  <c r="AF17" i="77" s="1"/>
  <c r="AF19" i="77" s="1"/>
  <c r="AF20" i="77" s="1"/>
  <c r="Q16" i="27"/>
  <c r="G16" i="27"/>
  <c r="H16" i="27" s="1"/>
  <c r="E16" i="27"/>
  <c r="F16" i="27" s="1"/>
  <c r="I16" i="27"/>
  <c r="J16" i="27" s="1"/>
  <c r="E17" i="49" l="1"/>
  <c r="E19" i="49" s="1"/>
  <c r="E20" i="49" s="1"/>
  <c r="E15" i="50" s="1"/>
  <c r="E17" i="50" s="1"/>
  <c r="E19" i="50" s="1"/>
  <c r="E20" i="50" s="1"/>
  <c r="E15" i="51" s="1"/>
  <c r="E17" i="51" s="1"/>
  <c r="E19" i="51" s="1"/>
  <c r="E20" i="51" s="1"/>
  <c r="E15" i="52" s="1"/>
  <c r="E17" i="52" s="1"/>
  <c r="E19" i="52" s="1"/>
  <c r="E20" i="52" s="1"/>
  <c r="E15" i="53" s="1"/>
  <c r="E17" i="53" s="1"/>
  <c r="E19" i="53" s="1"/>
  <c r="E20" i="53" s="1"/>
  <c r="E15" i="54" s="1"/>
  <c r="E17" i="54" s="1"/>
  <c r="E19" i="54" s="1"/>
  <c r="E20" i="54" s="1"/>
  <c r="E15" i="55" s="1"/>
  <c r="E17" i="55" s="1"/>
  <c r="E19" i="55" s="1"/>
  <c r="E20" i="55" s="1"/>
  <c r="E15" i="56" s="1"/>
  <c r="E17" i="56" s="1"/>
  <c r="E19" i="56" s="1"/>
  <c r="E20" i="56" s="1"/>
  <c r="E15" i="57" s="1"/>
  <c r="E17" i="57" s="1"/>
  <c r="E20" i="57" s="1"/>
  <c r="E21" i="57" s="1"/>
  <c r="E15" i="58" s="1"/>
  <c r="E17" i="58" s="1"/>
  <c r="E19" i="58" s="1"/>
  <c r="E20" i="58" s="1"/>
  <c r="E15" i="59" s="1"/>
  <c r="E17" i="59" s="1"/>
  <c r="E19" i="59" s="1"/>
  <c r="E20" i="59" s="1"/>
  <c r="E15" i="60" s="1"/>
  <c r="E17" i="60" s="1"/>
  <c r="E19" i="60" s="1"/>
  <c r="E20" i="60" s="1"/>
  <c r="E15" i="61" s="1"/>
  <c r="E17" i="61" s="1"/>
  <c r="E19" i="61" s="1"/>
  <c r="E20" i="61" s="1"/>
  <c r="E15" i="62" s="1"/>
  <c r="E17" i="62" s="1"/>
  <c r="E19" i="62" s="1"/>
  <c r="E20" i="62" s="1"/>
  <c r="E15" i="63" s="1"/>
  <c r="E17" i="63" s="1"/>
  <c r="E19" i="63" s="1"/>
  <c r="E20" i="63" s="1"/>
  <c r="E15" i="64" s="1"/>
  <c r="E17" i="64" s="1"/>
  <c r="E19" i="64" s="1"/>
  <c r="E20" i="64" s="1"/>
  <c r="E15" i="65" s="1"/>
  <c r="E17" i="65" s="1"/>
  <c r="E19" i="65" s="1"/>
  <c r="E20" i="65" s="1"/>
  <c r="E15" i="66" s="1"/>
  <c r="E17" i="66" s="1"/>
  <c r="E19" i="66" s="1"/>
  <c r="E20" i="66" s="1"/>
  <c r="E15" i="67" s="1"/>
  <c r="E17" i="67" s="1"/>
  <c r="E19" i="67" s="1"/>
  <c r="E20" i="67" s="1"/>
  <c r="E15" i="68" s="1"/>
  <c r="E17" i="68" s="1"/>
  <c r="E19" i="68" s="1"/>
  <c r="E20" i="68" s="1"/>
  <c r="E15" i="69" s="1"/>
  <c r="E17" i="69" s="1"/>
  <c r="E19" i="69" s="1"/>
  <c r="E20" i="69" s="1"/>
  <c r="E15" i="70" s="1"/>
  <c r="E17" i="70" s="1"/>
  <c r="E19" i="70" s="1"/>
  <c r="E20" i="70" s="1"/>
  <c r="E15" i="71" s="1"/>
  <c r="E17" i="71" s="1"/>
  <c r="E19" i="71" s="1"/>
  <c r="E20" i="71" s="1"/>
  <c r="E15" i="72" s="1"/>
  <c r="E17" i="72" s="1"/>
  <c r="E19" i="72" s="1"/>
  <c r="E20" i="72" s="1"/>
  <c r="E15" i="73" s="1"/>
  <c r="E17" i="73" s="1"/>
  <c r="E19" i="73" s="1"/>
  <c r="E20" i="73" s="1"/>
  <c r="E15" i="74" s="1"/>
  <c r="E17" i="74" s="1"/>
  <c r="E19" i="74" s="1"/>
  <c r="E20" i="74" s="1"/>
  <c r="E15" i="75" s="1"/>
  <c r="E17" i="75" s="1"/>
  <c r="E19" i="75" s="1"/>
  <c r="E20" i="75" s="1"/>
  <c r="E15" i="76" s="1"/>
  <c r="E17" i="76" s="1"/>
  <c r="E19" i="76" s="1"/>
  <c r="E20" i="76" s="1"/>
  <c r="E15" i="77" s="1"/>
  <c r="E17" i="77" s="1"/>
  <c r="E19" i="77" s="1"/>
  <c r="E20" i="77" s="1"/>
  <c r="E15" i="78" s="1"/>
  <c r="E17" i="78" s="1"/>
  <c r="E19" i="78" s="1"/>
  <c r="E20" i="78" s="1"/>
  <c r="F15" i="49"/>
  <c r="F17" i="49" s="1"/>
  <c r="F19" i="49" s="1"/>
  <c r="F20" i="49" s="1"/>
  <c r="F15" i="50" s="1"/>
  <c r="F17" i="50" s="1"/>
  <c r="F19" i="50" s="1"/>
  <c r="F20" i="50" s="1"/>
  <c r="F15" i="51" s="1"/>
  <c r="F17" i="51" s="1"/>
  <c r="F19" i="51" s="1"/>
  <c r="F20" i="51" s="1"/>
  <c r="F15" i="52" s="1"/>
  <c r="F17" i="52" s="1"/>
  <c r="F19" i="52" s="1"/>
  <c r="F20" i="52" s="1"/>
  <c r="F15" i="53" s="1"/>
  <c r="F17" i="53" s="1"/>
  <c r="F19" i="53" s="1"/>
  <c r="F20" i="53" s="1"/>
  <c r="F15" i="54" s="1"/>
  <c r="F17" i="54" s="1"/>
  <c r="F19" i="54" s="1"/>
  <c r="F20" i="54" s="1"/>
  <c r="F15" i="55" s="1"/>
  <c r="F17" i="55" s="1"/>
  <c r="F19" i="55" s="1"/>
  <c r="F20" i="55" s="1"/>
  <c r="F15" i="56" s="1"/>
  <c r="F17" i="56" s="1"/>
  <c r="F19" i="56" s="1"/>
  <c r="F20" i="56" s="1"/>
  <c r="F15" i="57" s="1"/>
  <c r="F17" i="57" s="1"/>
  <c r="F20" i="57" s="1"/>
  <c r="F21" i="57" s="1"/>
  <c r="F15" i="58" s="1"/>
  <c r="F17" i="58" s="1"/>
  <c r="F19" i="58" s="1"/>
  <c r="F20" i="58" s="1"/>
  <c r="F15" i="59" s="1"/>
  <c r="F17" i="59" s="1"/>
  <c r="F19" i="59" s="1"/>
  <c r="F20" i="59" s="1"/>
  <c r="F15" i="60" s="1"/>
  <c r="F17" i="60" s="1"/>
  <c r="F19" i="60" s="1"/>
  <c r="F20" i="60" s="1"/>
  <c r="F15" i="61" s="1"/>
  <c r="F17" i="61" s="1"/>
  <c r="F19" i="61" s="1"/>
  <c r="F20" i="61" s="1"/>
  <c r="F15" i="62" s="1"/>
  <c r="F17" i="62" s="1"/>
  <c r="F19" i="62" s="1"/>
  <c r="F20" i="62" s="1"/>
  <c r="F15" i="63" s="1"/>
  <c r="F17" i="63" s="1"/>
  <c r="F19" i="63" s="1"/>
  <c r="F20" i="63" s="1"/>
  <c r="F15" i="64" s="1"/>
  <c r="F17" i="64" s="1"/>
  <c r="F19" i="64" s="1"/>
  <c r="F20" i="64" s="1"/>
  <c r="F15" i="65" s="1"/>
  <c r="F17" i="65" s="1"/>
  <c r="F19" i="65" s="1"/>
  <c r="F20" i="65" s="1"/>
  <c r="F15" i="66" s="1"/>
  <c r="F17" i="66" s="1"/>
  <c r="F19" i="66" s="1"/>
  <c r="F20" i="66" s="1"/>
  <c r="F15" i="67" s="1"/>
  <c r="F17" i="67" s="1"/>
  <c r="F19" i="67" s="1"/>
  <c r="F20" i="67" s="1"/>
  <c r="F15" i="68" s="1"/>
  <c r="F17" i="68" s="1"/>
  <c r="F19" i="68" s="1"/>
  <c r="F20" i="68" s="1"/>
  <c r="F15" i="69" s="1"/>
  <c r="F17" i="69" s="1"/>
  <c r="F19" i="69" s="1"/>
  <c r="F20" i="69" s="1"/>
  <c r="F15" i="70" s="1"/>
  <c r="F17" i="70" s="1"/>
  <c r="F19" i="70" s="1"/>
  <c r="F20" i="70" s="1"/>
  <c r="F15" i="71" s="1"/>
  <c r="F17" i="71" s="1"/>
  <c r="F19" i="71" s="1"/>
  <c r="F20" i="71" s="1"/>
  <c r="F15" i="72" s="1"/>
  <c r="F17" i="72" s="1"/>
  <c r="F19" i="72" s="1"/>
  <c r="F20" i="72" s="1"/>
  <c r="F15" i="73" s="1"/>
  <c r="F17" i="73" s="1"/>
  <c r="F19" i="73" s="1"/>
  <c r="F20" i="73" s="1"/>
  <c r="F15" i="74" s="1"/>
  <c r="F17" i="74" s="1"/>
  <c r="F19" i="74" s="1"/>
  <c r="F20" i="74" s="1"/>
  <c r="F15" i="75" s="1"/>
  <c r="F17" i="75" s="1"/>
  <c r="F19" i="75" s="1"/>
  <c r="F20" i="75" s="1"/>
  <c r="F15" i="76" s="1"/>
  <c r="F17" i="76" s="1"/>
  <c r="F19" i="76" s="1"/>
  <c r="F20" i="76" s="1"/>
  <c r="F15" i="77" s="1"/>
  <c r="F17" i="77" s="1"/>
  <c r="F19" i="77" s="1"/>
  <c r="F20" i="77" s="1"/>
  <c r="F15" i="78" s="1"/>
  <c r="F17" i="78" s="1"/>
  <c r="F19" i="78" s="1"/>
  <c r="F20" i="78" s="1"/>
  <c r="AL19" i="27"/>
  <c r="AL20" i="27" s="1"/>
  <c r="P18" i="27"/>
  <c r="N18" i="27"/>
  <c r="L18" i="27"/>
  <c r="J18" i="27"/>
  <c r="H18" i="27"/>
  <c r="F18" i="27"/>
  <c r="D18" i="27"/>
  <c r="I16" i="25" l="1"/>
  <c r="J16" i="25" s="1"/>
  <c r="H16" i="25"/>
  <c r="F16" i="25"/>
  <c r="I16" i="23"/>
  <c r="J16" i="23" s="1"/>
  <c r="G16" i="23"/>
  <c r="H16" i="23" s="1"/>
  <c r="F16" i="23"/>
  <c r="AL19" i="26" l="1"/>
  <c r="AL20" i="26" s="1"/>
  <c r="AF18" i="26"/>
  <c r="P18" i="26"/>
  <c r="N18" i="26"/>
  <c r="L18" i="26"/>
  <c r="J18" i="26"/>
  <c r="H18" i="26"/>
  <c r="F18" i="26"/>
  <c r="D18" i="26"/>
  <c r="AL19" i="25"/>
  <c r="AL20" i="25" s="1"/>
  <c r="AF18" i="25"/>
  <c r="P18" i="25"/>
  <c r="N18" i="25"/>
  <c r="L18" i="25"/>
  <c r="J18" i="25"/>
  <c r="H18" i="25"/>
  <c r="F18" i="25"/>
  <c r="D18" i="25"/>
  <c r="AL19" i="24"/>
  <c r="AL20" i="24" s="1"/>
  <c r="AF18" i="24"/>
  <c r="P18" i="24"/>
  <c r="N18" i="24"/>
  <c r="L18" i="24"/>
  <c r="J18" i="24"/>
  <c r="H18" i="24"/>
  <c r="F18" i="24"/>
  <c r="D18" i="24"/>
  <c r="AL19" i="23" l="1"/>
  <c r="AL20" i="23" s="1"/>
  <c r="AF18" i="23"/>
  <c r="P18" i="23"/>
  <c r="N18" i="23"/>
  <c r="L18" i="23"/>
  <c r="J18" i="23"/>
  <c r="H18" i="23"/>
  <c r="F18" i="23"/>
  <c r="D18" i="23"/>
  <c r="AL19" i="22" l="1"/>
  <c r="AL20" i="22" s="1"/>
  <c r="P18" i="22"/>
  <c r="N18" i="22"/>
  <c r="L18" i="22"/>
  <c r="J18" i="22"/>
  <c r="H18" i="22"/>
  <c r="F18" i="22"/>
  <c r="D18" i="22"/>
  <c r="AL19" i="21" l="1"/>
  <c r="AL20" i="21" s="1"/>
  <c r="AF18" i="21"/>
  <c r="P18" i="21"/>
  <c r="N18" i="21"/>
  <c r="L18" i="21"/>
  <c r="J18" i="21"/>
  <c r="H18" i="21"/>
  <c r="F18" i="21"/>
  <c r="D18" i="21"/>
  <c r="X18" i="19" l="1"/>
  <c r="T18" i="19"/>
  <c r="I16" i="20" l="1"/>
  <c r="J16" i="20" s="1"/>
  <c r="G16" i="20"/>
  <c r="H16" i="20" s="1"/>
  <c r="E16" i="20"/>
  <c r="F16" i="20" s="1"/>
  <c r="AL19" i="20" l="1"/>
  <c r="AL20" i="20" s="1"/>
  <c r="AF18" i="20"/>
  <c r="P18" i="20"/>
  <c r="N18" i="20"/>
  <c r="L18" i="20"/>
  <c r="J18" i="20"/>
  <c r="H18" i="20"/>
  <c r="F18" i="20"/>
  <c r="D18" i="20"/>
  <c r="AL19" i="19" l="1"/>
  <c r="AL20" i="19" s="1"/>
  <c r="AF18" i="19"/>
  <c r="P18" i="19"/>
  <c r="N18" i="19"/>
  <c r="L18" i="19"/>
  <c r="J18" i="19"/>
  <c r="H18" i="19"/>
  <c r="F18" i="19"/>
  <c r="D18" i="19"/>
  <c r="I16" i="19"/>
  <c r="J16" i="19" s="1"/>
  <c r="AL19" i="18" l="1"/>
  <c r="AL20" i="18" s="1"/>
  <c r="AF18" i="18"/>
  <c r="P18" i="18"/>
  <c r="N18" i="18"/>
  <c r="L18" i="18"/>
  <c r="J18" i="18"/>
  <c r="H18" i="18"/>
  <c r="F18" i="18"/>
  <c r="D18" i="18"/>
  <c r="I16" i="18"/>
  <c r="J16" i="18" s="1"/>
  <c r="AF18" i="17" l="1"/>
  <c r="AL19" i="17"/>
  <c r="AL20" i="17" s="1"/>
  <c r="P18" i="17"/>
  <c r="N18" i="17"/>
  <c r="L18" i="17"/>
  <c r="J18" i="17"/>
  <c r="H18" i="17"/>
  <c r="F18" i="17"/>
  <c r="D18" i="17"/>
  <c r="I16" i="17"/>
  <c r="J16" i="17" s="1"/>
  <c r="G16" i="16" l="1"/>
  <c r="H16" i="16" s="1"/>
  <c r="E16" i="16"/>
  <c r="F16" i="16" s="1"/>
  <c r="AL19" i="16"/>
  <c r="AL20" i="16" s="1"/>
  <c r="AF18" i="16"/>
  <c r="P18" i="16"/>
  <c r="N18" i="16"/>
  <c r="L18" i="16"/>
  <c r="J18" i="16"/>
  <c r="H18" i="16"/>
  <c r="F18" i="16"/>
  <c r="D18" i="16"/>
  <c r="I16" i="16"/>
  <c r="J16" i="16" s="1"/>
  <c r="T16" i="15" l="1"/>
  <c r="G16" i="15" l="1"/>
  <c r="E16" i="15"/>
  <c r="F16" i="15" s="1"/>
  <c r="I16" i="15"/>
  <c r="J16" i="15" s="1"/>
  <c r="H16" i="15"/>
  <c r="AL19" i="15"/>
  <c r="AL20" i="15" s="1"/>
  <c r="AF18" i="15"/>
  <c r="P18" i="15"/>
  <c r="N18" i="15"/>
  <c r="L18" i="15"/>
  <c r="J18" i="15"/>
  <c r="H18" i="15"/>
  <c r="F18" i="15"/>
  <c r="D18" i="15"/>
  <c r="AF18" i="14" l="1"/>
  <c r="AL19" i="14"/>
  <c r="AL20" i="14" s="1"/>
  <c r="P18" i="14"/>
  <c r="N18" i="14"/>
  <c r="L18" i="14"/>
  <c r="J18" i="14"/>
  <c r="H18" i="14"/>
  <c r="F18" i="14"/>
  <c r="D18" i="14"/>
  <c r="X16" i="13" l="1"/>
  <c r="T16" i="13"/>
  <c r="E16" i="13"/>
  <c r="F16" i="13" s="1"/>
  <c r="G16" i="13"/>
  <c r="H16" i="13" s="1"/>
  <c r="I16" i="13"/>
  <c r="J16" i="13" s="1"/>
  <c r="AL19" i="13"/>
  <c r="AL20" i="13" s="1"/>
  <c r="AF18" i="13"/>
  <c r="P18" i="13"/>
  <c r="N18" i="13"/>
  <c r="L18" i="13"/>
  <c r="J18" i="13"/>
  <c r="H18" i="13"/>
  <c r="F18" i="13"/>
  <c r="D18" i="13"/>
  <c r="AN19" i="12" l="1"/>
  <c r="AN20" i="12" s="1"/>
  <c r="AF18" i="12"/>
  <c r="P18" i="12"/>
  <c r="N18" i="12"/>
  <c r="L18" i="12"/>
  <c r="J18" i="12"/>
  <c r="H18" i="12"/>
  <c r="F18" i="12"/>
  <c r="D18" i="12"/>
  <c r="AN19" i="11" l="1"/>
  <c r="AN20" i="11" s="1"/>
  <c r="AF18" i="11"/>
  <c r="P18" i="11"/>
  <c r="N18" i="11"/>
  <c r="L18" i="11"/>
  <c r="J18" i="11"/>
  <c r="H18" i="11"/>
  <c r="F18" i="11"/>
  <c r="D18" i="11"/>
  <c r="AN19" i="10" l="1"/>
  <c r="AN20" i="10" s="1"/>
  <c r="AF18" i="10"/>
  <c r="P18" i="10"/>
  <c r="N18" i="10"/>
  <c r="L18" i="10"/>
  <c r="J18" i="10"/>
  <c r="H18" i="10"/>
  <c r="F18" i="10"/>
  <c r="D18" i="10"/>
  <c r="AN19" i="9" l="1"/>
  <c r="AN20" i="9" s="1"/>
  <c r="AF18" i="9"/>
  <c r="P18" i="9"/>
  <c r="N18" i="9"/>
  <c r="L18" i="9"/>
  <c r="J18" i="9"/>
  <c r="H18" i="9"/>
  <c r="F18" i="9"/>
  <c r="D18" i="9"/>
  <c r="AF18" i="8" l="1"/>
  <c r="AN19" i="8" l="1"/>
  <c r="AN20" i="8" s="1"/>
  <c r="P18" i="8"/>
  <c r="N18" i="8"/>
  <c r="L18" i="8"/>
  <c r="J18" i="8"/>
  <c r="H18" i="8"/>
  <c r="F18" i="8"/>
  <c r="D18" i="8"/>
  <c r="Q16" i="8"/>
  <c r="G16" i="8"/>
  <c r="H16" i="8" s="1"/>
  <c r="E16" i="8"/>
  <c r="F16" i="8" s="1"/>
  <c r="D16" i="8"/>
  <c r="Q16" i="7" l="1"/>
  <c r="G16" i="7"/>
  <c r="H16" i="7" s="1"/>
  <c r="E16" i="7"/>
  <c r="F16" i="7" s="1"/>
  <c r="D16" i="7"/>
  <c r="AN19" i="7"/>
  <c r="AN20" i="7" s="1"/>
  <c r="AF18" i="7"/>
  <c r="P18" i="7"/>
  <c r="N18" i="7"/>
  <c r="L18" i="7"/>
  <c r="J18" i="7"/>
  <c r="H18" i="7"/>
  <c r="F18" i="7"/>
  <c r="D18" i="7"/>
  <c r="AN19" i="6" l="1"/>
  <c r="AN20" i="6" s="1"/>
  <c r="AF18" i="6"/>
  <c r="P18" i="6"/>
  <c r="N18" i="6"/>
  <c r="L18" i="6"/>
  <c r="J18" i="6"/>
  <c r="H18" i="6"/>
  <c r="F18" i="6"/>
  <c r="D18" i="6"/>
  <c r="AF18" i="5" l="1"/>
  <c r="AN19" i="5"/>
  <c r="AN20" i="5" s="1"/>
  <c r="P18" i="5"/>
  <c r="N18" i="5"/>
  <c r="L18" i="5"/>
  <c r="J18" i="5"/>
  <c r="H18" i="5"/>
  <c r="F18" i="5"/>
  <c r="D18" i="5"/>
  <c r="AF18" i="4" l="1"/>
  <c r="Q16" i="4"/>
  <c r="G16" i="4"/>
  <c r="H16" i="4" s="1"/>
  <c r="E16" i="4"/>
  <c r="F16" i="4" s="1"/>
  <c r="D16" i="4"/>
  <c r="AN19" i="4"/>
  <c r="AN20" i="4" s="1"/>
  <c r="P18" i="4"/>
  <c r="N18" i="4"/>
  <c r="L18" i="4"/>
  <c r="J18" i="4"/>
  <c r="H18" i="4"/>
  <c r="F18" i="4"/>
  <c r="D18" i="4"/>
  <c r="AN19" i="3" l="1"/>
  <c r="AN20" i="3" s="1"/>
  <c r="AF18" i="3"/>
  <c r="P18" i="3"/>
  <c r="N18" i="3"/>
  <c r="L18" i="3"/>
  <c r="J18" i="3"/>
  <c r="H18" i="3"/>
  <c r="F18" i="3"/>
  <c r="D18" i="3"/>
  <c r="AF18" i="2" l="1"/>
  <c r="Q16" i="2" l="1"/>
  <c r="G16" i="2"/>
  <c r="H16" i="2" s="1"/>
  <c r="E16" i="2"/>
  <c r="F16" i="2" s="1"/>
  <c r="D16" i="2"/>
  <c r="F18" i="2" l="1"/>
  <c r="AN19" i="2"/>
  <c r="AN20" i="2" s="1"/>
  <c r="P18" i="2"/>
  <c r="N18" i="2"/>
  <c r="L18" i="2"/>
  <c r="J18" i="2"/>
  <c r="H18" i="2"/>
  <c r="D18" i="2"/>
  <c r="C17" i="1" l="1"/>
  <c r="C19" i="1" s="1"/>
  <c r="C20" i="1" s="1"/>
  <c r="C15" i="2" s="1"/>
  <c r="C17" i="2" s="1"/>
  <c r="C19" i="2" s="1"/>
  <c r="C20" i="2" s="1"/>
  <c r="C15" i="3" s="1"/>
  <c r="C17" i="3" s="1"/>
  <c r="C19" i="3" s="1"/>
  <c r="C20" i="3" s="1"/>
  <c r="C15" i="4" s="1"/>
  <c r="C17" i="4" s="1"/>
  <c r="C19" i="4" s="1"/>
  <c r="C20" i="4" s="1"/>
  <c r="C15" i="5" s="1"/>
  <c r="C17" i="5" s="1"/>
  <c r="C19" i="5" s="1"/>
  <c r="C20" i="5" s="1"/>
  <c r="C15" i="6" s="1"/>
  <c r="C17" i="6" s="1"/>
  <c r="C19" i="6" s="1"/>
  <c r="C20" i="6" s="1"/>
  <c r="C15" i="7" s="1"/>
  <c r="C17" i="7" s="1"/>
  <c r="C19" i="7" s="1"/>
  <c r="C20" i="7" s="1"/>
  <c r="C15" i="8" s="1"/>
  <c r="C17" i="8" s="1"/>
  <c r="C19" i="8" s="1"/>
  <c r="C20" i="8" s="1"/>
  <c r="H17" i="1"/>
  <c r="I17" i="1"/>
  <c r="I19" i="1" s="1"/>
  <c r="I20" i="1" s="1"/>
  <c r="I15" i="2" s="1"/>
  <c r="I17" i="2" s="1"/>
  <c r="I19" i="2" s="1"/>
  <c r="I20" i="2" s="1"/>
  <c r="I15" i="3" s="1"/>
  <c r="I17" i="3" s="1"/>
  <c r="I19" i="3" s="1"/>
  <c r="I20" i="3" s="1"/>
  <c r="I15" i="4" s="1"/>
  <c r="I17" i="4" s="1"/>
  <c r="I19" i="4" s="1"/>
  <c r="I20" i="4" s="1"/>
  <c r="I15" i="5" s="1"/>
  <c r="I17" i="5" s="1"/>
  <c r="I19" i="5" s="1"/>
  <c r="I20" i="5" s="1"/>
  <c r="I15" i="6" s="1"/>
  <c r="I17" i="6" s="1"/>
  <c r="I19" i="6" s="1"/>
  <c r="I20" i="6" s="1"/>
  <c r="I15" i="7" s="1"/>
  <c r="I17" i="7" s="1"/>
  <c r="I19" i="7" s="1"/>
  <c r="I20" i="7" s="1"/>
  <c r="I15" i="8" s="1"/>
  <c r="I17" i="8" s="1"/>
  <c r="I19" i="8" s="1"/>
  <c r="I20" i="8" s="1"/>
  <c r="I15" i="9" s="1"/>
  <c r="I17" i="9" s="1"/>
  <c r="I19" i="9" s="1"/>
  <c r="I20" i="9" s="1"/>
  <c r="I15" i="10" s="1"/>
  <c r="I17" i="10" s="1"/>
  <c r="I19" i="10" s="1"/>
  <c r="I20" i="10" s="1"/>
  <c r="I15" i="11" s="1"/>
  <c r="I17" i="11" s="1"/>
  <c r="I19" i="11" s="1"/>
  <c r="I20" i="11" s="1"/>
  <c r="I15" i="12" s="1"/>
  <c r="I17" i="12" s="1"/>
  <c r="I19" i="12" s="1"/>
  <c r="I20" i="12" s="1"/>
  <c r="I15" i="13" s="1"/>
  <c r="I17" i="13" s="1"/>
  <c r="I19" i="13" s="1"/>
  <c r="I20" i="13" s="1"/>
  <c r="I15" i="14" s="1"/>
  <c r="I17" i="14" s="1"/>
  <c r="I19" i="14" s="1"/>
  <c r="I20" i="14" s="1"/>
  <c r="I15" i="15" s="1"/>
  <c r="I17" i="15" s="1"/>
  <c r="I19" i="15" s="1"/>
  <c r="I20" i="15" s="1"/>
  <c r="I15" i="16" s="1"/>
  <c r="I17" i="16" s="1"/>
  <c r="I19" i="16" s="1"/>
  <c r="I20" i="16" s="1"/>
  <c r="I15" i="17" s="1"/>
  <c r="I17" i="17" s="1"/>
  <c r="I19" i="17" s="1"/>
  <c r="I20" i="17" s="1"/>
  <c r="I15" i="18" s="1"/>
  <c r="I17" i="18" s="1"/>
  <c r="I19" i="18" s="1"/>
  <c r="I20" i="18" s="1"/>
  <c r="I15" i="19" s="1"/>
  <c r="I17" i="19" s="1"/>
  <c r="I19" i="19" s="1"/>
  <c r="I20" i="19" s="1"/>
  <c r="I15" i="20" s="1"/>
  <c r="I17" i="20" s="1"/>
  <c r="I19" i="20" s="1"/>
  <c r="I20" i="20" s="1"/>
  <c r="I15" i="21" s="1"/>
  <c r="I17" i="21" s="1"/>
  <c r="I19" i="21" s="1"/>
  <c r="I20" i="21" s="1"/>
  <c r="I15" i="22" s="1"/>
  <c r="I17" i="22" s="1"/>
  <c r="I19" i="22" s="1"/>
  <c r="I20" i="22" s="1"/>
  <c r="I15" i="23" s="1"/>
  <c r="I17" i="23" s="1"/>
  <c r="I19" i="23" s="1"/>
  <c r="I20" i="23" s="1"/>
  <c r="I15" i="24" s="1"/>
  <c r="I17" i="24" s="1"/>
  <c r="I19" i="24" s="1"/>
  <c r="I20" i="24" s="1"/>
  <c r="I15" i="25" s="1"/>
  <c r="I17" i="25" s="1"/>
  <c r="I19" i="25" s="1"/>
  <c r="I20" i="25" s="1"/>
  <c r="I15" i="26" s="1"/>
  <c r="I17" i="26" s="1"/>
  <c r="I19" i="26" s="1"/>
  <c r="I20" i="26" s="1"/>
  <c r="N17" i="1"/>
  <c r="O17" i="1"/>
  <c r="O19" i="1" s="1"/>
  <c r="O20" i="1" s="1"/>
  <c r="O15" i="2" s="1"/>
  <c r="O17" i="2" s="1"/>
  <c r="O19" i="2" s="1"/>
  <c r="O20" i="2" s="1"/>
  <c r="O15" i="3" s="1"/>
  <c r="O17" i="3" s="1"/>
  <c r="O19" i="3" s="1"/>
  <c r="O20" i="3" s="1"/>
  <c r="O15" i="4" s="1"/>
  <c r="O17" i="4" s="1"/>
  <c r="O19" i="4" s="1"/>
  <c r="O20" i="4" s="1"/>
  <c r="O15" i="5" s="1"/>
  <c r="O17" i="5" s="1"/>
  <c r="O19" i="5" s="1"/>
  <c r="O20" i="5" s="1"/>
  <c r="O15" i="6" s="1"/>
  <c r="O17" i="6" s="1"/>
  <c r="O19" i="6" s="1"/>
  <c r="O20" i="6" s="1"/>
  <c r="O15" i="7" s="1"/>
  <c r="O17" i="7" s="1"/>
  <c r="O19" i="7" s="1"/>
  <c r="O20" i="7" s="1"/>
  <c r="O15" i="8" s="1"/>
  <c r="O17" i="8" s="1"/>
  <c r="O19" i="8" s="1"/>
  <c r="O20" i="8" s="1"/>
  <c r="O15" i="9" s="1"/>
  <c r="O17" i="9" s="1"/>
  <c r="O19" i="9" s="1"/>
  <c r="O20" i="9" s="1"/>
  <c r="O15" i="10" s="1"/>
  <c r="O17" i="10" s="1"/>
  <c r="O19" i="10" s="1"/>
  <c r="O20" i="10" s="1"/>
  <c r="O15" i="11" s="1"/>
  <c r="O17" i="11" s="1"/>
  <c r="O19" i="11" s="1"/>
  <c r="O20" i="11" s="1"/>
  <c r="O15" i="12" s="1"/>
  <c r="O17" i="12" s="1"/>
  <c r="O19" i="12" s="1"/>
  <c r="O20" i="12" s="1"/>
  <c r="O15" i="13" s="1"/>
  <c r="O17" i="13" s="1"/>
  <c r="O19" i="13" s="1"/>
  <c r="O20" i="13" s="1"/>
  <c r="O15" i="14" s="1"/>
  <c r="O17" i="14" s="1"/>
  <c r="O19" i="14" s="1"/>
  <c r="O20" i="14" s="1"/>
  <c r="O15" i="15" s="1"/>
  <c r="O17" i="15" s="1"/>
  <c r="O19" i="15" s="1"/>
  <c r="O20" i="15" s="1"/>
  <c r="O15" i="16" s="1"/>
  <c r="O17" i="16" s="1"/>
  <c r="O19" i="16" s="1"/>
  <c r="O20" i="16" s="1"/>
  <c r="O15" i="17" s="1"/>
  <c r="O17" i="17" s="1"/>
  <c r="O19" i="17" s="1"/>
  <c r="O20" i="17" s="1"/>
  <c r="O15" i="18" s="1"/>
  <c r="O17" i="18" s="1"/>
  <c r="O19" i="18" s="1"/>
  <c r="O20" i="18" s="1"/>
  <c r="O15" i="19" s="1"/>
  <c r="O17" i="19" s="1"/>
  <c r="O19" i="19" s="1"/>
  <c r="O20" i="19" s="1"/>
  <c r="O15" i="20" s="1"/>
  <c r="O17" i="20" s="1"/>
  <c r="O19" i="20" s="1"/>
  <c r="O20" i="20" s="1"/>
  <c r="O15" i="21" s="1"/>
  <c r="O17" i="21" s="1"/>
  <c r="O19" i="21" s="1"/>
  <c r="O20" i="21" s="1"/>
  <c r="O15" i="22" s="1"/>
  <c r="O17" i="22" s="1"/>
  <c r="O19" i="22" s="1"/>
  <c r="O20" i="22" s="1"/>
  <c r="O15" i="23" s="1"/>
  <c r="O17" i="23" s="1"/>
  <c r="O19" i="23" s="1"/>
  <c r="O20" i="23" s="1"/>
  <c r="O15" i="24" s="1"/>
  <c r="O17" i="24" s="1"/>
  <c r="O19" i="24" s="1"/>
  <c r="O20" i="24" s="1"/>
  <c r="O15" i="25" s="1"/>
  <c r="O17" i="25" s="1"/>
  <c r="O19" i="25" s="1"/>
  <c r="O20" i="25" s="1"/>
  <c r="O15" i="26" s="1"/>
  <c r="O17" i="26" s="1"/>
  <c r="O19" i="26" s="1"/>
  <c r="O20" i="26" s="1"/>
  <c r="Z17" i="1"/>
  <c r="Z19" i="1" s="1"/>
  <c r="Z20" i="1" s="1"/>
  <c r="Z15" i="2" s="1"/>
  <c r="Z17" i="2" s="1"/>
  <c r="Z19" i="2" s="1"/>
  <c r="Z20" i="2" s="1"/>
  <c r="Z15" i="3" s="1"/>
  <c r="Z17" i="3" s="1"/>
  <c r="Z19" i="3" s="1"/>
  <c r="Z20" i="3" s="1"/>
  <c r="Z15" i="4" s="1"/>
  <c r="Z17" i="4" s="1"/>
  <c r="Z19" i="4" s="1"/>
  <c r="Z20" i="4" s="1"/>
  <c r="Z15" i="5" s="1"/>
  <c r="Z17" i="5" s="1"/>
  <c r="Z19" i="5" s="1"/>
  <c r="Z20" i="5" s="1"/>
  <c r="Z15" i="6" s="1"/>
  <c r="Z17" i="6" s="1"/>
  <c r="Z19" i="6" s="1"/>
  <c r="Z20" i="6" s="1"/>
  <c r="Z15" i="7" s="1"/>
  <c r="Z17" i="7" s="1"/>
  <c r="Z19" i="7" s="1"/>
  <c r="Z20" i="7" s="1"/>
  <c r="Z15" i="8" s="1"/>
  <c r="Z17" i="8" s="1"/>
  <c r="Z19" i="8" s="1"/>
  <c r="Z20" i="8" s="1"/>
  <c r="Z15" i="9" s="1"/>
  <c r="Z17" i="9" s="1"/>
  <c r="Z19" i="9" s="1"/>
  <c r="Z20" i="9" s="1"/>
  <c r="Z15" i="10" s="1"/>
  <c r="Z17" i="10" s="1"/>
  <c r="Z19" i="10" s="1"/>
  <c r="Z20" i="10" s="1"/>
  <c r="Z15" i="11" s="1"/>
  <c r="Z17" i="11" s="1"/>
  <c r="Z19" i="11" s="1"/>
  <c r="Z20" i="11" s="1"/>
  <c r="Z15" i="12" s="1"/>
  <c r="Z17" i="12" s="1"/>
  <c r="Z19" i="12" s="1"/>
  <c r="Z20" i="12" s="1"/>
  <c r="Z15" i="13" s="1"/>
  <c r="Z17" i="13" s="1"/>
  <c r="Z19" i="13" s="1"/>
  <c r="Z20" i="13" s="1"/>
  <c r="Z15" i="14" s="1"/>
  <c r="Z17" i="14" s="1"/>
  <c r="Z19" i="14" s="1"/>
  <c r="Z20" i="14" s="1"/>
  <c r="Z15" i="15" s="1"/>
  <c r="Z17" i="15" s="1"/>
  <c r="Z19" i="15" s="1"/>
  <c r="Z20" i="15" s="1"/>
  <c r="Z15" i="16" s="1"/>
  <c r="Z17" i="16" s="1"/>
  <c r="Z19" i="16" s="1"/>
  <c r="Z20" i="16" s="1"/>
  <c r="Z15" i="17" s="1"/>
  <c r="Z17" i="17" s="1"/>
  <c r="Z19" i="17" s="1"/>
  <c r="Z20" i="17" s="1"/>
  <c r="Z15" i="18" s="1"/>
  <c r="Z17" i="18" s="1"/>
  <c r="Z19" i="18" s="1"/>
  <c r="Z20" i="18" s="1"/>
  <c r="Z15" i="19" s="1"/>
  <c r="Z17" i="19" s="1"/>
  <c r="Z19" i="19" s="1"/>
  <c r="Z20" i="19" s="1"/>
  <c r="Z15" i="20" s="1"/>
  <c r="Z17" i="20" s="1"/>
  <c r="Z19" i="20" s="1"/>
  <c r="Z20" i="20" s="1"/>
  <c r="Z15" i="21" s="1"/>
  <c r="Z17" i="21" s="1"/>
  <c r="Z19" i="21" s="1"/>
  <c r="Z20" i="21" s="1"/>
  <c r="Z15" i="22" s="1"/>
  <c r="Z17" i="22" s="1"/>
  <c r="Z19" i="22" s="1"/>
  <c r="Z20" i="22" s="1"/>
  <c r="Z15" i="23" s="1"/>
  <c r="Z17" i="23" s="1"/>
  <c r="Z19" i="23" s="1"/>
  <c r="Z20" i="23" s="1"/>
  <c r="Z15" i="24" s="1"/>
  <c r="Z17" i="24" s="1"/>
  <c r="Z19" i="24" s="1"/>
  <c r="Z20" i="24" s="1"/>
  <c r="Z15" i="25" s="1"/>
  <c r="Z17" i="25" s="1"/>
  <c r="Z19" i="25" s="1"/>
  <c r="Z20" i="25" s="1"/>
  <c r="Z15" i="26" s="1"/>
  <c r="Z17" i="26" s="1"/>
  <c r="Z19" i="26" s="1"/>
  <c r="Z20" i="26" s="1"/>
  <c r="AA17" i="1"/>
  <c r="AA19" i="1" s="1"/>
  <c r="AA20" i="1" s="1"/>
  <c r="AA15" i="2" s="1"/>
  <c r="AA17" i="2" s="1"/>
  <c r="AA19" i="2" s="1"/>
  <c r="AA20" i="2" s="1"/>
  <c r="AA15" i="3" s="1"/>
  <c r="AA17" i="3" s="1"/>
  <c r="AA19" i="3" s="1"/>
  <c r="AA20" i="3" s="1"/>
  <c r="AA15" i="4" s="1"/>
  <c r="AA17" i="4" s="1"/>
  <c r="AA19" i="4" s="1"/>
  <c r="AA20" i="4" s="1"/>
  <c r="AA15" i="5" s="1"/>
  <c r="AA17" i="5" s="1"/>
  <c r="AA19" i="5" s="1"/>
  <c r="AA20" i="5" s="1"/>
  <c r="AA15" i="6" s="1"/>
  <c r="AA17" i="6" s="1"/>
  <c r="AA19" i="6" s="1"/>
  <c r="AA20" i="6" s="1"/>
  <c r="AA15" i="7" s="1"/>
  <c r="AA17" i="7" s="1"/>
  <c r="AA19" i="7" s="1"/>
  <c r="AA20" i="7" s="1"/>
  <c r="AA15" i="8" s="1"/>
  <c r="AA17" i="8" s="1"/>
  <c r="AA19" i="8" s="1"/>
  <c r="AA20" i="8" s="1"/>
  <c r="AA15" i="9" s="1"/>
  <c r="AA17" i="9" s="1"/>
  <c r="AA19" i="9" s="1"/>
  <c r="AA20" i="9" s="1"/>
  <c r="AA15" i="10" s="1"/>
  <c r="AA17" i="10" s="1"/>
  <c r="AA19" i="10" s="1"/>
  <c r="AA20" i="10" s="1"/>
  <c r="AA15" i="11" s="1"/>
  <c r="AA17" i="11" s="1"/>
  <c r="AA19" i="11" s="1"/>
  <c r="AA20" i="11" s="1"/>
  <c r="AA15" i="12" s="1"/>
  <c r="AA17" i="12" s="1"/>
  <c r="AA19" i="12" s="1"/>
  <c r="AA20" i="12" s="1"/>
  <c r="AA15" i="13" s="1"/>
  <c r="AA17" i="13" s="1"/>
  <c r="AA19" i="13" s="1"/>
  <c r="AA20" i="13" s="1"/>
  <c r="AA15" i="14" s="1"/>
  <c r="AA17" i="14" s="1"/>
  <c r="AA19" i="14" s="1"/>
  <c r="AA20" i="14" s="1"/>
  <c r="AA15" i="15" s="1"/>
  <c r="AA17" i="15" s="1"/>
  <c r="AA19" i="15" s="1"/>
  <c r="AA20" i="15" s="1"/>
  <c r="AA15" i="16" s="1"/>
  <c r="AA17" i="16" s="1"/>
  <c r="AA19" i="16" s="1"/>
  <c r="AA20" i="16" s="1"/>
  <c r="AA15" i="17" s="1"/>
  <c r="AA17" i="17" s="1"/>
  <c r="AA19" i="17" s="1"/>
  <c r="AA20" i="17" s="1"/>
  <c r="AA15" i="18" s="1"/>
  <c r="AA17" i="18" s="1"/>
  <c r="AA19" i="18" s="1"/>
  <c r="AA20" i="18" s="1"/>
  <c r="AA15" i="19" s="1"/>
  <c r="AA17" i="19" s="1"/>
  <c r="AA19" i="19" s="1"/>
  <c r="AA20" i="19" s="1"/>
  <c r="AA15" i="20" s="1"/>
  <c r="AA17" i="20" s="1"/>
  <c r="AA19" i="20" s="1"/>
  <c r="AA20" i="20" s="1"/>
  <c r="AA15" i="21" s="1"/>
  <c r="AA17" i="21" s="1"/>
  <c r="AA19" i="21" s="1"/>
  <c r="AA20" i="21" s="1"/>
  <c r="AA15" i="22" s="1"/>
  <c r="AA17" i="22" s="1"/>
  <c r="AA19" i="22" s="1"/>
  <c r="AA20" i="22" s="1"/>
  <c r="AA15" i="23" s="1"/>
  <c r="AA17" i="23" s="1"/>
  <c r="AA19" i="23" s="1"/>
  <c r="AA20" i="23" s="1"/>
  <c r="AA15" i="24" s="1"/>
  <c r="AA17" i="24" s="1"/>
  <c r="AA19" i="24" s="1"/>
  <c r="AA20" i="24" s="1"/>
  <c r="AA15" i="25" s="1"/>
  <c r="AA17" i="25" s="1"/>
  <c r="AA19" i="25" s="1"/>
  <c r="AA20" i="25" s="1"/>
  <c r="AA15" i="26" s="1"/>
  <c r="AA17" i="26" s="1"/>
  <c r="AA19" i="26" s="1"/>
  <c r="AA20" i="26" s="1"/>
  <c r="AA15" i="27" s="1"/>
  <c r="AA17" i="27" s="1"/>
  <c r="AA19" i="27" s="1"/>
  <c r="AA20" i="27" s="1"/>
  <c r="AD17" i="1"/>
  <c r="AD19" i="1" s="1"/>
  <c r="AD20" i="1" s="1"/>
  <c r="AD15" i="2" s="1"/>
  <c r="AD17" i="2" s="1"/>
  <c r="AD19" i="2" s="1"/>
  <c r="AD20" i="2" s="1"/>
  <c r="AD15" i="3" s="1"/>
  <c r="AD17" i="3" s="1"/>
  <c r="AD19" i="3" s="1"/>
  <c r="AD20" i="3" s="1"/>
  <c r="AD15" i="4" s="1"/>
  <c r="AD17" i="4" s="1"/>
  <c r="AD19" i="4" s="1"/>
  <c r="AD20" i="4" s="1"/>
  <c r="AD15" i="5" s="1"/>
  <c r="AD17" i="5" s="1"/>
  <c r="AD19" i="5" s="1"/>
  <c r="AD20" i="5" s="1"/>
  <c r="AD15" i="6" s="1"/>
  <c r="AD17" i="6" s="1"/>
  <c r="AD19" i="6" s="1"/>
  <c r="AD20" i="6" s="1"/>
  <c r="AD15" i="7" s="1"/>
  <c r="AD17" i="7" s="1"/>
  <c r="AD19" i="7" s="1"/>
  <c r="AD20" i="7" s="1"/>
  <c r="AD15" i="8" s="1"/>
  <c r="AD17" i="8" s="1"/>
  <c r="AD19" i="8" s="1"/>
  <c r="AD20" i="8" s="1"/>
  <c r="AD15" i="9" s="1"/>
  <c r="AD17" i="9" s="1"/>
  <c r="AD19" i="9" s="1"/>
  <c r="AD20" i="9" s="1"/>
  <c r="AD15" i="10" s="1"/>
  <c r="AD17" i="10" s="1"/>
  <c r="AD19" i="10" s="1"/>
  <c r="AD20" i="10" s="1"/>
  <c r="AD15" i="11" s="1"/>
  <c r="AD17" i="11" s="1"/>
  <c r="AD19" i="11" s="1"/>
  <c r="AD20" i="11" s="1"/>
  <c r="AD15" i="12" s="1"/>
  <c r="AD17" i="12" s="1"/>
  <c r="AD19" i="12" s="1"/>
  <c r="AD20" i="12" s="1"/>
  <c r="AD15" i="13" s="1"/>
  <c r="AD17" i="13" s="1"/>
  <c r="AD19" i="13" s="1"/>
  <c r="AD20" i="13" s="1"/>
  <c r="AD15" i="14" s="1"/>
  <c r="AD17" i="14" s="1"/>
  <c r="AD19" i="14" s="1"/>
  <c r="AD20" i="14" s="1"/>
  <c r="AD15" i="15" s="1"/>
  <c r="AD17" i="15" s="1"/>
  <c r="AD19" i="15" s="1"/>
  <c r="AD20" i="15" s="1"/>
  <c r="AD15" i="16" s="1"/>
  <c r="AD17" i="16" s="1"/>
  <c r="AD19" i="16" s="1"/>
  <c r="AD20" i="16" s="1"/>
  <c r="AD15" i="17" s="1"/>
  <c r="AD17" i="17" s="1"/>
  <c r="AD19" i="17" s="1"/>
  <c r="AD20" i="17" s="1"/>
  <c r="AD15" i="18" s="1"/>
  <c r="AD17" i="18" s="1"/>
  <c r="AD19" i="18" s="1"/>
  <c r="AD20" i="18" s="1"/>
  <c r="AD15" i="19" s="1"/>
  <c r="AD17" i="19" s="1"/>
  <c r="AD19" i="19" s="1"/>
  <c r="AD20" i="19" s="1"/>
  <c r="AD15" i="20" s="1"/>
  <c r="AD17" i="20" s="1"/>
  <c r="AD19" i="20" s="1"/>
  <c r="AD20" i="20" s="1"/>
  <c r="AD15" i="21" s="1"/>
  <c r="AD17" i="21" s="1"/>
  <c r="AD19" i="21" s="1"/>
  <c r="AD20" i="21" s="1"/>
  <c r="AD15" i="22" s="1"/>
  <c r="AD17" i="22" s="1"/>
  <c r="AD19" i="22" s="1"/>
  <c r="AD20" i="22" s="1"/>
  <c r="AD15" i="23" s="1"/>
  <c r="AD17" i="23" s="1"/>
  <c r="AD19" i="23" s="1"/>
  <c r="AD20" i="23" s="1"/>
  <c r="AD15" i="24" s="1"/>
  <c r="AD17" i="24" s="1"/>
  <c r="AD19" i="24" s="1"/>
  <c r="AD20" i="24" s="1"/>
  <c r="AD15" i="25" s="1"/>
  <c r="AD17" i="25" s="1"/>
  <c r="AD19" i="25" s="1"/>
  <c r="AD20" i="25" s="1"/>
  <c r="AD15" i="26" s="1"/>
  <c r="AD17" i="26" s="1"/>
  <c r="AD19" i="26" s="1"/>
  <c r="AD20" i="26" s="1"/>
  <c r="AG17" i="1"/>
  <c r="AG19" i="1" s="1"/>
  <c r="AG20" i="1" s="1"/>
  <c r="AG15" i="2" s="1"/>
  <c r="AG17" i="2" s="1"/>
  <c r="AG19" i="2" s="1"/>
  <c r="AG20" i="2" s="1"/>
  <c r="AG15" i="3" s="1"/>
  <c r="AG17" i="3" s="1"/>
  <c r="AG19" i="3" s="1"/>
  <c r="AG20" i="3" s="1"/>
  <c r="AG15" i="4" s="1"/>
  <c r="AG17" i="4" s="1"/>
  <c r="AG19" i="4" s="1"/>
  <c r="AG20" i="4" s="1"/>
  <c r="AG15" i="5" s="1"/>
  <c r="AG17" i="5" s="1"/>
  <c r="AG19" i="5" s="1"/>
  <c r="AG20" i="5" s="1"/>
  <c r="AG15" i="6" s="1"/>
  <c r="AG17" i="6" s="1"/>
  <c r="AG19" i="6" s="1"/>
  <c r="AG20" i="6" s="1"/>
  <c r="AG15" i="7" s="1"/>
  <c r="AG17" i="7" s="1"/>
  <c r="AG19" i="7" s="1"/>
  <c r="AG20" i="7" s="1"/>
  <c r="AG15" i="8" s="1"/>
  <c r="AG17" i="8" s="1"/>
  <c r="AG19" i="8" s="1"/>
  <c r="AG20" i="8" s="1"/>
  <c r="AG15" i="9" s="1"/>
  <c r="AG17" i="9" s="1"/>
  <c r="AG19" i="9" s="1"/>
  <c r="AG20" i="9" s="1"/>
  <c r="AG15" i="10" s="1"/>
  <c r="AG17" i="10" s="1"/>
  <c r="AG19" i="10" s="1"/>
  <c r="AG20" i="10" s="1"/>
  <c r="AG15" i="11" s="1"/>
  <c r="AG17" i="11" s="1"/>
  <c r="AG19" i="11" s="1"/>
  <c r="AG20" i="11" s="1"/>
  <c r="AG15" i="12" s="1"/>
  <c r="AG17" i="12" s="1"/>
  <c r="AG19" i="12" s="1"/>
  <c r="AG20" i="12" s="1"/>
  <c r="AG15" i="13" s="1"/>
  <c r="AG17" i="13" s="1"/>
  <c r="AG19" i="13" s="1"/>
  <c r="AG20" i="13" s="1"/>
  <c r="AG15" i="14" s="1"/>
  <c r="AG17" i="14" s="1"/>
  <c r="AG19" i="14" s="1"/>
  <c r="AG20" i="14" s="1"/>
  <c r="AG15" i="15" s="1"/>
  <c r="AG17" i="15" s="1"/>
  <c r="AG19" i="15" s="1"/>
  <c r="AG20" i="15" s="1"/>
  <c r="AG15" i="16" s="1"/>
  <c r="AG17" i="16" s="1"/>
  <c r="AG19" i="16" s="1"/>
  <c r="AG20" i="16" s="1"/>
  <c r="AG15" i="17" s="1"/>
  <c r="AG17" i="17" s="1"/>
  <c r="AG19" i="17" s="1"/>
  <c r="AG20" i="17" s="1"/>
  <c r="AG15" i="18" s="1"/>
  <c r="AG17" i="18" s="1"/>
  <c r="AG19" i="18" s="1"/>
  <c r="AG20" i="18" s="1"/>
  <c r="AG15" i="19" s="1"/>
  <c r="AG17" i="19" s="1"/>
  <c r="AG19" i="19" s="1"/>
  <c r="AG20" i="19" s="1"/>
  <c r="AG15" i="20" s="1"/>
  <c r="AG17" i="20" s="1"/>
  <c r="AG19" i="20" s="1"/>
  <c r="AG20" i="20" s="1"/>
  <c r="AG15" i="21" s="1"/>
  <c r="AG17" i="21" s="1"/>
  <c r="AG19" i="21" s="1"/>
  <c r="AG20" i="21" s="1"/>
  <c r="AG15" i="22" s="1"/>
  <c r="AG17" i="22" s="1"/>
  <c r="AG19" i="22" s="1"/>
  <c r="AG20" i="22" s="1"/>
  <c r="AG15" i="23" s="1"/>
  <c r="AG17" i="23" s="1"/>
  <c r="AG19" i="23" s="1"/>
  <c r="AG20" i="23" s="1"/>
  <c r="AG15" i="24" s="1"/>
  <c r="AG17" i="24" s="1"/>
  <c r="AG19" i="24" s="1"/>
  <c r="AG20" i="24" s="1"/>
  <c r="AG15" i="25" s="1"/>
  <c r="AG17" i="25" s="1"/>
  <c r="AG19" i="25" s="1"/>
  <c r="AG20" i="25" s="1"/>
  <c r="AG15" i="26" s="1"/>
  <c r="AG17" i="26" s="1"/>
  <c r="AG19" i="26" s="1"/>
  <c r="AG20" i="26" s="1"/>
  <c r="AG15" i="27" s="1"/>
  <c r="AG17" i="27" s="1"/>
  <c r="AG19" i="27" s="1"/>
  <c r="AG20" i="27" s="1"/>
  <c r="AC17" i="1"/>
  <c r="AC19" i="1" s="1"/>
  <c r="AC20" i="1" s="1"/>
  <c r="AC15" i="2" s="1"/>
  <c r="AC17" i="2" s="1"/>
  <c r="AC19" i="2" s="1"/>
  <c r="AC20" i="2" s="1"/>
  <c r="AC15" i="3" s="1"/>
  <c r="AC17" i="3" s="1"/>
  <c r="AC19" i="3" s="1"/>
  <c r="AC20" i="3" s="1"/>
  <c r="AC15" i="4" s="1"/>
  <c r="AC17" i="4" s="1"/>
  <c r="AC19" i="4" s="1"/>
  <c r="AC20" i="4" s="1"/>
  <c r="AC15" i="5" s="1"/>
  <c r="AC17" i="5" s="1"/>
  <c r="AC19" i="5" s="1"/>
  <c r="AC20" i="5" s="1"/>
  <c r="AC15" i="6" s="1"/>
  <c r="AC17" i="6" s="1"/>
  <c r="AC19" i="6" s="1"/>
  <c r="AC20" i="6" s="1"/>
  <c r="AC15" i="7" s="1"/>
  <c r="AC17" i="7" s="1"/>
  <c r="AC19" i="7" s="1"/>
  <c r="AC20" i="7" s="1"/>
  <c r="AC15" i="8" s="1"/>
  <c r="AC17" i="8" s="1"/>
  <c r="AC19" i="8" s="1"/>
  <c r="AC20" i="8" s="1"/>
  <c r="AC15" i="9" s="1"/>
  <c r="AC17" i="9" s="1"/>
  <c r="AC19" i="9" s="1"/>
  <c r="AC20" i="9" s="1"/>
  <c r="AC15" i="10" s="1"/>
  <c r="AC17" i="10" s="1"/>
  <c r="AC19" i="10" s="1"/>
  <c r="AC20" i="10" s="1"/>
  <c r="AC15" i="11" s="1"/>
  <c r="AC17" i="11" s="1"/>
  <c r="AC19" i="11" s="1"/>
  <c r="AC20" i="11" s="1"/>
  <c r="AC15" i="12" s="1"/>
  <c r="AC17" i="12" s="1"/>
  <c r="AC19" i="12" s="1"/>
  <c r="AC20" i="12" s="1"/>
  <c r="AC15" i="13" s="1"/>
  <c r="AC17" i="13" s="1"/>
  <c r="AC19" i="13" s="1"/>
  <c r="AC20" i="13" s="1"/>
  <c r="AC15" i="14" s="1"/>
  <c r="AC17" i="14" s="1"/>
  <c r="AC19" i="14" s="1"/>
  <c r="AC20" i="14" s="1"/>
  <c r="AC15" i="15" s="1"/>
  <c r="AC17" i="15" s="1"/>
  <c r="AC19" i="15" s="1"/>
  <c r="AC20" i="15" s="1"/>
  <c r="AC15" i="16" s="1"/>
  <c r="AC17" i="16" s="1"/>
  <c r="AC19" i="16" s="1"/>
  <c r="AC20" i="16" s="1"/>
  <c r="AC15" i="17" s="1"/>
  <c r="AC17" i="17" s="1"/>
  <c r="AC19" i="17" s="1"/>
  <c r="AC20" i="17" s="1"/>
  <c r="AC15" i="18" s="1"/>
  <c r="AC17" i="18" s="1"/>
  <c r="AC19" i="18" s="1"/>
  <c r="AC20" i="18" s="1"/>
  <c r="AC15" i="19" s="1"/>
  <c r="AC17" i="19" s="1"/>
  <c r="AC19" i="19" s="1"/>
  <c r="AC20" i="19" s="1"/>
  <c r="AC15" i="20" s="1"/>
  <c r="AC17" i="20" s="1"/>
  <c r="AC19" i="20" s="1"/>
  <c r="AC20" i="20" s="1"/>
  <c r="AC15" i="21" s="1"/>
  <c r="AC17" i="21" s="1"/>
  <c r="AC19" i="21" s="1"/>
  <c r="AC20" i="21" s="1"/>
  <c r="AC15" i="22" s="1"/>
  <c r="AC17" i="22" s="1"/>
  <c r="AC19" i="22" s="1"/>
  <c r="AC20" i="22" s="1"/>
  <c r="AC15" i="23" s="1"/>
  <c r="AC17" i="23" s="1"/>
  <c r="AC19" i="23" s="1"/>
  <c r="AC20" i="23" s="1"/>
  <c r="AC15" i="24" s="1"/>
  <c r="AC17" i="24" s="1"/>
  <c r="AC19" i="24" s="1"/>
  <c r="AC20" i="24" s="1"/>
  <c r="AC15" i="25" s="1"/>
  <c r="AC17" i="25" s="1"/>
  <c r="AC19" i="25" s="1"/>
  <c r="AC20" i="25" s="1"/>
  <c r="AC15" i="26" s="1"/>
  <c r="AC17" i="26" s="1"/>
  <c r="AC19" i="26" s="1"/>
  <c r="AC20" i="26" s="1"/>
  <c r="X17" i="1"/>
  <c r="X19" i="1" s="1"/>
  <c r="X20" i="1" s="1"/>
  <c r="X15" i="2" s="1"/>
  <c r="X17" i="2" s="1"/>
  <c r="X19" i="2" s="1"/>
  <c r="X20" i="2" s="1"/>
  <c r="X15" i="3" s="1"/>
  <c r="X17" i="3" s="1"/>
  <c r="X19" i="3" s="1"/>
  <c r="X20" i="3" s="1"/>
  <c r="X15" i="4" s="1"/>
  <c r="X17" i="4" s="1"/>
  <c r="X19" i="4" s="1"/>
  <c r="X20" i="4" s="1"/>
  <c r="X15" i="5" s="1"/>
  <c r="X17" i="5" s="1"/>
  <c r="X19" i="5" s="1"/>
  <c r="X20" i="5" s="1"/>
  <c r="X15" i="6" s="1"/>
  <c r="X17" i="6" s="1"/>
  <c r="X19" i="6" s="1"/>
  <c r="X20" i="6" s="1"/>
  <c r="X15" i="7" s="1"/>
  <c r="X17" i="7" s="1"/>
  <c r="X19" i="7" s="1"/>
  <c r="X20" i="7" s="1"/>
  <c r="X15" i="8" s="1"/>
  <c r="X17" i="8" s="1"/>
  <c r="X19" i="8" s="1"/>
  <c r="X20" i="8" s="1"/>
  <c r="X15" i="9" s="1"/>
  <c r="X17" i="9" s="1"/>
  <c r="X19" i="9" s="1"/>
  <c r="X20" i="9" s="1"/>
  <c r="X15" i="10" s="1"/>
  <c r="X17" i="10" s="1"/>
  <c r="X19" i="10" s="1"/>
  <c r="X20" i="10" s="1"/>
  <c r="X15" i="11" s="1"/>
  <c r="X17" i="11" s="1"/>
  <c r="X19" i="11" s="1"/>
  <c r="X20" i="11" s="1"/>
  <c r="X15" i="12" s="1"/>
  <c r="X17" i="12" s="1"/>
  <c r="X19" i="12" s="1"/>
  <c r="X20" i="12" s="1"/>
  <c r="X15" i="13" s="1"/>
  <c r="X17" i="13" s="1"/>
  <c r="X19" i="13" s="1"/>
  <c r="X20" i="13" s="1"/>
  <c r="X15" i="14" s="1"/>
  <c r="X17" i="14" s="1"/>
  <c r="X19" i="14" s="1"/>
  <c r="X20" i="14" s="1"/>
  <c r="X15" i="15" s="1"/>
  <c r="X17" i="15" s="1"/>
  <c r="X19" i="15" s="1"/>
  <c r="X20" i="15" s="1"/>
  <c r="X15" i="16" s="1"/>
  <c r="X17" i="16" s="1"/>
  <c r="X19" i="16" s="1"/>
  <c r="X20" i="16" s="1"/>
  <c r="X15" i="17" s="1"/>
  <c r="X17" i="17" s="1"/>
  <c r="X19" i="17" s="1"/>
  <c r="X20" i="17" s="1"/>
  <c r="X15" i="18" s="1"/>
  <c r="X17" i="18" s="1"/>
  <c r="X19" i="18" s="1"/>
  <c r="X20" i="18" s="1"/>
  <c r="X15" i="19" s="1"/>
  <c r="X17" i="19" s="1"/>
  <c r="X19" i="19" s="1"/>
  <c r="X20" i="19" s="1"/>
  <c r="X15" i="20" s="1"/>
  <c r="X17" i="20" s="1"/>
  <c r="X19" i="20" s="1"/>
  <c r="X20" i="20" s="1"/>
  <c r="X15" i="21" s="1"/>
  <c r="X17" i="21" s="1"/>
  <c r="X19" i="21" s="1"/>
  <c r="X20" i="21" s="1"/>
  <c r="X15" i="22" s="1"/>
  <c r="X17" i="22" s="1"/>
  <c r="X19" i="22" s="1"/>
  <c r="X20" i="22" s="1"/>
  <c r="X15" i="23" s="1"/>
  <c r="X17" i="23" s="1"/>
  <c r="X19" i="23" s="1"/>
  <c r="X20" i="23" s="1"/>
  <c r="X15" i="24" s="1"/>
  <c r="X17" i="24" s="1"/>
  <c r="X19" i="24" s="1"/>
  <c r="X20" i="24" s="1"/>
  <c r="X15" i="25" s="1"/>
  <c r="X17" i="25" s="1"/>
  <c r="X19" i="25" s="1"/>
  <c r="X20" i="25" s="1"/>
  <c r="X15" i="26" s="1"/>
  <c r="X17" i="26" s="1"/>
  <c r="X19" i="26" s="1"/>
  <c r="X20" i="26" s="1"/>
  <c r="W17" i="1"/>
  <c r="W19" i="1" s="1"/>
  <c r="W20" i="1" s="1"/>
  <c r="W15" i="2" s="1"/>
  <c r="W17" i="2" s="1"/>
  <c r="W19" i="2" s="1"/>
  <c r="W20" i="2" s="1"/>
  <c r="W15" i="3" s="1"/>
  <c r="W17" i="3" s="1"/>
  <c r="W19" i="3" s="1"/>
  <c r="W20" i="3" s="1"/>
  <c r="W15" i="4" s="1"/>
  <c r="W17" i="4" s="1"/>
  <c r="W19" i="4" s="1"/>
  <c r="W20" i="4" s="1"/>
  <c r="W15" i="5" s="1"/>
  <c r="W17" i="5" s="1"/>
  <c r="W19" i="5" s="1"/>
  <c r="W20" i="5" s="1"/>
  <c r="W15" i="6" s="1"/>
  <c r="W17" i="6" s="1"/>
  <c r="W19" i="6" s="1"/>
  <c r="W20" i="6" s="1"/>
  <c r="W15" i="7" s="1"/>
  <c r="W17" i="7" s="1"/>
  <c r="W19" i="7" s="1"/>
  <c r="W20" i="7" s="1"/>
  <c r="W15" i="8" s="1"/>
  <c r="W17" i="8" s="1"/>
  <c r="W19" i="8" s="1"/>
  <c r="W20" i="8" s="1"/>
  <c r="W15" i="9" s="1"/>
  <c r="W17" i="9" s="1"/>
  <c r="W19" i="9" s="1"/>
  <c r="W20" i="9" s="1"/>
  <c r="W15" i="10" s="1"/>
  <c r="W17" i="10" s="1"/>
  <c r="W19" i="10" s="1"/>
  <c r="W20" i="10" s="1"/>
  <c r="W15" i="11" s="1"/>
  <c r="W17" i="11" s="1"/>
  <c r="W19" i="11" s="1"/>
  <c r="W20" i="11" s="1"/>
  <c r="W15" i="12" s="1"/>
  <c r="W17" i="12" s="1"/>
  <c r="W19" i="12" s="1"/>
  <c r="W20" i="12" s="1"/>
  <c r="W15" i="13" s="1"/>
  <c r="W17" i="13" s="1"/>
  <c r="W19" i="13" s="1"/>
  <c r="W20" i="13" s="1"/>
  <c r="W15" i="14" s="1"/>
  <c r="W17" i="14" s="1"/>
  <c r="W19" i="14" s="1"/>
  <c r="W20" i="14" s="1"/>
  <c r="W15" i="15" s="1"/>
  <c r="W17" i="15" s="1"/>
  <c r="W19" i="15" s="1"/>
  <c r="W20" i="15" s="1"/>
  <c r="W15" i="16" s="1"/>
  <c r="W17" i="16" s="1"/>
  <c r="W19" i="16" s="1"/>
  <c r="W20" i="16" s="1"/>
  <c r="W15" i="17" s="1"/>
  <c r="W17" i="17" s="1"/>
  <c r="W19" i="17" s="1"/>
  <c r="W20" i="17" s="1"/>
  <c r="W15" i="18" s="1"/>
  <c r="W17" i="18" s="1"/>
  <c r="W19" i="18" s="1"/>
  <c r="W20" i="18" s="1"/>
  <c r="W15" i="19" s="1"/>
  <c r="W17" i="19" s="1"/>
  <c r="W19" i="19" s="1"/>
  <c r="W20" i="19" s="1"/>
  <c r="W15" i="20" s="1"/>
  <c r="W17" i="20" s="1"/>
  <c r="W19" i="20" s="1"/>
  <c r="W20" i="20" s="1"/>
  <c r="W15" i="21" s="1"/>
  <c r="W17" i="21" s="1"/>
  <c r="W19" i="21" s="1"/>
  <c r="W20" i="21" s="1"/>
  <c r="W15" i="22" s="1"/>
  <c r="W17" i="22" s="1"/>
  <c r="W19" i="22" s="1"/>
  <c r="W20" i="22" s="1"/>
  <c r="W15" i="23" s="1"/>
  <c r="W17" i="23" s="1"/>
  <c r="W19" i="23" s="1"/>
  <c r="W20" i="23" s="1"/>
  <c r="W15" i="24" s="1"/>
  <c r="W17" i="24" s="1"/>
  <c r="W19" i="24" s="1"/>
  <c r="W20" i="24" s="1"/>
  <c r="W15" i="25" s="1"/>
  <c r="W17" i="25" s="1"/>
  <c r="W19" i="25" s="1"/>
  <c r="W20" i="25" s="1"/>
  <c r="W15" i="26" s="1"/>
  <c r="W17" i="26" s="1"/>
  <c r="W19" i="26" s="1"/>
  <c r="W20" i="26" s="1"/>
  <c r="Q17" i="1"/>
  <c r="Q19" i="1" s="1"/>
  <c r="Q20" i="1" s="1"/>
  <c r="Q15" i="2" s="1"/>
  <c r="Q17" i="2" s="1"/>
  <c r="Q19" i="2" s="1"/>
  <c r="Q20" i="2" s="1"/>
  <c r="Q15" i="3" s="1"/>
  <c r="Q17" i="3" s="1"/>
  <c r="Q19" i="3" s="1"/>
  <c r="Q20" i="3" s="1"/>
  <c r="Q15" i="4" s="1"/>
  <c r="Q17" i="4" s="1"/>
  <c r="Q19" i="4" s="1"/>
  <c r="Q20" i="4" s="1"/>
  <c r="Q15" i="5" s="1"/>
  <c r="Q17" i="5" s="1"/>
  <c r="Q19" i="5" s="1"/>
  <c r="Q20" i="5" s="1"/>
  <c r="Q15" i="6" s="1"/>
  <c r="Q17" i="6" s="1"/>
  <c r="Q19" i="6" s="1"/>
  <c r="Q20" i="6" s="1"/>
  <c r="Q15" i="7" s="1"/>
  <c r="Q17" i="7" s="1"/>
  <c r="Q19" i="7" s="1"/>
  <c r="Q20" i="7" s="1"/>
  <c r="Q15" i="8" s="1"/>
  <c r="Q17" i="8" s="1"/>
  <c r="Q19" i="8" s="1"/>
  <c r="Q20" i="8" s="1"/>
  <c r="Q15" i="9" s="1"/>
  <c r="Q17" i="9" s="1"/>
  <c r="Q19" i="9" s="1"/>
  <c r="Q20" i="9" s="1"/>
  <c r="Q15" i="10" s="1"/>
  <c r="Q17" i="10" s="1"/>
  <c r="Q19" i="10" s="1"/>
  <c r="Q20" i="10" s="1"/>
  <c r="Q15" i="11" s="1"/>
  <c r="Q17" i="11" s="1"/>
  <c r="Q19" i="11" s="1"/>
  <c r="Q20" i="11" s="1"/>
  <c r="Q15" i="12" s="1"/>
  <c r="Q17" i="12" s="1"/>
  <c r="Q19" i="12" s="1"/>
  <c r="Q20" i="12" s="1"/>
  <c r="Q15" i="13" s="1"/>
  <c r="Q17" i="13" s="1"/>
  <c r="Q19" i="13" s="1"/>
  <c r="Q20" i="13" s="1"/>
  <c r="Q15" i="14" s="1"/>
  <c r="Q17" i="14" s="1"/>
  <c r="Q19" i="14" s="1"/>
  <c r="Q20" i="14" s="1"/>
  <c r="Q15" i="15" s="1"/>
  <c r="Q17" i="15" s="1"/>
  <c r="Q19" i="15" s="1"/>
  <c r="Q20" i="15" s="1"/>
  <c r="Q15" i="16" s="1"/>
  <c r="Q17" i="16" s="1"/>
  <c r="Q19" i="16" s="1"/>
  <c r="Q20" i="16" s="1"/>
  <c r="Q15" i="17" s="1"/>
  <c r="Q17" i="17" s="1"/>
  <c r="Q19" i="17" s="1"/>
  <c r="Q20" i="17" s="1"/>
  <c r="Q15" i="18" s="1"/>
  <c r="Q17" i="18" s="1"/>
  <c r="Q19" i="18" s="1"/>
  <c r="Q20" i="18" s="1"/>
  <c r="Q15" i="19" s="1"/>
  <c r="Q17" i="19" s="1"/>
  <c r="Q19" i="19" s="1"/>
  <c r="Q20" i="19" s="1"/>
  <c r="Q15" i="20" s="1"/>
  <c r="Q17" i="20" s="1"/>
  <c r="Q19" i="20" s="1"/>
  <c r="Q20" i="20" s="1"/>
  <c r="Q15" i="21" s="1"/>
  <c r="Q17" i="21" s="1"/>
  <c r="Q19" i="21" s="1"/>
  <c r="Q20" i="21" s="1"/>
  <c r="Q15" i="22" s="1"/>
  <c r="Q17" i="22" s="1"/>
  <c r="Q19" i="22" s="1"/>
  <c r="Q20" i="22" s="1"/>
  <c r="Q15" i="23" s="1"/>
  <c r="Q17" i="23" s="1"/>
  <c r="Q19" i="23" s="1"/>
  <c r="Q20" i="23" s="1"/>
  <c r="Q15" i="24" s="1"/>
  <c r="Q17" i="24" s="1"/>
  <c r="Q19" i="24" s="1"/>
  <c r="Q20" i="24" s="1"/>
  <c r="Q15" i="25" s="1"/>
  <c r="Q17" i="25" s="1"/>
  <c r="Q19" i="25" s="1"/>
  <c r="Q20" i="25" s="1"/>
  <c r="Q15" i="26" s="1"/>
  <c r="Q17" i="26" s="1"/>
  <c r="Q19" i="26" s="1"/>
  <c r="Q20" i="26" s="1"/>
  <c r="Q15" i="27" s="1"/>
  <c r="Q17" i="27" s="1"/>
  <c r="Q19" i="27" s="1"/>
  <c r="Q20" i="27" s="1"/>
  <c r="AN19" i="1"/>
  <c r="AN20" i="1" s="1"/>
  <c r="AF18" i="1"/>
  <c r="P18" i="1"/>
  <c r="N18" i="1"/>
  <c r="L18" i="1"/>
  <c r="J18" i="1"/>
  <c r="H18" i="1"/>
  <c r="F18" i="1"/>
  <c r="D18" i="1"/>
  <c r="U17" i="1"/>
  <c r="U19" i="1" s="1"/>
  <c r="U20" i="1" s="1"/>
  <c r="U15" i="2" s="1"/>
  <c r="U17" i="2" s="1"/>
  <c r="U19" i="2" s="1"/>
  <c r="U20" i="2" s="1"/>
  <c r="U15" i="3" s="1"/>
  <c r="U17" i="3" s="1"/>
  <c r="U19" i="3" s="1"/>
  <c r="U20" i="3" s="1"/>
  <c r="U15" i="4" s="1"/>
  <c r="U17" i="4" s="1"/>
  <c r="U19" i="4" s="1"/>
  <c r="U20" i="4" s="1"/>
  <c r="U15" i="5" s="1"/>
  <c r="U17" i="5" s="1"/>
  <c r="U19" i="5" s="1"/>
  <c r="U20" i="5" s="1"/>
  <c r="U15" i="6" s="1"/>
  <c r="U17" i="6" s="1"/>
  <c r="U19" i="6" s="1"/>
  <c r="U20" i="6" s="1"/>
  <c r="U15" i="7" s="1"/>
  <c r="U17" i="7" s="1"/>
  <c r="U19" i="7" s="1"/>
  <c r="U20" i="7" s="1"/>
  <c r="U15" i="8" s="1"/>
  <c r="U17" i="8" s="1"/>
  <c r="U19" i="8" s="1"/>
  <c r="U20" i="8" s="1"/>
  <c r="U15" i="9" s="1"/>
  <c r="U17" i="9" s="1"/>
  <c r="U19" i="9" s="1"/>
  <c r="U20" i="9" s="1"/>
  <c r="U15" i="10" s="1"/>
  <c r="U17" i="10" s="1"/>
  <c r="U19" i="10" s="1"/>
  <c r="U20" i="10" s="1"/>
  <c r="U15" i="11" s="1"/>
  <c r="U17" i="11" s="1"/>
  <c r="U19" i="11" s="1"/>
  <c r="U20" i="11" s="1"/>
  <c r="U15" i="12" s="1"/>
  <c r="U17" i="12" s="1"/>
  <c r="U19" i="12" s="1"/>
  <c r="U20" i="12" s="1"/>
  <c r="U15" i="13" s="1"/>
  <c r="U17" i="13" s="1"/>
  <c r="U19" i="13" s="1"/>
  <c r="U20" i="13" s="1"/>
  <c r="U15" i="14" s="1"/>
  <c r="U17" i="14" s="1"/>
  <c r="U19" i="14" s="1"/>
  <c r="U20" i="14" s="1"/>
  <c r="U15" i="15" s="1"/>
  <c r="U17" i="15" s="1"/>
  <c r="U19" i="15" s="1"/>
  <c r="U20" i="15" s="1"/>
  <c r="U15" i="16" s="1"/>
  <c r="U17" i="16" s="1"/>
  <c r="U19" i="16" s="1"/>
  <c r="U20" i="16" s="1"/>
  <c r="U15" i="17" s="1"/>
  <c r="U17" i="17" s="1"/>
  <c r="U19" i="17" s="1"/>
  <c r="U20" i="17" s="1"/>
  <c r="U15" i="18" s="1"/>
  <c r="U17" i="18" s="1"/>
  <c r="U19" i="18" s="1"/>
  <c r="U20" i="18" s="1"/>
  <c r="U15" i="19" s="1"/>
  <c r="U17" i="19" s="1"/>
  <c r="U19" i="19" s="1"/>
  <c r="U20" i="19" s="1"/>
  <c r="U15" i="20" s="1"/>
  <c r="U17" i="20" s="1"/>
  <c r="U19" i="20" s="1"/>
  <c r="U20" i="20" s="1"/>
  <c r="U15" i="21" s="1"/>
  <c r="U17" i="21" s="1"/>
  <c r="U19" i="21" s="1"/>
  <c r="U20" i="21" s="1"/>
  <c r="U15" i="22" s="1"/>
  <c r="U17" i="22" s="1"/>
  <c r="U19" i="22" s="1"/>
  <c r="U20" i="22" s="1"/>
  <c r="U15" i="23" s="1"/>
  <c r="U17" i="23" s="1"/>
  <c r="U19" i="23" s="1"/>
  <c r="U20" i="23" s="1"/>
  <c r="U15" i="24" s="1"/>
  <c r="U17" i="24" s="1"/>
  <c r="U19" i="24" s="1"/>
  <c r="U20" i="24" s="1"/>
  <c r="U15" i="25" s="1"/>
  <c r="U17" i="25" s="1"/>
  <c r="U19" i="25" s="1"/>
  <c r="U20" i="25" s="1"/>
  <c r="U15" i="26" s="1"/>
  <c r="U17" i="26" s="1"/>
  <c r="U19" i="26" s="1"/>
  <c r="U20" i="26" s="1"/>
  <c r="AH17" i="1"/>
  <c r="AH19" i="1" s="1"/>
  <c r="AH20" i="1" s="1"/>
  <c r="AH15" i="2" s="1"/>
  <c r="AH17" i="2" s="1"/>
  <c r="AH19" i="2" s="1"/>
  <c r="AH20" i="2" s="1"/>
  <c r="AH15" i="3" s="1"/>
  <c r="AH17" i="3" s="1"/>
  <c r="AH19" i="3" s="1"/>
  <c r="AH20" i="3" s="1"/>
  <c r="AH15" i="4" s="1"/>
  <c r="AH17" i="4" s="1"/>
  <c r="AH19" i="4" s="1"/>
  <c r="AH20" i="4" s="1"/>
  <c r="AH15" i="5" s="1"/>
  <c r="AH17" i="5" s="1"/>
  <c r="AH19" i="5" s="1"/>
  <c r="AH20" i="5" s="1"/>
  <c r="AH15" i="6" s="1"/>
  <c r="AH17" i="6" s="1"/>
  <c r="AH19" i="6" s="1"/>
  <c r="AH20" i="6" s="1"/>
  <c r="AH15" i="7" s="1"/>
  <c r="AH17" i="7" s="1"/>
  <c r="AH19" i="7" s="1"/>
  <c r="AH20" i="7" s="1"/>
  <c r="AH15" i="8" s="1"/>
  <c r="AH17" i="8" s="1"/>
  <c r="AH19" i="8" s="1"/>
  <c r="AH20" i="8" s="1"/>
  <c r="AH15" i="9" s="1"/>
  <c r="AH17" i="9" s="1"/>
  <c r="AH19" i="9" s="1"/>
  <c r="AH20" i="9" s="1"/>
  <c r="AH15" i="10" s="1"/>
  <c r="AH17" i="10" s="1"/>
  <c r="AH19" i="10" s="1"/>
  <c r="AH20" i="10" s="1"/>
  <c r="AH15" i="11" s="1"/>
  <c r="AH17" i="11" s="1"/>
  <c r="AH19" i="11" s="1"/>
  <c r="AH20" i="11" s="1"/>
  <c r="AH15" i="12" s="1"/>
  <c r="AH17" i="12" s="1"/>
  <c r="AH19" i="12" s="1"/>
  <c r="AH20" i="12" s="1"/>
  <c r="AH15" i="13" s="1"/>
  <c r="AH17" i="13" s="1"/>
  <c r="AH19" i="13" s="1"/>
  <c r="AH20" i="13" s="1"/>
  <c r="AH15" i="14" s="1"/>
  <c r="AH17" i="14" s="1"/>
  <c r="AH19" i="14" s="1"/>
  <c r="AH20" i="14" s="1"/>
  <c r="AH15" i="15" s="1"/>
  <c r="AH17" i="15" s="1"/>
  <c r="AH19" i="15" s="1"/>
  <c r="AH20" i="15" s="1"/>
  <c r="AH15" i="16" s="1"/>
  <c r="AH17" i="16" s="1"/>
  <c r="AH19" i="16" s="1"/>
  <c r="AH20" i="16" s="1"/>
  <c r="AH15" i="17" s="1"/>
  <c r="AH17" i="17" s="1"/>
  <c r="AH19" i="17" s="1"/>
  <c r="AH20" i="17" s="1"/>
  <c r="AH15" i="18" s="1"/>
  <c r="AH17" i="18" s="1"/>
  <c r="AH19" i="18" s="1"/>
  <c r="AH20" i="18" s="1"/>
  <c r="AH15" i="19" s="1"/>
  <c r="AH17" i="19" s="1"/>
  <c r="AH19" i="19" s="1"/>
  <c r="AH20" i="19" s="1"/>
  <c r="AH15" i="20" s="1"/>
  <c r="AH17" i="20" s="1"/>
  <c r="AH19" i="20" s="1"/>
  <c r="AH20" i="20" s="1"/>
  <c r="AH15" i="21" s="1"/>
  <c r="AH17" i="21" s="1"/>
  <c r="AH19" i="21" s="1"/>
  <c r="AH20" i="21" s="1"/>
  <c r="AH15" i="22" s="1"/>
  <c r="AH17" i="22" s="1"/>
  <c r="AH19" i="22" s="1"/>
  <c r="AH20" i="22" s="1"/>
  <c r="AH15" i="23" s="1"/>
  <c r="AH17" i="23" s="1"/>
  <c r="AH19" i="23" s="1"/>
  <c r="AH20" i="23" s="1"/>
  <c r="AH15" i="24" s="1"/>
  <c r="AH17" i="24" s="1"/>
  <c r="AH19" i="24" s="1"/>
  <c r="AH20" i="24" s="1"/>
  <c r="AH15" i="25" s="1"/>
  <c r="AH17" i="25" s="1"/>
  <c r="AH19" i="25" s="1"/>
  <c r="AH20" i="25" s="1"/>
  <c r="AH15" i="26" s="1"/>
  <c r="AH17" i="26" s="1"/>
  <c r="AH19" i="26" s="1"/>
  <c r="AH20" i="26" s="1"/>
  <c r="AF17" i="1"/>
  <c r="AE17" i="1"/>
  <c r="AE19" i="1" s="1"/>
  <c r="AE20" i="1" s="1"/>
  <c r="AE15" i="2" s="1"/>
  <c r="AE17" i="2" s="1"/>
  <c r="AE19" i="2" s="1"/>
  <c r="AE20" i="2" s="1"/>
  <c r="AE15" i="3" s="1"/>
  <c r="AE17" i="3" s="1"/>
  <c r="AE19" i="3" s="1"/>
  <c r="AE20" i="3" s="1"/>
  <c r="AE15" i="4" s="1"/>
  <c r="AE17" i="4" s="1"/>
  <c r="AE19" i="4" s="1"/>
  <c r="AE20" i="4" s="1"/>
  <c r="AE15" i="5" s="1"/>
  <c r="AE17" i="5" s="1"/>
  <c r="AE19" i="5" s="1"/>
  <c r="AE20" i="5" s="1"/>
  <c r="AE15" i="6" s="1"/>
  <c r="AE17" i="6" s="1"/>
  <c r="AE19" i="6" s="1"/>
  <c r="AE20" i="6" s="1"/>
  <c r="AE15" i="7" s="1"/>
  <c r="AE17" i="7" s="1"/>
  <c r="AE19" i="7" s="1"/>
  <c r="AE20" i="7" s="1"/>
  <c r="AE15" i="8" s="1"/>
  <c r="AE17" i="8" s="1"/>
  <c r="AE19" i="8" s="1"/>
  <c r="AE20" i="8" s="1"/>
  <c r="AE15" i="9" s="1"/>
  <c r="AE17" i="9" s="1"/>
  <c r="AE19" i="9" s="1"/>
  <c r="AE20" i="9" s="1"/>
  <c r="AE15" i="10" s="1"/>
  <c r="AE17" i="10" s="1"/>
  <c r="AE19" i="10" s="1"/>
  <c r="AE20" i="10" s="1"/>
  <c r="AE15" i="11" s="1"/>
  <c r="AE17" i="11" s="1"/>
  <c r="AE19" i="11" s="1"/>
  <c r="AE20" i="11" s="1"/>
  <c r="AE15" i="12" s="1"/>
  <c r="AE17" i="12" s="1"/>
  <c r="AE19" i="12" s="1"/>
  <c r="AE20" i="12" s="1"/>
  <c r="AE15" i="13" s="1"/>
  <c r="AE17" i="13" s="1"/>
  <c r="AE19" i="13" s="1"/>
  <c r="AE20" i="13" s="1"/>
  <c r="AE15" i="14" s="1"/>
  <c r="AE17" i="14" s="1"/>
  <c r="AE19" i="14" s="1"/>
  <c r="AE20" i="14" s="1"/>
  <c r="AE15" i="15" s="1"/>
  <c r="AE17" i="15" s="1"/>
  <c r="AE19" i="15" s="1"/>
  <c r="AE20" i="15" s="1"/>
  <c r="AE15" i="16" s="1"/>
  <c r="AE17" i="16" s="1"/>
  <c r="AE19" i="16" s="1"/>
  <c r="AE20" i="16" s="1"/>
  <c r="AE15" i="17" s="1"/>
  <c r="AE17" i="17" s="1"/>
  <c r="AE19" i="17" s="1"/>
  <c r="AE20" i="17" s="1"/>
  <c r="AE15" i="18" s="1"/>
  <c r="AE17" i="18" s="1"/>
  <c r="AE19" i="18" s="1"/>
  <c r="AE20" i="18" s="1"/>
  <c r="AE15" i="19" s="1"/>
  <c r="AE17" i="19" s="1"/>
  <c r="AE19" i="19" s="1"/>
  <c r="AE20" i="19" s="1"/>
  <c r="AE15" i="20" s="1"/>
  <c r="AE17" i="20" s="1"/>
  <c r="AE19" i="20" s="1"/>
  <c r="AE20" i="20" s="1"/>
  <c r="AE15" i="21" s="1"/>
  <c r="AE17" i="21" s="1"/>
  <c r="AE19" i="21" s="1"/>
  <c r="AE20" i="21" s="1"/>
  <c r="AE15" i="22" s="1"/>
  <c r="AE17" i="22" s="1"/>
  <c r="AE19" i="22" s="1"/>
  <c r="AE20" i="22" s="1"/>
  <c r="AE15" i="23" s="1"/>
  <c r="AE17" i="23" s="1"/>
  <c r="AE19" i="23" s="1"/>
  <c r="AE20" i="23" s="1"/>
  <c r="AE15" i="24" s="1"/>
  <c r="AE17" i="24" s="1"/>
  <c r="AE19" i="24" s="1"/>
  <c r="AE20" i="24" s="1"/>
  <c r="AE15" i="25" s="1"/>
  <c r="AE17" i="25" s="1"/>
  <c r="AE19" i="25" s="1"/>
  <c r="AE20" i="25" s="1"/>
  <c r="AE15" i="26" s="1"/>
  <c r="AE17" i="26" s="1"/>
  <c r="AE19" i="26" s="1"/>
  <c r="AE20" i="26" s="1"/>
  <c r="AB17" i="1"/>
  <c r="AB19" i="1" s="1"/>
  <c r="AB20" i="1" s="1"/>
  <c r="AB15" i="2" s="1"/>
  <c r="AB17" i="2" s="1"/>
  <c r="AB19" i="2" s="1"/>
  <c r="AB20" i="2" s="1"/>
  <c r="AB15" i="3" s="1"/>
  <c r="AB17" i="3" s="1"/>
  <c r="AB19" i="3" s="1"/>
  <c r="AB20" i="3" s="1"/>
  <c r="AB15" i="4" s="1"/>
  <c r="AB17" i="4" s="1"/>
  <c r="AB19" i="4" s="1"/>
  <c r="AB20" i="4" s="1"/>
  <c r="AB15" i="5" s="1"/>
  <c r="AB17" i="5" s="1"/>
  <c r="AB19" i="5" s="1"/>
  <c r="AB20" i="5" s="1"/>
  <c r="AB15" i="6" s="1"/>
  <c r="AB17" i="6" s="1"/>
  <c r="AB19" i="6" s="1"/>
  <c r="AB20" i="6" s="1"/>
  <c r="AB15" i="7" s="1"/>
  <c r="AB17" i="7" s="1"/>
  <c r="AB19" i="7" s="1"/>
  <c r="AB20" i="7" s="1"/>
  <c r="AB15" i="8" s="1"/>
  <c r="AB17" i="8" s="1"/>
  <c r="AB19" i="8" s="1"/>
  <c r="AB20" i="8" s="1"/>
  <c r="AB15" i="9" s="1"/>
  <c r="AB17" i="9" s="1"/>
  <c r="AB19" i="9" s="1"/>
  <c r="AB20" i="9" s="1"/>
  <c r="AB15" i="10" s="1"/>
  <c r="AB17" i="10" s="1"/>
  <c r="AB19" i="10" s="1"/>
  <c r="AB20" i="10" s="1"/>
  <c r="AB15" i="11" s="1"/>
  <c r="AB17" i="11" s="1"/>
  <c r="AB19" i="11" s="1"/>
  <c r="AB20" i="11" s="1"/>
  <c r="AB15" i="12" s="1"/>
  <c r="AB17" i="12" s="1"/>
  <c r="AB19" i="12" s="1"/>
  <c r="AB20" i="12" s="1"/>
  <c r="AB15" i="13" s="1"/>
  <c r="AB17" i="13" s="1"/>
  <c r="AB19" i="13" s="1"/>
  <c r="AB20" i="13" s="1"/>
  <c r="AB15" i="14" s="1"/>
  <c r="AB17" i="14" s="1"/>
  <c r="AB19" i="14" s="1"/>
  <c r="AB20" i="14" s="1"/>
  <c r="AB15" i="15" s="1"/>
  <c r="AB17" i="15" s="1"/>
  <c r="AB19" i="15" s="1"/>
  <c r="AB20" i="15" s="1"/>
  <c r="AB15" i="16" s="1"/>
  <c r="AB17" i="16" s="1"/>
  <c r="AB19" i="16" s="1"/>
  <c r="AB20" i="16" s="1"/>
  <c r="AB15" i="17" s="1"/>
  <c r="AB17" i="17" s="1"/>
  <c r="AB19" i="17" s="1"/>
  <c r="AB20" i="17" s="1"/>
  <c r="AB15" i="18" s="1"/>
  <c r="AB17" i="18" s="1"/>
  <c r="AB19" i="18" s="1"/>
  <c r="AB20" i="18" s="1"/>
  <c r="AB15" i="19" s="1"/>
  <c r="AB17" i="19" s="1"/>
  <c r="AB19" i="19" s="1"/>
  <c r="AB20" i="19" s="1"/>
  <c r="AB15" i="20" s="1"/>
  <c r="AB17" i="20" s="1"/>
  <c r="AB19" i="20" s="1"/>
  <c r="AB20" i="20" s="1"/>
  <c r="AB15" i="21" s="1"/>
  <c r="AB17" i="21" s="1"/>
  <c r="AB19" i="21" s="1"/>
  <c r="AB20" i="21" s="1"/>
  <c r="AB15" i="22" s="1"/>
  <c r="AB17" i="22" s="1"/>
  <c r="AB19" i="22" s="1"/>
  <c r="AB20" i="22" s="1"/>
  <c r="AB15" i="23" s="1"/>
  <c r="AB17" i="23" s="1"/>
  <c r="AB19" i="23" s="1"/>
  <c r="AB20" i="23" s="1"/>
  <c r="Y17" i="1"/>
  <c r="Y19" i="1" s="1"/>
  <c r="Y20" i="1" s="1"/>
  <c r="Y15" i="2" s="1"/>
  <c r="Y17" i="2" s="1"/>
  <c r="Y19" i="2" s="1"/>
  <c r="Y20" i="2" s="1"/>
  <c r="Y15" i="3" s="1"/>
  <c r="Y17" i="3" s="1"/>
  <c r="Y19" i="3" s="1"/>
  <c r="Y20" i="3" s="1"/>
  <c r="Y15" i="4" s="1"/>
  <c r="Y17" i="4" s="1"/>
  <c r="Y19" i="4" s="1"/>
  <c r="Y20" i="4" s="1"/>
  <c r="Y15" i="5" s="1"/>
  <c r="Y17" i="5" s="1"/>
  <c r="Y19" i="5" s="1"/>
  <c r="Y20" i="5" s="1"/>
  <c r="Y15" i="6" s="1"/>
  <c r="Y17" i="6" s="1"/>
  <c r="Y19" i="6" s="1"/>
  <c r="Y20" i="6" s="1"/>
  <c r="Y15" i="7" s="1"/>
  <c r="Y17" i="7" s="1"/>
  <c r="Y19" i="7" s="1"/>
  <c r="Y20" i="7" s="1"/>
  <c r="Y15" i="8" s="1"/>
  <c r="Y17" i="8" s="1"/>
  <c r="Y19" i="8" s="1"/>
  <c r="Y20" i="8" s="1"/>
  <c r="Y15" i="9" s="1"/>
  <c r="Y17" i="9" s="1"/>
  <c r="Y19" i="9" s="1"/>
  <c r="Y20" i="9" s="1"/>
  <c r="Y15" i="10" s="1"/>
  <c r="Y17" i="10" s="1"/>
  <c r="Y19" i="10" s="1"/>
  <c r="Y20" i="10" s="1"/>
  <c r="Y15" i="11" s="1"/>
  <c r="Y17" i="11" s="1"/>
  <c r="Y19" i="11" s="1"/>
  <c r="Y20" i="11" s="1"/>
  <c r="Y15" i="12" s="1"/>
  <c r="Y17" i="12" s="1"/>
  <c r="Y19" i="12" s="1"/>
  <c r="Y20" i="12" s="1"/>
  <c r="Y15" i="13" s="1"/>
  <c r="Y17" i="13" s="1"/>
  <c r="Y19" i="13" s="1"/>
  <c r="Y20" i="13" s="1"/>
  <c r="Y15" i="14" s="1"/>
  <c r="Y17" i="14" s="1"/>
  <c r="Y19" i="14" s="1"/>
  <c r="Y20" i="14" s="1"/>
  <c r="Y15" i="15" s="1"/>
  <c r="Y17" i="15" s="1"/>
  <c r="Y19" i="15" s="1"/>
  <c r="Y20" i="15" s="1"/>
  <c r="Y15" i="16" s="1"/>
  <c r="Y17" i="16" s="1"/>
  <c r="Y19" i="16" s="1"/>
  <c r="Y20" i="16" s="1"/>
  <c r="Y15" i="17" s="1"/>
  <c r="Y17" i="17" s="1"/>
  <c r="Y19" i="17" s="1"/>
  <c r="Y20" i="17" s="1"/>
  <c r="Y15" i="18" s="1"/>
  <c r="Y17" i="18" s="1"/>
  <c r="Y19" i="18" s="1"/>
  <c r="Y20" i="18" s="1"/>
  <c r="Y15" i="19" s="1"/>
  <c r="Y17" i="19" s="1"/>
  <c r="Y19" i="19" s="1"/>
  <c r="Y20" i="19" s="1"/>
  <c r="Y15" i="20" s="1"/>
  <c r="Y17" i="20" s="1"/>
  <c r="Y19" i="20" s="1"/>
  <c r="Y20" i="20" s="1"/>
  <c r="Y15" i="21" s="1"/>
  <c r="Y17" i="21" s="1"/>
  <c r="Y19" i="21" s="1"/>
  <c r="Y20" i="21" s="1"/>
  <c r="Y15" i="22" s="1"/>
  <c r="Y17" i="22" s="1"/>
  <c r="Y19" i="22" s="1"/>
  <c r="Y20" i="22" s="1"/>
  <c r="Y15" i="23" s="1"/>
  <c r="Y17" i="23" s="1"/>
  <c r="Y19" i="23" s="1"/>
  <c r="Y20" i="23" s="1"/>
  <c r="Y15" i="24" s="1"/>
  <c r="Y17" i="24" s="1"/>
  <c r="Y19" i="24" s="1"/>
  <c r="Y20" i="24" s="1"/>
  <c r="Y15" i="25" s="1"/>
  <c r="Y17" i="25" s="1"/>
  <c r="Y19" i="25" s="1"/>
  <c r="Y20" i="25" s="1"/>
  <c r="Y15" i="26" s="1"/>
  <c r="Y17" i="26" s="1"/>
  <c r="Y19" i="26" s="1"/>
  <c r="Y20" i="26" s="1"/>
  <c r="V17" i="1"/>
  <c r="V19" i="1" s="1"/>
  <c r="V20" i="1" s="1"/>
  <c r="V15" i="2" s="1"/>
  <c r="V17" i="2" s="1"/>
  <c r="V19" i="2" s="1"/>
  <c r="V20" i="2" s="1"/>
  <c r="V15" i="3" s="1"/>
  <c r="V17" i="3" s="1"/>
  <c r="V19" i="3" s="1"/>
  <c r="V20" i="3" s="1"/>
  <c r="V15" i="4" s="1"/>
  <c r="V17" i="4" s="1"/>
  <c r="V19" i="4" s="1"/>
  <c r="V20" i="4" s="1"/>
  <c r="V15" i="5" s="1"/>
  <c r="V17" i="5" s="1"/>
  <c r="V19" i="5" s="1"/>
  <c r="V20" i="5" s="1"/>
  <c r="V15" i="6" s="1"/>
  <c r="V17" i="6" s="1"/>
  <c r="V19" i="6" s="1"/>
  <c r="V20" i="6" s="1"/>
  <c r="V15" i="7" s="1"/>
  <c r="V17" i="7" s="1"/>
  <c r="V19" i="7" s="1"/>
  <c r="V20" i="7" s="1"/>
  <c r="V15" i="8" s="1"/>
  <c r="V17" i="8" s="1"/>
  <c r="V19" i="8" s="1"/>
  <c r="V20" i="8" s="1"/>
  <c r="V15" i="9" s="1"/>
  <c r="V17" i="9" s="1"/>
  <c r="V19" i="9" s="1"/>
  <c r="V20" i="9" s="1"/>
  <c r="V15" i="10" s="1"/>
  <c r="V17" i="10" s="1"/>
  <c r="V19" i="10" s="1"/>
  <c r="V20" i="10" s="1"/>
  <c r="V15" i="11" s="1"/>
  <c r="V17" i="11" s="1"/>
  <c r="V19" i="11" s="1"/>
  <c r="V20" i="11" s="1"/>
  <c r="V15" i="12" s="1"/>
  <c r="V17" i="12" s="1"/>
  <c r="V19" i="12" s="1"/>
  <c r="V20" i="12" s="1"/>
  <c r="V15" i="13" s="1"/>
  <c r="V17" i="13" s="1"/>
  <c r="V19" i="13" s="1"/>
  <c r="V20" i="13" s="1"/>
  <c r="V15" i="14" s="1"/>
  <c r="V17" i="14" s="1"/>
  <c r="V19" i="14" s="1"/>
  <c r="V20" i="14" s="1"/>
  <c r="V15" i="15" s="1"/>
  <c r="V17" i="15" s="1"/>
  <c r="V19" i="15" s="1"/>
  <c r="V20" i="15" s="1"/>
  <c r="V15" i="16" s="1"/>
  <c r="V17" i="16" s="1"/>
  <c r="V19" i="16" s="1"/>
  <c r="V20" i="16" s="1"/>
  <c r="V15" i="17" s="1"/>
  <c r="V17" i="17" s="1"/>
  <c r="V19" i="17" s="1"/>
  <c r="V20" i="17" s="1"/>
  <c r="V15" i="18" s="1"/>
  <c r="V17" i="18" s="1"/>
  <c r="V19" i="18" s="1"/>
  <c r="V20" i="18" s="1"/>
  <c r="V15" i="19" s="1"/>
  <c r="V17" i="19" s="1"/>
  <c r="V19" i="19" s="1"/>
  <c r="V20" i="19" s="1"/>
  <c r="V15" i="20" s="1"/>
  <c r="V17" i="20" s="1"/>
  <c r="V19" i="20" s="1"/>
  <c r="V20" i="20" s="1"/>
  <c r="V15" i="21" s="1"/>
  <c r="V17" i="21" s="1"/>
  <c r="V19" i="21" s="1"/>
  <c r="V20" i="21" s="1"/>
  <c r="V15" i="22" s="1"/>
  <c r="V17" i="22" s="1"/>
  <c r="V19" i="22" s="1"/>
  <c r="V20" i="22" s="1"/>
  <c r="V15" i="23" s="1"/>
  <c r="V17" i="23" s="1"/>
  <c r="V19" i="23" s="1"/>
  <c r="V20" i="23" s="1"/>
  <c r="V15" i="24" s="1"/>
  <c r="V17" i="24" s="1"/>
  <c r="V19" i="24" s="1"/>
  <c r="V20" i="24" s="1"/>
  <c r="V15" i="25" s="1"/>
  <c r="V17" i="25" s="1"/>
  <c r="V19" i="25" s="1"/>
  <c r="V20" i="25" s="1"/>
  <c r="V15" i="26" s="1"/>
  <c r="V17" i="26" s="1"/>
  <c r="V19" i="26" s="1"/>
  <c r="V20" i="26" s="1"/>
  <c r="T17" i="1"/>
  <c r="T19" i="1" s="1"/>
  <c r="T20" i="1" s="1"/>
  <c r="T15" i="2" s="1"/>
  <c r="T17" i="2" s="1"/>
  <c r="T19" i="2" s="1"/>
  <c r="T20" i="2" s="1"/>
  <c r="T15" i="3" s="1"/>
  <c r="T17" i="3" s="1"/>
  <c r="T19" i="3" s="1"/>
  <c r="T20" i="3" s="1"/>
  <c r="T15" i="4" s="1"/>
  <c r="T17" i="4" s="1"/>
  <c r="T19" i="4" s="1"/>
  <c r="T20" i="4" s="1"/>
  <c r="T15" i="5" s="1"/>
  <c r="T17" i="5" s="1"/>
  <c r="T19" i="5" s="1"/>
  <c r="T20" i="5" s="1"/>
  <c r="T15" i="6" s="1"/>
  <c r="T17" i="6" s="1"/>
  <c r="T19" i="6" s="1"/>
  <c r="T20" i="6" s="1"/>
  <c r="T15" i="7" s="1"/>
  <c r="T17" i="7" s="1"/>
  <c r="T19" i="7" s="1"/>
  <c r="T20" i="7" s="1"/>
  <c r="T15" i="8" s="1"/>
  <c r="T17" i="8" s="1"/>
  <c r="T19" i="8" s="1"/>
  <c r="T20" i="8" s="1"/>
  <c r="T15" i="9" s="1"/>
  <c r="T17" i="9" s="1"/>
  <c r="T19" i="9" s="1"/>
  <c r="T20" i="9" s="1"/>
  <c r="T15" i="10" s="1"/>
  <c r="T17" i="10" s="1"/>
  <c r="T19" i="10" s="1"/>
  <c r="T20" i="10" s="1"/>
  <c r="T15" i="11" s="1"/>
  <c r="T17" i="11" s="1"/>
  <c r="T19" i="11" s="1"/>
  <c r="T20" i="11" s="1"/>
  <c r="T15" i="12" s="1"/>
  <c r="T17" i="12" s="1"/>
  <c r="T19" i="12" s="1"/>
  <c r="T20" i="12" s="1"/>
  <c r="T15" i="13" s="1"/>
  <c r="T17" i="13" s="1"/>
  <c r="T19" i="13" s="1"/>
  <c r="T20" i="13" s="1"/>
  <c r="T15" i="14" s="1"/>
  <c r="T17" i="14" s="1"/>
  <c r="T19" i="14" s="1"/>
  <c r="T20" i="14" s="1"/>
  <c r="T15" i="15" s="1"/>
  <c r="T17" i="15" s="1"/>
  <c r="T19" i="15" s="1"/>
  <c r="T20" i="15" s="1"/>
  <c r="T15" i="16" s="1"/>
  <c r="T17" i="16" s="1"/>
  <c r="T19" i="16" s="1"/>
  <c r="T20" i="16" s="1"/>
  <c r="T15" i="17" s="1"/>
  <c r="T17" i="17" s="1"/>
  <c r="T19" i="17" s="1"/>
  <c r="T20" i="17" s="1"/>
  <c r="T15" i="18" s="1"/>
  <c r="T17" i="18" s="1"/>
  <c r="T19" i="18" s="1"/>
  <c r="T20" i="18" s="1"/>
  <c r="T15" i="19" s="1"/>
  <c r="T17" i="19" s="1"/>
  <c r="T19" i="19" s="1"/>
  <c r="T20" i="19" s="1"/>
  <c r="T15" i="20" s="1"/>
  <c r="T17" i="20" s="1"/>
  <c r="T19" i="20" s="1"/>
  <c r="T20" i="20" s="1"/>
  <c r="T15" i="21" s="1"/>
  <c r="T17" i="21" s="1"/>
  <c r="T19" i="21" s="1"/>
  <c r="T20" i="21" s="1"/>
  <c r="T15" i="22" s="1"/>
  <c r="T17" i="22" s="1"/>
  <c r="T19" i="22" s="1"/>
  <c r="T20" i="22" s="1"/>
  <c r="T15" i="23" s="1"/>
  <c r="T17" i="23" s="1"/>
  <c r="T19" i="23" s="1"/>
  <c r="T20" i="23" s="1"/>
  <c r="T15" i="24" s="1"/>
  <c r="T17" i="24" s="1"/>
  <c r="T19" i="24" s="1"/>
  <c r="T20" i="24" s="1"/>
  <c r="T15" i="25" s="1"/>
  <c r="T17" i="25" s="1"/>
  <c r="T19" i="25" s="1"/>
  <c r="T20" i="25" s="1"/>
  <c r="T15" i="26" s="1"/>
  <c r="T17" i="26" s="1"/>
  <c r="T19" i="26" s="1"/>
  <c r="T20" i="26" s="1"/>
  <c r="S17" i="1"/>
  <c r="S19" i="1" s="1"/>
  <c r="S20" i="1" s="1"/>
  <c r="S15" i="2" s="1"/>
  <c r="S17" i="2" s="1"/>
  <c r="S19" i="2" s="1"/>
  <c r="S20" i="2" s="1"/>
  <c r="S15" i="3" s="1"/>
  <c r="S17" i="3" s="1"/>
  <c r="S19" i="3" s="1"/>
  <c r="S20" i="3" s="1"/>
  <c r="S15" i="4" s="1"/>
  <c r="S17" i="4" s="1"/>
  <c r="S19" i="4" s="1"/>
  <c r="S20" i="4" s="1"/>
  <c r="S15" i="5" s="1"/>
  <c r="S17" i="5" s="1"/>
  <c r="S19" i="5" s="1"/>
  <c r="S20" i="5" s="1"/>
  <c r="S15" i="6" s="1"/>
  <c r="S17" i="6" s="1"/>
  <c r="S19" i="6" s="1"/>
  <c r="S20" i="6" s="1"/>
  <c r="S15" i="7" s="1"/>
  <c r="S17" i="7" s="1"/>
  <c r="S19" i="7" s="1"/>
  <c r="S20" i="7" s="1"/>
  <c r="S15" i="8" s="1"/>
  <c r="S17" i="8" s="1"/>
  <c r="S19" i="8" s="1"/>
  <c r="S20" i="8" s="1"/>
  <c r="S15" i="9" s="1"/>
  <c r="S17" i="9" s="1"/>
  <c r="S19" i="9" s="1"/>
  <c r="S20" i="9" s="1"/>
  <c r="S15" i="10" s="1"/>
  <c r="S17" i="10" s="1"/>
  <c r="S19" i="10" s="1"/>
  <c r="S20" i="10" s="1"/>
  <c r="S15" i="11" s="1"/>
  <c r="S17" i="11" s="1"/>
  <c r="S19" i="11" s="1"/>
  <c r="S20" i="11" s="1"/>
  <c r="S15" i="12" s="1"/>
  <c r="S17" i="12" s="1"/>
  <c r="S19" i="12" s="1"/>
  <c r="S20" i="12" s="1"/>
  <c r="S15" i="13" s="1"/>
  <c r="S17" i="13" s="1"/>
  <c r="S19" i="13" s="1"/>
  <c r="S20" i="13" s="1"/>
  <c r="S15" i="14" s="1"/>
  <c r="S17" i="14" s="1"/>
  <c r="S19" i="14" s="1"/>
  <c r="S20" i="14" s="1"/>
  <c r="S15" i="15" s="1"/>
  <c r="S17" i="15" s="1"/>
  <c r="S19" i="15" s="1"/>
  <c r="S20" i="15" s="1"/>
  <c r="S15" i="16" s="1"/>
  <c r="S17" i="16" s="1"/>
  <c r="S19" i="16" s="1"/>
  <c r="S20" i="16" s="1"/>
  <c r="S15" i="17" s="1"/>
  <c r="S17" i="17" s="1"/>
  <c r="S19" i="17" s="1"/>
  <c r="S20" i="17" s="1"/>
  <c r="S15" i="18" s="1"/>
  <c r="S17" i="18" s="1"/>
  <c r="S19" i="18" s="1"/>
  <c r="S20" i="18" s="1"/>
  <c r="S15" i="19" s="1"/>
  <c r="S17" i="19" s="1"/>
  <c r="S19" i="19" s="1"/>
  <c r="S20" i="19" s="1"/>
  <c r="S15" i="20" s="1"/>
  <c r="S17" i="20" s="1"/>
  <c r="S19" i="20" s="1"/>
  <c r="S20" i="20" s="1"/>
  <c r="S15" i="21" s="1"/>
  <c r="S17" i="21" s="1"/>
  <c r="S19" i="21" s="1"/>
  <c r="S20" i="21" s="1"/>
  <c r="S15" i="22" s="1"/>
  <c r="S17" i="22" s="1"/>
  <c r="S19" i="22" s="1"/>
  <c r="S20" i="22" s="1"/>
  <c r="S15" i="23" s="1"/>
  <c r="S17" i="23" s="1"/>
  <c r="S19" i="23" s="1"/>
  <c r="S20" i="23" s="1"/>
  <c r="S15" i="24" s="1"/>
  <c r="S17" i="24" s="1"/>
  <c r="S19" i="24" s="1"/>
  <c r="S20" i="24" s="1"/>
  <c r="S15" i="25" s="1"/>
  <c r="S17" i="25" s="1"/>
  <c r="S19" i="25" s="1"/>
  <c r="S20" i="25" s="1"/>
  <c r="S15" i="26" s="1"/>
  <c r="S17" i="26" s="1"/>
  <c r="S19" i="26" s="1"/>
  <c r="S20" i="26" s="1"/>
  <c r="R17" i="1"/>
  <c r="R19" i="1" s="1"/>
  <c r="R20" i="1" s="1"/>
  <c r="R15" i="2" s="1"/>
  <c r="R17" i="2" s="1"/>
  <c r="R19" i="2" s="1"/>
  <c r="R20" i="2" s="1"/>
  <c r="R15" i="3" s="1"/>
  <c r="R17" i="3" s="1"/>
  <c r="R19" i="3" s="1"/>
  <c r="R20" i="3" s="1"/>
  <c r="R15" i="4" s="1"/>
  <c r="R17" i="4" s="1"/>
  <c r="R19" i="4" s="1"/>
  <c r="R20" i="4" s="1"/>
  <c r="R15" i="5" s="1"/>
  <c r="R17" i="5" s="1"/>
  <c r="R19" i="5" s="1"/>
  <c r="R20" i="5" s="1"/>
  <c r="R15" i="6" s="1"/>
  <c r="R17" i="6" s="1"/>
  <c r="R19" i="6" s="1"/>
  <c r="R20" i="6" s="1"/>
  <c r="R15" i="7" s="1"/>
  <c r="R17" i="7" s="1"/>
  <c r="R19" i="7" s="1"/>
  <c r="R20" i="7" s="1"/>
  <c r="R15" i="8" s="1"/>
  <c r="R17" i="8" s="1"/>
  <c r="R19" i="8" s="1"/>
  <c r="R20" i="8" s="1"/>
  <c r="R15" i="9" s="1"/>
  <c r="R17" i="9" s="1"/>
  <c r="R19" i="9" s="1"/>
  <c r="R20" i="9" s="1"/>
  <c r="R15" i="10" s="1"/>
  <c r="R17" i="10" s="1"/>
  <c r="R19" i="10" s="1"/>
  <c r="R20" i="10" s="1"/>
  <c r="R15" i="11" s="1"/>
  <c r="R17" i="11" s="1"/>
  <c r="R19" i="11" s="1"/>
  <c r="R20" i="11" s="1"/>
  <c r="R15" i="12" s="1"/>
  <c r="R17" i="12" s="1"/>
  <c r="R19" i="12" s="1"/>
  <c r="R20" i="12" s="1"/>
  <c r="R15" i="13" s="1"/>
  <c r="R17" i="13" s="1"/>
  <c r="R19" i="13" s="1"/>
  <c r="R20" i="13" s="1"/>
  <c r="R15" i="14" s="1"/>
  <c r="R17" i="14" s="1"/>
  <c r="R19" i="14" s="1"/>
  <c r="R20" i="14" s="1"/>
  <c r="R15" i="15" s="1"/>
  <c r="R17" i="15" s="1"/>
  <c r="R19" i="15" s="1"/>
  <c r="R20" i="15" s="1"/>
  <c r="R15" i="16" s="1"/>
  <c r="R17" i="16" s="1"/>
  <c r="R19" i="16" s="1"/>
  <c r="R20" i="16" s="1"/>
  <c r="R15" i="17" s="1"/>
  <c r="R17" i="17" s="1"/>
  <c r="R19" i="17" s="1"/>
  <c r="R20" i="17" s="1"/>
  <c r="R15" i="18" s="1"/>
  <c r="R17" i="18" s="1"/>
  <c r="R19" i="18" s="1"/>
  <c r="R20" i="18" s="1"/>
  <c r="R15" i="19" s="1"/>
  <c r="R17" i="19" s="1"/>
  <c r="R19" i="19" s="1"/>
  <c r="R20" i="19" s="1"/>
  <c r="R15" i="20" s="1"/>
  <c r="R17" i="20" s="1"/>
  <c r="R19" i="20" s="1"/>
  <c r="R20" i="20" s="1"/>
  <c r="R15" i="21" s="1"/>
  <c r="R17" i="21" s="1"/>
  <c r="R19" i="21" s="1"/>
  <c r="R20" i="21" s="1"/>
  <c r="R15" i="22" s="1"/>
  <c r="R17" i="22" s="1"/>
  <c r="R19" i="22" s="1"/>
  <c r="R20" i="22" s="1"/>
  <c r="R15" i="23" s="1"/>
  <c r="R17" i="23" s="1"/>
  <c r="R19" i="23" s="1"/>
  <c r="R20" i="23" s="1"/>
  <c r="R15" i="24" s="1"/>
  <c r="R17" i="24" s="1"/>
  <c r="R19" i="24" s="1"/>
  <c r="R20" i="24" s="1"/>
  <c r="R15" i="25" s="1"/>
  <c r="R17" i="25" s="1"/>
  <c r="R19" i="25" s="1"/>
  <c r="R20" i="25" s="1"/>
  <c r="R15" i="26" s="1"/>
  <c r="R17" i="26" s="1"/>
  <c r="R19" i="26" s="1"/>
  <c r="R20" i="26" s="1"/>
  <c r="P17" i="1"/>
  <c r="P19" i="1" s="1"/>
  <c r="P20" i="1" s="1"/>
  <c r="P15" i="2" s="1"/>
  <c r="P17" i="2" s="1"/>
  <c r="P19" i="2" s="1"/>
  <c r="P20" i="2" s="1"/>
  <c r="P15" i="3" s="1"/>
  <c r="P17" i="3" s="1"/>
  <c r="P19" i="3" s="1"/>
  <c r="P20" i="3" s="1"/>
  <c r="P15" i="4" s="1"/>
  <c r="P17" i="4" s="1"/>
  <c r="P19" i="4" s="1"/>
  <c r="P20" i="4" s="1"/>
  <c r="P15" i="5" s="1"/>
  <c r="P17" i="5" s="1"/>
  <c r="P19" i="5" s="1"/>
  <c r="P20" i="5" s="1"/>
  <c r="P15" i="6" s="1"/>
  <c r="P17" i="6" s="1"/>
  <c r="P19" i="6" s="1"/>
  <c r="P20" i="6" s="1"/>
  <c r="P15" i="7" s="1"/>
  <c r="P17" i="7" s="1"/>
  <c r="P19" i="7" s="1"/>
  <c r="P20" i="7" s="1"/>
  <c r="P15" i="8" s="1"/>
  <c r="P17" i="8" s="1"/>
  <c r="P19" i="8" s="1"/>
  <c r="P20" i="8" s="1"/>
  <c r="P15" i="9" s="1"/>
  <c r="P17" i="9" s="1"/>
  <c r="P19" i="9" s="1"/>
  <c r="P20" i="9" s="1"/>
  <c r="P15" i="10" s="1"/>
  <c r="P17" i="10" s="1"/>
  <c r="P19" i="10" s="1"/>
  <c r="P20" i="10" s="1"/>
  <c r="P15" i="11" s="1"/>
  <c r="P17" i="11" s="1"/>
  <c r="P19" i="11" s="1"/>
  <c r="P20" i="11" s="1"/>
  <c r="P15" i="12" s="1"/>
  <c r="P17" i="12" s="1"/>
  <c r="P19" i="12" s="1"/>
  <c r="P20" i="12" s="1"/>
  <c r="P15" i="13" s="1"/>
  <c r="P17" i="13" s="1"/>
  <c r="P19" i="13" s="1"/>
  <c r="P20" i="13" s="1"/>
  <c r="P15" i="14" s="1"/>
  <c r="P17" i="14" s="1"/>
  <c r="P19" i="14" s="1"/>
  <c r="P20" i="14" s="1"/>
  <c r="P15" i="15" s="1"/>
  <c r="P17" i="15" s="1"/>
  <c r="P19" i="15" s="1"/>
  <c r="P20" i="15" s="1"/>
  <c r="P15" i="16" s="1"/>
  <c r="P17" i="16" s="1"/>
  <c r="P19" i="16" s="1"/>
  <c r="P20" i="16" s="1"/>
  <c r="P15" i="17" s="1"/>
  <c r="P17" i="17" s="1"/>
  <c r="P19" i="17" s="1"/>
  <c r="P20" i="17" s="1"/>
  <c r="P15" i="18" s="1"/>
  <c r="P17" i="18" s="1"/>
  <c r="P19" i="18" s="1"/>
  <c r="P20" i="18" s="1"/>
  <c r="P15" i="19" s="1"/>
  <c r="P17" i="19" s="1"/>
  <c r="P19" i="19" s="1"/>
  <c r="P20" i="19" s="1"/>
  <c r="P15" i="20" s="1"/>
  <c r="P17" i="20" s="1"/>
  <c r="P19" i="20" s="1"/>
  <c r="P20" i="20" s="1"/>
  <c r="P15" i="21" s="1"/>
  <c r="P17" i="21" s="1"/>
  <c r="P19" i="21" s="1"/>
  <c r="P20" i="21" s="1"/>
  <c r="P15" i="22" s="1"/>
  <c r="P17" i="22" s="1"/>
  <c r="P19" i="22" s="1"/>
  <c r="P20" i="22" s="1"/>
  <c r="P15" i="23" s="1"/>
  <c r="P17" i="23" s="1"/>
  <c r="P19" i="23" s="1"/>
  <c r="P20" i="23" s="1"/>
  <c r="P15" i="24" s="1"/>
  <c r="P17" i="24" s="1"/>
  <c r="P19" i="24" s="1"/>
  <c r="P20" i="24" s="1"/>
  <c r="P15" i="25" s="1"/>
  <c r="P17" i="25" s="1"/>
  <c r="P19" i="25" s="1"/>
  <c r="P20" i="25" s="1"/>
  <c r="P15" i="26" s="1"/>
  <c r="P17" i="26" s="1"/>
  <c r="P19" i="26" s="1"/>
  <c r="P20" i="26" s="1"/>
  <c r="M17" i="1"/>
  <c r="M19" i="1" s="1"/>
  <c r="M20" i="1" s="1"/>
  <c r="M15" i="2" s="1"/>
  <c r="M17" i="2" s="1"/>
  <c r="M19" i="2" s="1"/>
  <c r="M20" i="2" s="1"/>
  <c r="M15" i="3" s="1"/>
  <c r="M17" i="3" s="1"/>
  <c r="M19" i="3" s="1"/>
  <c r="M20" i="3" s="1"/>
  <c r="M15" i="4" s="1"/>
  <c r="M17" i="4" s="1"/>
  <c r="M19" i="4" s="1"/>
  <c r="M20" i="4" s="1"/>
  <c r="M15" i="5" s="1"/>
  <c r="M17" i="5" s="1"/>
  <c r="M19" i="5" s="1"/>
  <c r="M20" i="5" s="1"/>
  <c r="M15" i="6" s="1"/>
  <c r="M17" i="6" s="1"/>
  <c r="M19" i="6" s="1"/>
  <c r="M20" i="6" s="1"/>
  <c r="M15" i="7" s="1"/>
  <c r="M17" i="7" s="1"/>
  <c r="M19" i="7" s="1"/>
  <c r="M20" i="7" s="1"/>
  <c r="M15" i="8" s="1"/>
  <c r="M17" i="8" s="1"/>
  <c r="M19" i="8" s="1"/>
  <c r="M20" i="8" s="1"/>
  <c r="M15" i="9" s="1"/>
  <c r="M17" i="9" s="1"/>
  <c r="M19" i="9" s="1"/>
  <c r="M20" i="9" s="1"/>
  <c r="M15" i="10" s="1"/>
  <c r="M17" i="10" s="1"/>
  <c r="M19" i="10" s="1"/>
  <c r="M20" i="10" s="1"/>
  <c r="M15" i="11" s="1"/>
  <c r="M17" i="11" s="1"/>
  <c r="M19" i="11" s="1"/>
  <c r="M20" i="11" s="1"/>
  <c r="M15" i="12" s="1"/>
  <c r="M17" i="12" s="1"/>
  <c r="M19" i="12" s="1"/>
  <c r="M20" i="12" s="1"/>
  <c r="M15" i="13" s="1"/>
  <c r="M17" i="13" s="1"/>
  <c r="M19" i="13" s="1"/>
  <c r="M20" i="13" s="1"/>
  <c r="M15" i="14" s="1"/>
  <c r="M17" i="14" s="1"/>
  <c r="M19" i="14" s="1"/>
  <c r="M20" i="14" s="1"/>
  <c r="M15" i="15" s="1"/>
  <c r="M17" i="15" s="1"/>
  <c r="M19" i="15" s="1"/>
  <c r="M20" i="15" s="1"/>
  <c r="M15" i="16" s="1"/>
  <c r="M17" i="16" s="1"/>
  <c r="M19" i="16" s="1"/>
  <c r="M20" i="16" s="1"/>
  <c r="M15" i="17" s="1"/>
  <c r="M17" i="17" s="1"/>
  <c r="M19" i="17" s="1"/>
  <c r="M20" i="17" s="1"/>
  <c r="M15" i="18" s="1"/>
  <c r="M17" i="18" s="1"/>
  <c r="M19" i="18" s="1"/>
  <c r="M20" i="18" s="1"/>
  <c r="M15" i="19" s="1"/>
  <c r="M17" i="19" s="1"/>
  <c r="M19" i="19" s="1"/>
  <c r="M20" i="19" s="1"/>
  <c r="M15" i="20" s="1"/>
  <c r="M17" i="20" s="1"/>
  <c r="M19" i="20" s="1"/>
  <c r="M20" i="20" s="1"/>
  <c r="M15" i="21" s="1"/>
  <c r="M17" i="21" s="1"/>
  <c r="M19" i="21" s="1"/>
  <c r="M20" i="21" s="1"/>
  <c r="M15" i="22" s="1"/>
  <c r="M17" i="22" s="1"/>
  <c r="M19" i="22" s="1"/>
  <c r="M20" i="22" s="1"/>
  <c r="M15" i="23" s="1"/>
  <c r="M17" i="23" s="1"/>
  <c r="M19" i="23" s="1"/>
  <c r="M20" i="23" s="1"/>
  <c r="M15" i="24" s="1"/>
  <c r="M17" i="24" s="1"/>
  <c r="M19" i="24" s="1"/>
  <c r="M20" i="24" s="1"/>
  <c r="M15" i="25" s="1"/>
  <c r="M17" i="25" s="1"/>
  <c r="M19" i="25" s="1"/>
  <c r="M20" i="25" s="1"/>
  <c r="M15" i="26" s="1"/>
  <c r="M17" i="26" s="1"/>
  <c r="M19" i="26" s="1"/>
  <c r="M20" i="26" s="1"/>
  <c r="L17" i="1"/>
  <c r="K17" i="1"/>
  <c r="K19" i="1" s="1"/>
  <c r="K20" i="1" s="1"/>
  <c r="K15" i="2" s="1"/>
  <c r="K17" i="2" s="1"/>
  <c r="K19" i="2" s="1"/>
  <c r="K20" i="2" s="1"/>
  <c r="K15" i="3" s="1"/>
  <c r="K17" i="3" s="1"/>
  <c r="K19" i="3" s="1"/>
  <c r="K20" i="3" s="1"/>
  <c r="K15" i="4" s="1"/>
  <c r="K17" i="4" s="1"/>
  <c r="K19" i="4" s="1"/>
  <c r="K20" i="4" s="1"/>
  <c r="K15" i="5" s="1"/>
  <c r="K17" i="5" s="1"/>
  <c r="K19" i="5" s="1"/>
  <c r="K20" i="5" s="1"/>
  <c r="K15" i="6" s="1"/>
  <c r="K17" i="6" s="1"/>
  <c r="K19" i="6" s="1"/>
  <c r="K20" i="6" s="1"/>
  <c r="K15" i="7" s="1"/>
  <c r="K17" i="7" s="1"/>
  <c r="K19" i="7" s="1"/>
  <c r="K20" i="7" s="1"/>
  <c r="K15" i="8" s="1"/>
  <c r="K17" i="8" s="1"/>
  <c r="K19" i="8" s="1"/>
  <c r="K20" i="8" s="1"/>
  <c r="K15" i="9" s="1"/>
  <c r="K17" i="9" s="1"/>
  <c r="K19" i="9" s="1"/>
  <c r="K20" i="9" s="1"/>
  <c r="K15" i="10" s="1"/>
  <c r="K17" i="10" s="1"/>
  <c r="K19" i="10" s="1"/>
  <c r="K20" i="10" s="1"/>
  <c r="K15" i="11" s="1"/>
  <c r="K17" i="11" s="1"/>
  <c r="K19" i="11" s="1"/>
  <c r="K20" i="11" s="1"/>
  <c r="K15" i="12" s="1"/>
  <c r="K17" i="12" s="1"/>
  <c r="K19" i="12" s="1"/>
  <c r="K20" i="12" s="1"/>
  <c r="K15" i="13" s="1"/>
  <c r="K17" i="13" s="1"/>
  <c r="K19" i="13" s="1"/>
  <c r="K20" i="13" s="1"/>
  <c r="K15" i="14" s="1"/>
  <c r="K17" i="14" s="1"/>
  <c r="K19" i="14" s="1"/>
  <c r="K20" i="14" s="1"/>
  <c r="K15" i="15" s="1"/>
  <c r="K17" i="15" s="1"/>
  <c r="K19" i="15" s="1"/>
  <c r="K20" i="15" s="1"/>
  <c r="K15" i="16" s="1"/>
  <c r="K17" i="16" s="1"/>
  <c r="K19" i="16" s="1"/>
  <c r="K20" i="16" s="1"/>
  <c r="K15" i="17" s="1"/>
  <c r="K17" i="17" s="1"/>
  <c r="K19" i="17" s="1"/>
  <c r="K20" i="17" s="1"/>
  <c r="K15" i="18" s="1"/>
  <c r="K17" i="18" s="1"/>
  <c r="K19" i="18" s="1"/>
  <c r="K20" i="18" s="1"/>
  <c r="K15" i="19" s="1"/>
  <c r="K17" i="19" s="1"/>
  <c r="K19" i="19" s="1"/>
  <c r="K20" i="19" s="1"/>
  <c r="K15" i="20" s="1"/>
  <c r="K17" i="20" s="1"/>
  <c r="K19" i="20" s="1"/>
  <c r="K20" i="20" s="1"/>
  <c r="K15" i="21" s="1"/>
  <c r="K17" i="21" s="1"/>
  <c r="K19" i="21" s="1"/>
  <c r="K20" i="21" s="1"/>
  <c r="K15" i="22" s="1"/>
  <c r="K17" i="22" s="1"/>
  <c r="K19" i="22" s="1"/>
  <c r="K20" i="22" s="1"/>
  <c r="K15" i="23" s="1"/>
  <c r="K17" i="23" s="1"/>
  <c r="K19" i="23" s="1"/>
  <c r="K20" i="23" s="1"/>
  <c r="K15" i="24" s="1"/>
  <c r="K17" i="24" s="1"/>
  <c r="K19" i="24" s="1"/>
  <c r="K20" i="24" s="1"/>
  <c r="K15" i="25" s="1"/>
  <c r="K17" i="25" s="1"/>
  <c r="K19" i="25" s="1"/>
  <c r="K20" i="25" s="1"/>
  <c r="K15" i="26" s="1"/>
  <c r="K17" i="26" s="1"/>
  <c r="K19" i="26" s="1"/>
  <c r="K20" i="26" s="1"/>
  <c r="J17" i="1"/>
  <c r="G17" i="1"/>
  <c r="G19" i="1" s="1"/>
  <c r="G20" i="1" s="1"/>
  <c r="G15" i="2" s="1"/>
  <c r="G17" i="2" s="1"/>
  <c r="G19" i="2" s="1"/>
  <c r="G20" i="2" s="1"/>
  <c r="G15" i="3" s="1"/>
  <c r="G17" i="3" s="1"/>
  <c r="G19" i="3" s="1"/>
  <c r="G20" i="3" s="1"/>
  <c r="G15" i="4" s="1"/>
  <c r="G17" i="4" s="1"/>
  <c r="G19" i="4" s="1"/>
  <c r="G20" i="4" s="1"/>
  <c r="G15" i="5" s="1"/>
  <c r="G17" i="5" s="1"/>
  <c r="G19" i="5" s="1"/>
  <c r="G20" i="5" s="1"/>
  <c r="G15" i="6" s="1"/>
  <c r="G17" i="6" s="1"/>
  <c r="G19" i="6" s="1"/>
  <c r="G20" i="6" s="1"/>
  <c r="G15" i="7" s="1"/>
  <c r="G17" i="7" s="1"/>
  <c r="G19" i="7" s="1"/>
  <c r="G20" i="7" s="1"/>
  <c r="G15" i="8" s="1"/>
  <c r="G17" i="8" s="1"/>
  <c r="G19" i="8" s="1"/>
  <c r="G20" i="8" s="1"/>
  <c r="G15" i="9" s="1"/>
  <c r="G17" i="9" s="1"/>
  <c r="G19" i="9" s="1"/>
  <c r="G20" i="9" s="1"/>
  <c r="G15" i="10" s="1"/>
  <c r="G17" i="10" s="1"/>
  <c r="G19" i="10" s="1"/>
  <c r="G20" i="10" s="1"/>
  <c r="G15" i="11" s="1"/>
  <c r="G17" i="11" s="1"/>
  <c r="G19" i="11" s="1"/>
  <c r="G20" i="11" s="1"/>
  <c r="G15" i="12" s="1"/>
  <c r="G17" i="12" s="1"/>
  <c r="G19" i="12" s="1"/>
  <c r="G20" i="12" s="1"/>
  <c r="G15" i="13" s="1"/>
  <c r="G17" i="13" s="1"/>
  <c r="G19" i="13" s="1"/>
  <c r="G20" i="13" s="1"/>
  <c r="G15" i="14" s="1"/>
  <c r="G17" i="14" s="1"/>
  <c r="G19" i="14" s="1"/>
  <c r="G20" i="14" s="1"/>
  <c r="G15" i="15" s="1"/>
  <c r="G17" i="15" s="1"/>
  <c r="G19" i="15" s="1"/>
  <c r="G20" i="15" s="1"/>
  <c r="G15" i="16" s="1"/>
  <c r="G17" i="16" s="1"/>
  <c r="G19" i="16" s="1"/>
  <c r="G20" i="16" s="1"/>
  <c r="G15" i="17" s="1"/>
  <c r="G17" i="17" s="1"/>
  <c r="G19" i="17" s="1"/>
  <c r="G20" i="17" s="1"/>
  <c r="G15" i="18" s="1"/>
  <c r="G17" i="18" s="1"/>
  <c r="G19" i="18" s="1"/>
  <c r="G20" i="18" s="1"/>
  <c r="G15" i="19" s="1"/>
  <c r="G17" i="19" s="1"/>
  <c r="G19" i="19" s="1"/>
  <c r="G20" i="19" s="1"/>
  <c r="G15" i="20" s="1"/>
  <c r="G17" i="20" s="1"/>
  <c r="G19" i="20" s="1"/>
  <c r="G20" i="20" s="1"/>
  <c r="G15" i="21" s="1"/>
  <c r="G17" i="21" s="1"/>
  <c r="G19" i="21" s="1"/>
  <c r="G20" i="21" s="1"/>
  <c r="G15" i="22" s="1"/>
  <c r="G17" i="22" s="1"/>
  <c r="G19" i="22" s="1"/>
  <c r="G20" i="22" s="1"/>
  <c r="G15" i="23" s="1"/>
  <c r="G17" i="23" s="1"/>
  <c r="G19" i="23" s="1"/>
  <c r="G20" i="23" s="1"/>
  <c r="F17" i="1"/>
  <c r="E17" i="1"/>
  <c r="E19" i="1" s="1"/>
  <c r="E20" i="1" s="1"/>
  <c r="E15" i="2" s="1"/>
  <c r="E17" i="2" s="1"/>
  <c r="E19" i="2" s="1"/>
  <c r="E20" i="2" s="1"/>
  <c r="E15" i="3" s="1"/>
  <c r="E17" i="3" s="1"/>
  <c r="E19" i="3" s="1"/>
  <c r="E20" i="3" s="1"/>
  <c r="E15" i="4" s="1"/>
  <c r="E17" i="4" s="1"/>
  <c r="E19" i="4" s="1"/>
  <c r="E20" i="4" s="1"/>
  <c r="E15" i="5" s="1"/>
  <c r="E17" i="5" s="1"/>
  <c r="E19" i="5" s="1"/>
  <c r="E20" i="5" s="1"/>
  <c r="E15" i="6" s="1"/>
  <c r="E17" i="6" s="1"/>
  <c r="E19" i="6" s="1"/>
  <c r="E20" i="6" s="1"/>
  <c r="E15" i="7" s="1"/>
  <c r="E17" i="7" s="1"/>
  <c r="E19" i="7" s="1"/>
  <c r="E20" i="7" s="1"/>
  <c r="E15" i="8" s="1"/>
  <c r="E17" i="8" s="1"/>
  <c r="E19" i="8" s="1"/>
  <c r="E20" i="8" s="1"/>
  <c r="E15" i="9" s="1"/>
  <c r="E17" i="9" s="1"/>
  <c r="E19" i="9" s="1"/>
  <c r="E20" i="9" s="1"/>
  <c r="E15" i="10" s="1"/>
  <c r="E17" i="10" s="1"/>
  <c r="E19" i="10" s="1"/>
  <c r="E20" i="10" s="1"/>
  <c r="E15" i="11" s="1"/>
  <c r="E17" i="11" s="1"/>
  <c r="E19" i="11" s="1"/>
  <c r="E20" i="11" s="1"/>
  <c r="E15" i="12" s="1"/>
  <c r="E17" i="12" s="1"/>
  <c r="E19" i="12" s="1"/>
  <c r="E20" i="12" s="1"/>
  <c r="E15" i="13" s="1"/>
  <c r="E17" i="13" s="1"/>
  <c r="E19" i="13" s="1"/>
  <c r="E20" i="13" s="1"/>
  <c r="E15" i="14" s="1"/>
  <c r="E17" i="14" s="1"/>
  <c r="E19" i="14" s="1"/>
  <c r="E20" i="14" s="1"/>
  <c r="E15" i="15" s="1"/>
  <c r="E17" i="15" s="1"/>
  <c r="E19" i="15" s="1"/>
  <c r="E20" i="15" s="1"/>
  <c r="E15" i="16" s="1"/>
  <c r="E17" i="16" s="1"/>
  <c r="E19" i="16" s="1"/>
  <c r="E20" i="16" s="1"/>
  <c r="E15" i="17" s="1"/>
  <c r="E17" i="17" s="1"/>
  <c r="E19" i="17" s="1"/>
  <c r="E20" i="17" s="1"/>
  <c r="E15" i="18" s="1"/>
  <c r="E17" i="18" s="1"/>
  <c r="E19" i="18" s="1"/>
  <c r="E20" i="18" s="1"/>
  <c r="E15" i="19" s="1"/>
  <c r="E17" i="19" s="1"/>
  <c r="E19" i="19" s="1"/>
  <c r="E20" i="19" s="1"/>
  <c r="E15" i="20" s="1"/>
  <c r="E17" i="20" s="1"/>
  <c r="E19" i="20" s="1"/>
  <c r="E20" i="20" s="1"/>
  <c r="E15" i="21" s="1"/>
  <c r="E17" i="21" s="1"/>
  <c r="E19" i="21" s="1"/>
  <c r="E20" i="21" s="1"/>
  <c r="D17" i="1"/>
  <c r="C15" i="113" l="1"/>
  <c r="C17" i="113" s="1"/>
  <c r="C19" i="113" s="1"/>
  <c r="C20" i="113" s="1"/>
  <c r="C15" i="112"/>
  <c r="C17" i="112" s="1"/>
  <c r="C19" i="112" s="1"/>
  <c r="C20" i="112" s="1"/>
  <c r="C15" i="111"/>
  <c r="C17" i="111" s="1"/>
  <c r="C19" i="111" s="1"/>
  <c r="C20" i="111" s="1"/>
  <c r="C15" i="110"/>
  <c r="C17" i="110" s="1"/>
  <c r="C19" i="110" s="1"/>
  <c r="C20" i="110" s="1"/>
  <c r="C15" i="109"/>
  <c r="C17" i="109" s="1"/>
  <c r="C19" i="109" s="1"/>
  <c r="C20" i="109" s="1"/>
  <c r="C15" i="108"/>
  <c r="C17" i="108" s="1"/>
  <c r="C19" i="108" s="1"/>
  <c r="C20" i="108" s="1"/>
  <c r="C15" i="107"/>
  <c r="C17" i="107" s="1"/>
  <c r="C19" i="107" s="1"/>
  <c r="C20" i="107" s="1"/>
  <c r="C15" i="106"/>
  <c r="C17" i="106" s="1"/>
  <c r="C19" i="106" s="1"/>
  <c r="C20" i="106" s="1"/>
  <c r="C15" i="105"/>
  <c r="C17" i="105" s="1"/>
  <c r="C19" i="105" s="1"/>
  <c r="C20" i="105" s="1"/>
  <c r="C15" i="104"/>
  <c r="C17" i="104" s="1"/>
  <c r="C19" i="104" s="1"/>
  <c r="C20" i="104" s="1"/>
  <c r="C15" i="103"/>
  <c r="C17" i="103" s="1"/>
  <c r="C19" i="103" s="1"/>
  <c r="C20" i="103" s="1"/>
  <c r="C15" i="102"/>
  <c r="C17" i="102" s="1"/>
  <c r="C19" i="102" s="1"/>
  <c r="C20" i="102" s="1"/>
  <c r="C15" i="101"/>
  <c r="C17" i="101" s="1"/>
  <c r="C19" i="101" s="1"/>
  <c r="C20" i="101" s="1"/>
  <c r="C15" i="100"/>
  <c r="C17" i="100" s="1"/>
  <c r="C19" i="100" s="1"/>
  <c r="C20" i="100" s="1"/>
  <c r="C15" i="99"/>
  <c r="C17" i="99" s="1"/>
  <c r="C19" i="99" s="1"/>
  <c r="C20" i="99" s="1"/>
  <c r="C15" i="98"/>
  <c r="C17" i="98" s="1"/>
  <c r="C19" i="98" s="1"/>
  <c r="C20" i="98" s="1"/>
  <c r="C15" i="97"/>
  <c r="C17" i="97" s="1"/>
  <c r="C19" i="97" s="1"/>
  <c r="C20" i="97" s="1"/>
  <c r="C15" i="96"/>
  <c r="C17" i="96" s="1"/>
  <c r="C19" i="96" s="1"/>
  <c r="C20" i="96" s="1"/>
  <c r="C15" i="95"/>
  <c r="C17" i="95" s="1"/>
  <c r="C19" i="95" s="1"/>
  <c r="C20" i="95" s="1"/>
  <c r="C15" i="94"/>
  <c r="C17" i="94" s="1"/>
  <c r="C19" i="94" s="1"/>
  <c r="C20" i="94" s="1"/>
  <c r="C15" i="93"/>
  <c r="C17" i="93" s="1"/>
  <c r="C19" i="93" s="1"/>
  <c r="C20" i="93" s="1"/>
  <c r="C15" i="92"/>
  <c r="C17" i="92" s="1"/>
  <c r="C19" i="92" s="1"/>
  <c r="C20" i="92" s="1"/>
  <c r="C15" i="91"/>
  <c r="C17" i="91" s="1"/>
  <c r="C19" i="91" s="1"/>
  <c r="C20" i="91" s="1"/>
  <c r="C15" i="90"/>
  <c r="C17" i="90" s="1"/>
  <c r="C20" i="90" s="1"/>
  <c r="C21" i="90" s="1"/>
  <c r="C15" i="89"/>
  <c r="C17" i="89" s="1"/>
  <c r="C19" i="89" s="1"/>
  <c r="C20" i="89" s="1"/>
  <c r="C15" i="82"/>
  <c r="C17" i="82" s="1"/>
  <c r="C19" i="82" s="1"/>
  <c r="C20" i="82" s="1"/>
  <c r="C15" i="88"/>
  <c r="C17" i="88" s="1"/>
  <c r="C19" i="88" s="1"/>
  <c r="C20" i="88" s="1"/>
  <c r="C15" i="87"/>
  <c r="C17" i="87" s="1"/>
  <c r="C19" i="87" s="1"/>
  <c r="C20" i="87" s="1"/>
  <c r="C15" i="86"/>
  <c r="C17" i="86" s="1"/>
  <c r="C19" i="86" s="1"/>
  <c r="C20" i="86" s="1"/>
  <c r="C15" i="85"/>
  <c r="C17" i="85" s="1"/>
  <c r="C19" i="85" s="1"/>
  <c r="C20" i="85" s="1"/>
  <c r="C15" i="84"/>
  <c r="C17" i="84" s="1"/>
  <c r="C19" i="84" s="1"/>
  <c r="C20" i="84" s="1"/>
  <c r="C15" i="83"/>
  <c r="C17" i="83" s="1"/>
  <c r="C19" i="83" s="1"/>
  <c r="C20" i="83" s="1"/>
  <c r="C15" i="81"/>
  <c r="C17" i="81" s="1"/>
  <c r="C19" i="81" s="1"/>
  <c r="C20" i="81" s="1"/>
  <c r="C15" i="80"/>
  <c r="C17" i="80" s="1"/>
  <c r="C19" i="80" s="1"/>
  <c r="C20" i="80" s="1"/>
  <c r="C15" i="79"/>
  <c r="C17" i="79" s="1"/>
  <c r="C19" i="79" s="1"/>
  <c r="C20" i="79" s="1"/>
  <c r="C15" i="78"/>
  <c r="C17" i="78" s="1"/>
  <c r="C19" i="78" s="1"/>
  <c r="C20" i="78" s="1"/>
  <c r="C15" i="77"/>
  <c r="C17" i="77" s="1"/>
  <c r="C19" i="77" s="1"/>
  <c r="C20" i="77" s="1"/>
  <c r="C15" i="76"/>
  <c r="C17" i="76" s="1"/>
  <c r="C19" i="76" s="1"/>
  <c r="C20" i="76" s="1"/>
  <c r="C15" i="75"/>
  <c r="C17" i="75" s="1"/>
  <c r="C19" i="75" s="1"/>
  <c r="C20" i="75" s="1"/>
  <c r="C15" i="74"/>
  <c r="C17" i="74" s="1"/>
  <c r="C19" i="74" s="1"/>
  <c r="C20" i="74" s="1"/>
  <c r="C15" i="73"/>
  <c r="C17" i="73" s="1"/>
  <c r="C19" i="73" s="1"/>
  <c r="C20" i="73" s="1"/>
  <c r="C15" i="72"/>
  <c r="C17" i="72" s="1"/>
  <c r="C19" i="72" s="1"/>
  <c r="C20" i="72" s="1"/>
  <c r="C15" i="71"/>
  <c r="C17" i="71" s="1"/>
  <c r="C19" i="71" s="1"/>
  <c r="C20" i="71" s="1"/>
  <c r="C15" i="70"/>
  <c r="C17" i="70" s="1"/>
  <c r="C19" i="70" s="1"/>
  <c r="C20" i="70" s="1"/>
  <c r="C15" i="69"/>
  <c r="C17" i="69" s="1"/>
  <c r="C19" i="69" s="1"/>
  <c r="C20" i="69" s="1"/>
  <c r="C15" i="68"/>
  <c r="C17" i="68" s="1"/>
  <c r="C19" i="68" s="1"/>
  <c r="C20" i="68" s="1"/>
  <c r="C15" i="67"/>
  <c r="C17" i="67" s="1"/>
  <c r="C19" i="67" s="1"/>
  <c r="C20" i="67" s="1"/>
  <c r="C15" i="66"/>
  <c r="C17" i="66" s="1"/>
  <c r="C19" i="66" s="1"/>
  <c r="C20" i="66" s="1"/>
  <c r="C15" i="65"/>
  <c r="C17" i="65" s="1"/>
  <c r="C19" i="65" s="1"/>
  <c r="C20" i="65" s="1"/>
  <c r="C15" i="64"/>
  <c r="C17" i="64" s="1"/>
  <c r="C19" i="64" s="1"/>
  <c r="C20" i="64" s="1"/>
  <c r="C15" i="59"/>
  <c r="C17" i="59" s="1"/>
  <c r="C19" i="59" s="1"/>
  <c r="C20" i="59" s="1"/>
  <c r="C15" i="63"/>
  <c r="C17" i="63" s="1"/>
  <c r="C19" i="63" s="1"/>
  <c r="C20" i="63" s="1"/>
  <c r="C15" i="62"/>
  <c r="C17" i="62" s="1"/>
  <c r="C19" i="62" s="1"/>
  <c r="C20" i="62" s="1"/>
  <c r="C15" i="61"/>
  <c r="C17" i="61" s="1"/>
  <c r="C19" i="61" s="1"/>
  <c r="C20" i="61" s="1"/>
  <c r="C15" i="60"/>
  <c r="C17" i="60" s="1"/>
  <c r="C19" i="60" s="1"/>
  <c r="C20" i="60" s="1"/>
  <c r="C15" i="58"/>
  <c r="C17" i="58" s="1"/>
  <c r="C19" i="58" s="1"/>
  <c r="C20" i="58" s="1"/>
  <c r="C15" i="57"/>
  <c r="C17" i="57" s="1"/>
  <c r="C20" i="57" s="1"/>
  <c r="C21" i="57" s="1"/>
  <c r="C15" i="56"/>
  <c r="C17" i="56" s="1"/>
  <c r="C19" i="56" s="1"/>
  <c r="C20" i="56" s="1"/>
  <c r="C15" i="55"/>
  <c r="C17" i="55" s="1"/>
  <c r="C19" i="55" s="1"/>
  <c r="C20" i="55" s="1"/>
  <c r="C15" i="54"/>
  <c r="C17" i="54" s="1"/>
  <c r="C19" i="54" s="1"/>
  <c r="C20" i="54" s="1"/>
  <c r="C15" i="53"/>
  <c r="C17" i="53" s="1"/>
  <c r="C19" i="53" s="1"/>
  <c r="C20" i="53" s="1"/>
  <c r="C15" i="52"/>
  <c r="C17" i="52" s="1"/>
  <c r="C19" i="52" s="1"/>
  <c r="C20" i="52" s="1"/>
  <c r="C15" i="51"/>
  <c r="C17" i="51" s="1"/>
  <c r="C19" i="51" s="1"/>
  <c r="C20" i="51" s="1"/>
  <c r="J19" i="1"/>
  <c r="J20" i="1" s="1"/>
  <c r="J15" i="2" s="1"/>
  <c r="J17" i="2" s="1"/>
  <c r="J19" i="2" s="1"/>
  <c r="J20" i="2" s="1"/>
  <c r="J15" i="3" s="1"/>
  <c r="J17" i="3" s="1"/>
  <c r="J19" i="3" s="1"/>
  <c r="J20" i="3" s="1"/>
  <c r="J15" i="4" s="1"/>
  <c r="J17" i="4" s="1"/>
  <c r="J19" i="4" s="1"/>
  <c r="J20" i="4" s="1"/>
  <c r="J15" i="5" s="1"/>
  <c r="J17" i="5" s="1"/>
  <c r="J19" i="5" s="1"/>
  <c r="J20" i="5" s="1"/>
  <c r="J15" i="6" s="1"/>
  <c r="J17" i="6" s="1"/>
  <c r="J19" i="6" s="1"/>
  <c r="J20" i="6" s="1"/>
  <c r="J15" i="7" s="1"/>
  <c r="J17" i="7" s="1"/>
  <c r="J19" i="7" s="1"/>
  <c r="J20" i="7" s="1"/>
  <c r="J15" i="8" s="1"/>
  <c r="J17" i="8" s="1"/>
  <c r="J19" i="8" s="1"/>
  <c r="J20" i="8" s="1"/>
  <c r="J15" i="9" s="1"/>
  <c r="J17" i="9" s="1"/>
  <c r="J19" i="9" s="1"/>
  <c r="J20" i="9" s="1"/>
  <c r="J15" i="10" s="1"/>
  <c r="J17" i="10" s="1"/>
  <c r="J19" i="10" s="1"/>
  <c r="J20" i="10" s="1"/>
  <c r="J15" i="11" s="1"/>
  <c r="J17" i="11" s="1"/>
  <c r="J19" i="11" s="1"/>
  <c r="J20" i="11" s="1"/>
  <c r="J15" i="12" s="1"/>
  <c r="J17" i="12" s="1"/>
  <c r="J19" i="12" s="1"/>
  <c r="J20" i="12" s="1"/>
  <c r="J15" i="13" s="1"/>
  <c r="J17" i="13" s="1"/>
  <c r="J19" i="13" s="1"/>
  <c r="J20" i="13" s="1"/>
  <c r="J15" i="14" s="1"/>
  <c r="J17" i="14" s="1"/>
  <c r="J19" i="14" s="1"/>
  <c r="J20" i="14" s="1"/>
  <c r="J15" i="15" s="1"/>
  <c r="J17" i="15" s="1"/>
  <c r="J19" i="15" s="1"/>
  <c r="J20" i="15" s="1"/>
  <c r="J15" i="16" s="1"/>
  <c r="J17" i="16" s="1"/>
  <c r="J19" i="16" s="1"/>
  <c r="J20" i="16" s="1"/>
  <c r="J15" i="17" s="1"/>
  <c r="J17" i="17" s="1"/>
  <c r="J19" i="17" s="1"/>
  <c r="J20" i="17" s="1"/>
  <c r="J15" i="18" s="1"/>
  <c r="J17" i="18" s="1"/>
  <c r="J19" i="18" s="1"/>
  <c r="J20" i="18" s="1"/>
  <c r="J15" i="19" s="1"/>
  <c r="J17" i="19" s="1"/>
  <c r="J19" i="19" s="1"/>
  <c r="J20" i="19" s="1"/>
  <c r="J15" i="20" s="1"/>
  <c r="J17" i="20" s="1"/>
  <c r="J19" i="20" s="1"/>
  <c r="J20" i="20" s="1"/>
  <c r="J15" i="21" s="1"/>
  <c r="J17" i="21" s="1"/>
  <c r="J19" i="21" s="1"/>
  <c r="J20" i="21" s="1"/>
  <c r="J15" i="22" s="1"/>
  <c r="J17" i="22" s="1"/>
  <c r="J19" i="22" s="1"/>
  <c r="J20" i="22" s="1"/>
  <c r="J15" i="23" s="1"/>
  <c r="J17" i="23" s="1"/>
  <c r="J19" i="23" s="1"/>
  <c r="J20" i="23" s="1"/>
  <c r="J15" i="24" s="1"/>
  <c r="J17" i="24" s="1"/>
  <c r="J19" i="24" s="1"/>
  <c r="J20" i="24" s="1"/>
  <c r="J15" i="25" s="1"/>
  <c r="J17" i="25" s="1"/>
  <c r="J19" i="25" s="1"/>
  <c r="J20" i="25" s="1"/>
  <c r="J15" i="26" s="1"/>
  <c r="J17" i="26" s="1"/>
  <c r="J19" i="26" s="1"/>
  <c r="J20" i="26" s="1"/>
  <c r="J15" i="27" s="1"/>
  <c r="J17" i="27" s="1"/>
  <c r="J19" i="27" s="1"/>
  <c r="J20" i="27" s="1"/>
  <c r="J15" i="28" s="1"/>
  <c r="J17" i="28" s="1"/>
  <c r="J19" i="28" s="1"/>
  <c r="J20" i="28" s="1"/>
  <c r="J15" i="29" s="1"/>
  <c r="J17" i="29" s="1"/>
  <c r="J19" i="29" s="1"/>
  <c r="J20" i="29" s="1"/>
  <c r="J15" i="30" s="1"/>
  <c r="J17" i="30" s="1"/>
  <c r="J19" i="30" s="1"/>
  <c r="J20" i="30" s="1"/>
  <c r="J15" i="31" s="1"/>
  <c r="J17" i="31" s="1"/>
  <c r="J19" i="31" s="1"/>
  <c r="J20" i="31" s="1"/>
  <c r="J15" i="32" s="1"/>
  <c r="J17" i="32" s="1"/>
  <c r="J19" i="32" s="1"/>
  <c r="J20" i="32" s="1"/>
  <c r="J15" i="33" s="1"/>
  <c r="J17" i="33" s="1"/>
  <c r="J19" i="33" s="1"/>
  <c r="J20" i="33" s="1"/>
  <c r="C15" i="50"/>
  <c r="C17" i="50" s="1"/>
  <c r="C19" i="50" s="1"/>
  <c r="C20" i="50" s="1"/>
  <c r="C15" i="49"/>
  <c r="C17" i="49" s="1"/>
  <c r="C19" i="49" s="1"/>
  <c r="C20" i="49" s="1"/>
  <c r="C15" i="48"/>
  <c r="C17" i="48" s="1"/>
  <c r="C19" i="48" s="1"/>
  <c r="C20" i="48" s="1"/>
  <c r="C15" i="47"/>
  <c r="C17" i="47" s="1"/>
  <c r="C19" i="47" s="1"/>
  <c r="C20" i="47" s="1"/>
  <c r="C15" i="46"/>
  <c r="C17" i="46" s="1"/>
  <c r="C19" i="46" s="1"/>
  <c r="C20" i="46" s="1"/>
  <c r="C15" i="45"/>
  <c r="C17" i="45" s="1"/>
  <c r="C19" i="45" s="1"/>
  <c r="C20" i="45" s="1"/>
  <c r="C15" i="44"/>
  <c r="C17" i="44" s="1"/>
  <c r="C19" i="44" s="1"/>
  <c r="C20" i="44" s="1"/>
  <c r="C15" i="43"/>
  <c r="C17" i="43" s="1"/>
  <c r="C19" i="43" s="1"/>
  <c r="C20" i="43" s="1"/>
  <c r="C15" i="42"/>
  <c r="C17" i="42" s="1"/>
  <c r="C19" i="42" s="1"/>
  <c r="C20" i="42" s="1"/>
  <c r="C15" i="41"/>
  <c r="C17" i="41" s="1"/>
  <c r="C19" i="41" s="1"/>
  <c r="C20" i="41" s="1"/>
  <c r="C15" i="40"/>
  <c r="C17" i="40" s="1"/>
  <c r="C19" i="40" s="1"/>
  <c r="C20" i="40" s="1"/>
  <c r="C15" i="39"/>
  <c r="C17" i="39" s="1"/>
  <c r="C19" i="39" s="1"/>
  <c r="C20" i="39" s="1"/>
  <c r="C15" i="38"/>
  <c r="C17" i="38" s="1"/>
  <c r="C19" i="38" s="1"/>
  <c r="C20" i="38" s="1"/>
  <c r="C15" i="37"/>
  <c r="C17" i="37" s="1"/>
  <c r="C19" i="37" s="1"/>
  <c r="C20" i="37" s="1"/>
  <c r="C15" i="36"/>
  <c r="C17" i="36" s="1"/>
  <c r="C19" i="36" s="1"/>
  <c r="C20" i="36" s="1"/>
  <c r="C15" i="35"/>
  <c r="C17" i="35" s="1"/>
  <c r="C19" i="35" s="1"/>
  <c r="C20" i="35" s="1"/>
  <c r="C15" i="34"/>
  <c r="C17" i="34" s="1"/>
  <c r="C19" i="34" s="1"/>
  <c r="C20" i="34" s="1"/>
  <c r="C15" i="33"/>
  <c r="C17" i="33" s="1"/>
  <c r="C19" i="33" s="1"/>
  <c r="C20" i="33" s="1"/>
  <c r="C15" i="32"/>
  <c r="C17" i="32" s="1"/>
  <c r="C19" i="32" s="1"/>
  <c r="C20" i="32" s="1"/>
  <c r="C15" i="31"/>
  <c r="C17" i="31" s="1"/>
  <c r="C19" i="31" s="1"/>
  <c r="C20" i="31" s="1"/>
  <c r="C15" i="30"/>
  <c r="C17" i="30" s="1"/>
  <c r="C19" i="30" s="1"/>
  <c r="C20" i="30" s="1"/>
  <c r="D19" i="1"/>
  <c r="D20" i="1" s="1"/>
  <c r="D15" i="2" s="1"/>
  <c r="D17" i="2" s="1"/>
  <c r="D19" i="2" s="1"/>
  <c r="D20" i="2" s="1"/>
  <c r="D15" i="3" s="1"/>
  <c r="D17" i="3" s="1"/>
  <c r="D19" i="3" s="1"/>
  <c r="D20" i="3" s="1"/>
  <c r="D15" i="4" s="1"/>
  <c r="D17" i="4" s="1"/>
  <c r="D19" i="4" s="1"/>
  <c r="D20" i="4" s="1"/>
  <c r="D15" i="5" s="1"/>
  <c r="D17" i="5" s="1"/>
  <c r="D19" i="5" s="1"/>
  <c r="D20" i="5" s="1"/>
  <c r="D15" i="6" s="1"/>
  <c r="D17" i="6" s="1"/>
  <c r="D19" i="6" s="1"/>
  <c r="D20" i="6" s="1"/>
  <c r="D15" i="7" s="1"/>
  <c r="D17" i="7" s="1"/>
  <c r="D19" i="7" s="1"/>
  <c r="D20" i="7" s="1"/>
  <c r="D15" i="8" s="1"/>
  <c r="D17" i="8" s="1"/>
  <c r="D19" i="8" s="1"/>
  <c r="D20" i="8" s="1"/>
  <c r="C15" i="29"/>
  <c r="C17" i="29" s="1"/>
  <c r="C19" i="29" s="1"/>
  <c r="C20" i="29" s="1"/>
  <c r="C15" i="28"/>
  <c r="C17" i="28" s="1"/>
  <c r="C19" i="28" s="1"/>
  <c r="C20" i="28" s="1"/>
  <c r="AH15" i="27"/>
  <c r="AH17" i="27" s="1"/>
  <c r="AH19" i="27" s="1"/>
  <c r="AH20" i="27" s="1"/>
  <c r="W15" i="27"/>
  <c r="W17" i="27" s="1"/>
  <c r="W19" i="27" s="1"/>
  <c r="W20" i="27" s="1"/>
  <c r="X15" i="27"/>
  <c r="X17" i="27" s="1"/>
  <c r="X19" i="27" s="1"/>
  <c r="X20" i="27" s="1"/>
  <c r="M15" i="27"/>
  <c r="M17" i="27" s="1"/>
  <c r="M19" i="27" s="1"/>
  <c r="M20" i="27" s="1"/>
  <c r="M15" i="28" s="1"/>
  <c r="M17" i="28" s="1"/>
  <c r="M19" i="28" s="1"/>
  <c r="M20" i="28" s="1"/>
  <c r="M15" i="29" s="1"/>
  <c r="M17" i="29" s="1"/>
  <c r="M19" i="29" s="1"/>
  <c r="M20" i="29" s="1"/>
  <c r="M15" i="30" s="1"/>
  <c r="M17" i="30" s="1"/>
  <c r="M19" i="30" s="1"/>
  <c r="M20" i="30" s="1"/>
  <c r="M15" i="31" s="1"/>
  <c r="M17" i="31" s="1"/>
  <c r="M19" i="31" s="1"/>
  <c r="M20" i="31" s="1"/>
  <c r="M15" i="32" s="1"/>
  <c r="M17" i="32" s="1"/>
  <c r="M19" i="32" s="1"/>
  <c r="M20" i="32" s="1"/>
  <c r="M15" i="33" s="1"/>
  <c r="M17" i="33" s="1"/>
  <c r="M19" i="33" s="1"/>
  <c r="M20" i="33" s="1"/>
  <c r="AC15" i="27"/>
  <c r="AC17" i="27" s="1"/>
  <c r="AC19" i="27" s="1"/>
  <c r="AC20" i="27" s="1"/>
  <c r="P15" i="27"/>
  <c r="P17" i="27" s="1"/>
  <c r="P19" i="27" s="1"/>
  <c r="P20" i="27" s="1"/>
  <c r="P15" i="28" s="1"/>
  <c r="P17" i="28" s="1"/>
  <c r="P19" i="28" s="1"/>
  <c r="P20" i="28" s="1"/>
  <c r="P15" i="29" s="1"/>
  <c r="P17" i="29" s="1"/>
  <c r="P19" i="29" s="1"/>
  <c r="P20" i="29" s="1"/>
  <c r="P15" i="30" s="1"/>
  <c r="P17" i="30" s="1"/>
  <c r="P19" i="30" s="1"/>
  <c r="P20" i="30" s="1"/>
  <c r="P15" i="31" s="1"/>
  <c r="P17" i="31" s="1"/>
  <c r="P19" i="31" s="1"/>
  <c r="P20" i="31" s="1"/>
  <c r="P15" i="32" s="1"/>
  <c r="P17" i="32" s="1"/>
  <c r="P19" i="32" s="1"/>
  <c r="P20" i="32" s="1"/>
  <c r="P15" i="33" s="1"/>
  <c r="P17" i="33" s="1"/>
  <c r="P19" i="33" s="1"/>
  <c r="P20" i="33" s="1"/>
  <c r="K15" i="27"/>
  <c r="K17" i="27" s="1"/>
  <c r="K19" i="27" s="1"/>
  <c r="K20" i="27" s="1"/>
  <c r="K15" i="28" s="1"/>
  <c r="K17" i="28" s="1"/>
  <c r="K19" i="28" s="1"/>
  <c r="K20" i="28" s="1"/>
  <c r="K15" i="29" s="1"/>
  <c r="K17" i="29" s="1"/>
  <c r="K19" i="29" s="1"/>
  <c r="K20" i="29" s="1"/>
  <c r="K15" i="30" s="1"/>
  <c r="K17" i="30" s="1"/>
  <c r="K19" i="30" s="1"/>
  <c r="K20" i="30" s="1"/>
  <c r="K15" i="31" s="1"/>
  <c r="K17" i="31" s="1"/>
  <c r="K19" i="31" s="1"/>
  <c r="K20" i="31" s="1"/>
  <c r="K15" i="32" s="1"/>
  <c r="K17" i="32" s="1"/>
  <c r="K19" i="32" s="1"/>
  <c r="K20" i="32" s="1"/>
  <c r="K15" i="33" s="1"/>
  <c r="K17" i="33" s="1"/>
  <c r="K19" i="33" s="1"/>
  <c r="K20" i="33" s="1"/>
  <c r="R15" i="27"/>
  <c r="R17" i="27" s="1"/>
  <c r="R19" i="27" s="1"/>
  <c r="R20" i="27" s="1"/>
  <c r="R15" i="28" s="1"/>
  <c r="R17" i="28" s="1"/>
  <c r="R19" i="28" s="1"/>
  <c r="R20" i="28" s="1"/>
  <c r="R15" i="29" s="1"/>
  <c r="R17" i="29" s="1"/>
  <c r="R19" i="29" s="1"/>
  <c r="R20" i="29" s="1"/>
  <c r="R15" i="30" s="1"/>
  <c r="R17" i="30" s="1"/>
  <c r="R19" i="30" s="1"/>
  <c r="R20" i="30" s="1"/>
  <c r="R15" i="31" s="1"/>
  <c r="R17" i="31" s="1"/>
  <c r="R19" i="31" s="1"/>
  <c r="R20" i="31" s="1"/>
  <c r="R15" i="32" s="1"/>
  <c r="R17" i="32" s="1"/>
  <c r="R19" i="32" s="1"/>
  <c r="R20" i="32" s="1"/>
  <c r="R15" i="33" s="1"/>
  <c r="R17" i="33" s="1"/>
  <c r="R19" i="33" s="1"/>
  <c r="R20" i="33" s="1"/>
  <c r="AD15" i="27"/>
  <c r="AD17" i="27" s="1"/>
  <c r="AD19" i="27" s="1"/>
  <c r="AD20" i="27" s="1"/>
  <c r="AD15" i="28" s="1"/>
  <c r="AD17" i="28" s="1"/>
  <c r="AD19" i="28" s="1"/>
  <c r="AD20" i="28" s="1"/>
  <c r="AD15" i="29" s="1"/>
  <c r="AD17" i="29" s="1"/>
  <c r="AD19" i="29" s="1"/>
  <c r="AD20" i="29" s="1"/>
  <c r="AD15" i="30" s="1"/>
  <c r="AD17" i="30" s="1"/>
  <c r="AD19" i="30" s="1"/>
  <c r="AD20" i="30" s="1"/>
  <c r="AD15" i="31" s="1"/>
  <c r="AD17" i="31" s="1"/>
  <c r="AD19" i="31" s="1"/>
  <c r="AD20" i="31" s="1"/>
  <c r="AD15" i="32" s="1"/>
  <c r="AD17" i="32" s="1"/>
  <c r="AD19" i="32" s="1"/>
  <c r="AD20" i="32" s="1"/>
  <c r="AD15" i="33" s="1"/>
  <c r="AD17" i="33" s="1"/>
  <c r="AD19" i="33" s="1"/>
  <c r="AD20" i="33" s="1"/>
  <c r="U15" i="27"/>
  <c r="U17" i="27" s="1"/>
  <c r="U19" i="27" s="1"/>
  <c r="U20" i="27" s="1"/>
  <c r="U15" i="28" s="1"/>
  <c r="U17" i="28" s="1"/>
  <c r="U19" i="28" s="1"/>
  <c r="U20" i="28" s="1"/>
  <c r="U15" i="29" s="1"/>
  <c r="U17" i="29" s="1"/>
  <c r="U19" i="29" s="1"/>
  <c r="U20" i="29" s="1"/>
  <c r="U15" i="30" s="1"/>
  <c r="U17" i="30" s="1"/>
  <c r="U19" i="30" s="1"/>
  <c r="U20" i="30" s="1"/>
  <c r="U15" i="31" s="1"/>
  <c r="U17" i="31" s="1"/>
  <c r="U19" i="31" s="1"/>
  <c r="U20" i="31" s="1"/>
  <c r="U15" i="32" s="1"/>
  <c r="U17" i="32" s="1"/>
  <c r="U19" i="32" s="1"/>
  <c r="U20" i="32" s="1"/>
  <c r="U15" i="33" s="1"/>
  <c r="U17" i="33" s="1"/>
  <c r="U19" i="33" s="1"/>
  <c r="U20" i="33" s="1"/>
  <c r="T15" i="27"/>
  <c r="T17" i="27" s="1"/>
  <c r="T19" i="27" s="1"/>
  <c r="T20" i="27" s="1"/>
  <c r="Z15" i="27"/>
  <c r="Z17" i="27" s="1"/>
  <c r="Z19" i="27" s="1"/>
  <c r="Z20" i="27" s="1"/>
  <c r="S15" i="27"/>
  <c r="S17" i="27" s="1"/>
  <c r="S19" i="27" s="1"/>
  <c r="S20" i="27" s="1"/>
  <c r="S15" i="28" s="1"/>
  <c r="S17" i="28" s="1"/>
  <c r="S19" i="28" s="1"/>
  <c r="S20" i="28" s="1"/>
  <c r="S15" i="29" s="1"/>
  <c r="S17" i="29" s="1"/>
  <c r="S19" i="29" s="1"/>
  <c r="S20" i="29" s="1"/>
  <c r="S15" i="30" s="1"/>
  <c r="S17" i="30" s="1"/>
  <c r="S19" i="30" s="1"/>
  <c r="S20" i="30" s="1"/>
  <c r="S15" i="31" s="1"/>
  <c r="S17" i="31" s="1"/>
  <c r="S19" i="31" s="1"/>
  <c r="S20" i="31" s="1"/>
  <c r="S15" i="32" s="1"/>
  <c r="S17" i="32" s="1"/>
  <c r="S19" i="32" s="1"/>
  <c r="S20" i="32" s="1"/>
  <c r="S15" i="33" s="1"/>
  <c r="S17" i="33" s="1"/>
  <c r="S19" i="33" s="1"/>
  <c r="S20" i="33" s="1"/>
  <c r="V15" i="27"/>
  <c r="V17" i="27" s="1"/>
  <c r="V19" i="27" s="1"/>
  <c r="V20" i="27" s="1"/>
  <c r="V15" i="28" s="1"/>
  <c r="V17" i="28" s="1"/>
  <c r="V19" i="28" s="1"/>
  <c r="V20" i="28" s="1"/>
  <c r="V15" i="29" s="1"/>
  <c r="V17" i="29" s="1"/>
  <c r="V19" i="29" s="1"/>
  <c r="V20" i="29" s="1"/>
  <c r="V15" i="30" s="1"/>
  <c r="V17" i="30" s="1"/>
  <c r="V19" i="30" s="1"/>
  <c r="V20" i="30" s="1"/>
  <c r="V15" i="31" s="1"/>
  <c r="V17" i="31" s="1"/>
  <c r="V19" i="31" s="1"/>
  <c r="V20" i="31" s="1"/>
  <c r="V15" i="32" s="1"/>
  <c r="V17" i="32" s="1"/>
  <c r="V19" i="32" s="1"/>
  <c r="V20" i="32" s="1"/>
  <c r="V15" i="33" s="1"/>
  <c r="V17" i="33" s="1"/>
  <c r="V19" i="33" s="1"/>
  <c r="V20" i="33" s="1"/>
  <c r="O15" i="27"/>
  <c r="O17" i="27" s="1"/>
  <c r="O19" i="27" s="1"/>
  <c r="O20" i="27" s="1"/>
  <c r="O15" i="28" s="1"/>
  <c r="O17" i="28" s="1"/>
  <c r="O19" i="28" s="1"/>
  <c r="O20" i="28" s="1"/>
  <c r="O15" i="29" s="1"/>
  <c r="O17" i="29" s="1"/>
  <c r="O19" i="29" s="1"/>
  <c r="O20" i="29" s="1"/>
  <c r="O15" i="30" s="1"/>
  <c r="O17" i="30" s="1"/>
  <c r="O19" i="30" s="1"/>
  <c r="O20" i="30" s="1"/>
  <c r="O15" i="31" s="1"/>
  <c r="O17" i="31" s="1"/>
  <c r="O19" i="31" s="1"/>
  <c r="O20" i="31" s="1"/>
  <c r="O15" i="32" s="1"/>
  <c r="O17" i="32" s="1"/>
  <c r="O19" i="32" s="1"/>
  <c r="O20" i="32" s="1"/>
  <c r="O15" i="33" s="1"/>
  <c r="O17" i="33" s="1"/>
  <c r="O19" i="33" s="1"/>
  <c r="O20" i="33" s="1"/>
  <c r="Y15" i="27"/>
  <c r="Y17" i="27" s="1"/>
  <c r="Y19" i="27" s="1"/>
  <c r="Y20" i="27" s="1"/>
  <c r="I15" i="27"/>
  <c r="I17" i="27" s="1"/>
  <c r="I19" i="27" s="1"/>
  <c r="I20" i="27" s="1"/>
  <c r="I15" i="28" s="1"/>
  <c r="I17" i="28" s="1"/>
  <c r="I19" i="28" s="1"/>
  <c r="I20" i="28" s="1"/>
  <c r="I15" i="29" s="1"/>
  <c r="I17" i="29" s="1"/>
  <c r="I19" i="29" s="1"/>
  <c r="I20" i="29" s="1"/>
  <c r="I15" i="30" s="1"/>
  <c r="I17" i="30" s="1"/>
  <c r="I19" i="30" s="1"/>
  <c r="I20" i="30" s="1"/>
  <c r="I15" i="31" s="1"/>
  <c r="I17" i="31" s="1"/>
  <c r="I19" i="31" s="1"/>
  <c r="I20" i="31" s="1"/>
  <c r="I15" i="32" s="1"/>
  <c r="I17" i="32" s="1"/>
  <c r="I19" i="32" s="1"/>
  <c r="I20" i="32" s="1"/>
  <c r="I15" i="33" s="1"/>
  <c r="I17" i="33" s="1"/>
  <c r="I19" i="33" s="1"/>
  <c r="I20" i="33" s="1"/>
  <c r="E15" i="22"/>
  <c r="E17" i="22" s="1"/>
  <c r="E19" i="22" s="1"/>
  <c r="E20" i="22" s="1"/>
  <c r="E15" i="23" s="1"/>
  <c r="E17" i="23" s="1"/>
  <c r="E19" i="23" s="1"/>
  <c r="E20" i="23" s="1"/>
  <c r="AE15" i="27"/>
  <c r="AE17" i="27" s="1"/>
  <c r="AE19" i="27" s="1"/>
  <c r="AE20" i="27" s="1"/>
  <c r="C15" i="27"/>
  <c r="C17" i="27" s="1"/>
  <c r="C19" i="27" s="1"/>
  <c r="C20" i="27" s="1"/>
  <c r="C15" i="26"/>
  <c r="C17" i="26" s="1"/>
  <c r="C19" i="26" s="1"/>
  <c r="C20" i="26" s="1"/>
  <c r="C15" i="24"/>
  <c r="C17" i="24" s="1"/>
  <c r="C19" i="24" s="1"/>
  <c r="C20" i="24" s="1"/>
  <c r="C15" i="25"/>
  <c r="C17" i="25" s="1"/>
  <c r="C19" i="25" s="1"/>
  <c r="C20" i="25" s="1"/>
  <c r="C15" i="23"/>
  <c r="C17" i="23" s="1"/>
  <c r="C19" i="23" s="1"/>
  <c r="C20" i="23" s="1"/>
  <c r="AB15" i="24"/>
  <c r="AB17" i="24" s="1"/>
  <c r="AB19" i="24" s="1"/>
  <c r="AB20" i="24" s="1"/>
  <c r="AB15" i="25" s="1"/>
  <c r="AB17" i="25" s="1"/>
  <c r="AB19" i="25" s="1"/>
  <c r="AB20" i="25" s="1"/>
  <c r="AB15" i="26" s="1"/>
  <c r="AB17" i="26" s="1"/>
  <c r="AB19" i="26" s="1"/>
  <c r="AB20" i="26" s="1"/>
  <c r="G15" i="24"/>
  <c r="G17" i="24" s="1"/>
  <c r="G19" i="24" s="1"/>
  <c r="G20" i="24" s="1"/>
  <c r="G15" i="25" s="1"/>
  <c r="G17" i="25" s="1"/>
  <c r="G19" i="25" s="1"/>
  <c r="G20" i="25" s="1"/>
  <c r="G15" i="26" s="1"/>
  <c r="G17" i="26" s="1"/>
  <c r="G19" i="26" s="1"/>
  <c r="G20" i="26" s="1"/>
  <c r="N19" i="1"/>
  <c r="N20" i="1" s="1"/>
  <c r="N15" i="2" s="1"/>
  <c r="N17" i="2" s="1"/>
  <c r="N19" i="2" s="1"/>
  <c r="N20" i="2" s="1"/>
  <c r="N15" i="3" s="1"/>
  <c r="N17" i="3" s="1"/>
  <c r="N19" i="3" s="1"/>
  <c r="N20" i="3" s="1"/>
  <c r="N15" i="4" s="1"/>
  <c r="N17" i="4" s="1"/>
  <c r="N19" i="4" s="1"/>
  <c r="N20" i="4" s="1"/>
  <c r="N15" i="5" s="1"/>
  <c r="N17" i="5" s="1"/>
  <c r="N19" i="5" s="1"/>
  <c r="N20" i="5" s="1"/>
  <c r="N15" i="6" s="1"/>
  <c r="N17" i="6" s="1"/>
  <c r="N19" i="6" s="1"/>
  <c r="N20" i="6" s="1"/>
  <c r="N15" i="7" s="1"/>
  <c r="N17" i="7" s="1"/>
  <c r="N19" i="7" s="1"/>
  <c r="N20" i="7" s="1"/>
  <c r="N15" i="8" s="1"/>
  <c r="N17" i="8" s="1"/>
  <c r="N19" i="8" s="1"/>
  <c r="N20" i="8" s="1"/>
  <c r="N15" i="9" s="1"/>
  <c r="N17" i="9" s="1"/>
  <c r="N19" i="9" s="1"/>
  <c r="N20" i="9" s="1"/>
  <c r="N15" i="10" s="1"/>
  <c r="N17" i="10" s="1"/>
  <c r="N19" i="10" s="1"/>
  <c r="N20" i="10" s="1"/>
  <c r="N15" i="11" s="1"/>
  <c r="N17" i="11" s="1"/>
  <c r="N19" i="11" s="1"/>
  <c r="N20" i="11" s="1"/>
  <c r="N15" i="12" s="1"/>
  <c r="N17" i="12" s="1"/>
  <c r="N19" i="12" s="1"/>
  <c r="N20" i="12" s="1"/>
  <c r="N15" i="13" s="1"/>
  <c r="N17" i="13" s="1"/>
  <c r="N19" i="13" s="1"/>
  <c r="N20" i="13" s="1"/>
  <c r="N15" i="14" s="1"/>
  <c r="N17" i="14" s="1"/>
  <c r="N19" i="14" s="1"/>
  <c r="N20" i="14" s="1"/>
  <c r="N15" i="15" s="1"/>
  <c r="N17" i="15" s="1"/>
  <c r="N19" i="15" s="1"/>
  <c r="N20" i="15" s="1"/>
  <c r="N15" i="16" s="1"/>
  <c r="N17" i="16" s="1"/>
  <c r="N19" i="16" s="1"/>
  <c r="N20" i="16" s="1"/>
  <c r="N15" i="17" s="1"/>
  <c r="N17" i="17" s="1"/>
  <c r="N19" i="17" s="1"/>
  <c r="N20" i="17" s="1"/>
  <c r="N15" i="18" s="1"/>
  <c r="N17" i="18" s="1"/>
  <c r="N19" i="18" s="1"/>
  <c r="N20" i="18" s="1"/>
  <c r="N15" i="19" s="1"/>
  <c r="N17" i="19" s="1"/>
  <c r="N19" i="19" s="1"/>
  <c r="N20" i="19" s="1"/>
  <c r="N15" i="20" s="1"/>
  <c r="N17" i="20" s="1"/>
  <c r="N19" i="20" s="1"/>
  <c r="N20" i="20" s="1"/>
  <c r="N15" i="21" s="1"/>
  <c r="N17" i="21" s="1"/>
  <c r="N19" i="21" s="1"/>
  <c r="N20" i="21" s="1"/>
  <c r="N15" i="22" s="1"/>
  <c r="N17" i="22" s="1"/>
  <c r="N19" i="22" s="1"/>
  <c r="N20" i="22" s="1"/>
  <c r="N15" i="23" s="1"/>
  <c r="N17" i="23" s="1"/>
  <c r="N19" i="23" s="1"/>
  <c r="N20" i="23" s="1"/>
  <c r="N15" i="24" s="1"/>
  <c r="N17" i="24" s="1"/>
  <c r="N19" i="24" s="1"/>
  <c r="N20" i="24" s="1"/>
  <c r="N15" i="25" s="1"/>
  <c r="N17" i="25" s="1"/>
  <c r="N19" i="25" s="1"/>
  <c r="N20" i="25" s="1"/>
  <c r="N15" i="26" s="1"/>
  <c r="N17" i="26" s="1"/>
  <c r="N19" i="26" s="1"/>
  <c r="N20" i="26" s="1"/>
  <c r="C15" i="22"/>
  <c r="C17" i="22" s="1"/>
  <c r="C19" i="22" s="1"/>
  <c r="C20" i="22" s="1"/>
  <c r="C15" i="21"/>
  <c r="C17" i="21" s="1"/>
  <c r="C19" i="21" s="1"/>
  <c r="C20" i="21" s="1"/>
  <c r="C15" i="20"/>
  <c r="C17" i="20" s="1"/>
  <c r="C19" i="20" s="1"/>
  <c r="C20" i="20" s="1"/>
  <c r="C15" i="19"/>
  <c r="C17" i="19" s="1"/>
  <c r="C19" i="19" s="1"/>
  <c r="C20" i="19" s="1"/>
  <c r="C15" i="18"/>
  <c r="C17" i="18" s="1"/>
  <c r="C19" i="18" s="1"/>
  <c r="C20" i="18" s="1"/>
  <c r="C15" i="17"/>
  <c r="C17" i="17" s="1"/>
  <c r="C19" i="17" s="1"/>
  <c r="C20" i="17" s="1"/>
  <c r="C15" i="16"/>
  <c r="C17" i="16" s="1"/>
  <c r="C19" i="16" s="1"/>
  <c r="C20" i="16" s="1"/>
  <c r="C15" i="15"/>
  <c r="C17" i="15" s="1"/>
  <c r="C19" i="15" s="1"/>
  <c r="C20" i="15" s="1"/>
  <c r="C15" i="14"/>
  <c r="C17" i="14" s="1"/>
  <c r="C19" i="14" s="1"/>
  <c r="C20" i="14" s="1"/>
  <c r="C15" i="13"/>
  <c r="C17" i="13" s="1"/>
  <c r="C19" i="13" s="1"/>
  <c r="C20" i="13" s="1"/>
  <c r="C15" i="12"/>
  <c r="C17" i="12" s="1"/>
  <c r="C19" i="12" s="1"/>
  <c r="C20" i="12" s="1"/>
  <c r="C15" i="11"/>
  <c r="C17" i="11" s="1"/>
  <c r="C19" i="11" s="1"/>
  <c r="C20" i="11" s="1"/>
  <c r="C15" i="10"/>
  <c r="C17" i="10" s="1"/>
  <c r="C19" i="10" s="1"/>
  <c r="C20" i="10" s="1"/>
  <c r="C15" i="9"/>
  <c r="C17" i="9" s="1"/>
  <c r="C19" i="9" s="1"/>
  <c r="C20" i="9" s="1"/>
  <c r="L19" i="1"/>
  <c r="L20" i="1" s="1"/>
  <c r="L15" i="2" s="1"/>
  <c r="L17" i="2" s="1"/>
  <c r="L19" i="2" s="1"/>
  <c r="L20" i="2" s="1"/>
  <c r="L15" i="3" s="1"/>
  <c r="L17" i="3" s="1"/>
  <c r="L19" i="3" s="1"/>
  <c r="L20" i="3" s="1"/>
  <c r="L15" i="4" s="1"/>
  <c r="L17" i="4" s="1"/>
  <c r="L19" i="4" s="1"/>
  <c r="L20" i="4" s="1"/>
  <c r="L15" i="5" s="1"/>
  <c r="L17" i="5" s="1"/>
  <c r="L19" i="5" s="1"/>
  <c r="L20" i="5" s="1"/>
  <c r="L15" i="6" s="1"/>
  <c r="L17" i="6" s="1"/>
  <c r="L19" i="6" s="1"/>
  <c r="L20" i="6" s="1"/>
  <c r="L15" i="7" s="1"/>
  <c r="L17" i="7" s="1"/>
  <c r="L19" i="7" s="1"/>
  <c r="L20" i="7" s="1"/>
  <c r="L15" i="8" s="1"/>
  <c r="L17" i="8" s="1"/>
  <c r="L19" i="8" s="1"/>
  <c r="L20" i="8" s="1"/>
  <c r="L15" i="9" s="1"/>
  <c r="L17" i="9" s="1"/>
  <c r="L19" i="9" s="1"/>
  <c r="L20" i="9" s="1"/>
  <c r="L15" i="10" s="1"/>
  <c r="L17" i="10" s="1"/>
  <c r="L19" i="10" s="1"/>
  <c r="L20" i="10" s="1"/>
  <c r="L15" i="11" s="1"/>
  <c r="L17" i="11" s="1"/>
  <c r="L19" i="11" s="1"/>
  <c r="L20" i="11" s="1"/>
  <c r="L15" i="12" s="1"/>
  <c r="L17" i="12" s="1"/>
  <c r="L19" i="12" s="1"/>
  <c r="L20" i="12" s="1"/>
  <c r="L15" i="13" s="1"/>
  <c r="L17" i="13" s="1"/>
  <c r="L19" i="13" s="1"/>
  <c r="L20" i="13" s="1"/>
  <c r="L15" i="14" s="1"/>
  <c r="L17" i="14" s="1"/>
  <c r="L19" i="14" s="1"/>
  <c r="L20" i="14" s="1"/>
  <c r="L15" i="15" s="1"/>
  <c r="L17" i="15" s="1"/>
  <c r="L19" i="15" s="1"/>
  <c r="L20" i="15" s="1"/>
  <c r="L15" i="16" s="1"/>
  <c r="L17" i="16" s="1"/>
  <c r="L19" i="16" s="1"/>
  <c r="L20" i="16" s="1"/>
  <c r="L15" i="17" s="1"/>
  <c r="L17" i="17" s="1"/>
  <c r="L19" i="17" s="1"/>
  <c r="L20" i="17" s="1"/>
  <c r="L15" i="18" s="1"/>
  <c r="L17" i="18" s="1"/>
  <c r="L19" i="18" s="1"/>
  <c r="L20" i="18" s="1"/>
  <c r="L15" i="19" s="1"/>
  <c r="L17" i="19" s="1"/>
  <c r="L19" i="19" s="1"/>
  <c r="L20" i="19" s="1"/>
  <c r="L15" i="20" s="1"/>
  <c r="L17" i="20" s="1"/>
  <c r="L19" i="20" s="1"/>
  <c r="L20" i="20" s="1"/>
  <c r="L15" i="21" s="1"/>
  <c r="L17" i="21" s="1"/>
  <c r="L19" i="21" s="1"/>
  <c r="L20" i="21" s="1"/>
  <c r="L15" i="22" s="1"/>
  <c r="L17" i="22" s="1"/>
  <c r="L19" i="22" s="1"/>
  <c r="L20" i="22" s="1"/>
  <c r="L15" i="23" s="1"/>
  <c r="L17" i="23" s="1"/>
  <c r="L19" i="23" s="1"/>
  <c r="L20" i="23" s="1"/>
  <c r="L15" i="24" s="1"/>
  <c r="L17" i="24" s="1"/>
  <c r="L19" i="24" s="1"/>
  <c r="L20" i="24" s="1"/>
  <c r="L15" i="25" s="1"/>
  <c r="L17" i="25" s="1"/>
  <c r="L19" i="25" s="1"/>
  <c r="L20" i="25" s="1"/>
  <c r="L15" i="26" s="1"/>
  <c r="L17" i="26" s="1"/>
  <c r="L19" i="26" s="1"/>
  <c r="L20" i="26" s="1"/>
  <c r="AF19" i="1"/>
  <c r="AF20" i="1" s="1"/>
  <c r="AF15" i="2" s="1"/>
  <c r="AF17" i="2" s="1"/>
  <c r="AF19" i="2" s="1"/>
  <c r="AF20" i="2" s="1"/>
  <c r="AF15" i="3" s="1"/>
  <c r="AF17" i="3" s="1"/>
  <c r="AF19" i="3" s="1"/>
  <c r="AF20" i="3" s="1"/>
  <c r="AF15" i="4" s="1"/>
  <c r="AF17" i="4" s="1"/>
  <c r="AF19" i="4" s="1"/>
  <c r="AF20" i="4" s="1"/>
  <c r="AF15" i="5" s="1"/>
  <c r="AF17" i="5" s="1"/>
  <c r="AF19" i="5" s="1"/>
  <c r="AF20" i="5" s="1"/>
  <c r="AF15" i="6" s="1"/>
  <c r="AF17" i="6" s="1"/>
  <c r="AF19" i="6" s="1"/>
  <c r="AF20" i="6" s="1"/>
  <c r="AF15" i="7" s="1"/>
  <c r="AF17" i="7" s="1"/>
  <c r="AF19" i="7" s="1"/>
  <c r="AF20" i="7" s="1"/>
  <c r="AF15" i="8" s="1"/>
  <c r="AF17" i="8" s="1"/>
  <c r="AF19" i="8" s="1"/>
  <c r="AF20" i="8" s="1"/>
  <c r="AF15" i="9" s="1"/>
  <c r="AF17" i="9" s="1"/>
  <c r="AF19" i="9" s="1"/>
  <c r="AF20" i="9" s="1"/>
  <c r="AF15" i="10" s="1"/>
  <c r="AF17" i="10" s="1"/>
  <c r="AF19" i="10" s="1"/>
  <c r="AF20" i="10" s="1"/>
  <c r="AF15" i="11" s="1"/>
  <c r="AF17" i="11" s="1"/>
  <c r="AF19" i="11" s="1"/>
  <c r="AF20" i="11" s="1"/>
  <c r="AF15" i="12" s="1"/>
  <c r="AF17" i="12" s="1"/>
  <c r="AF19" i="12" s="1"/>
  <c r="AF20" i="12" s="1"/>
  <c r="AF15" i="13" s="1"/>
  <c r="AF17" i="13" s="1"/>
  <c r="AF19" i="13" s="1"/>
  <c r="AF20" i="13" s="1"/>
  <c r="AF15" i="14" s="1"/>
  <c r="AF17" i="14" s="1"/>
  <c r="AF19" i="14" s="1"/>
  <c r="AF20" i="14" s="1"/>
  <c r="AF15" i="15" s="1"/>
  <c r="AF17" i="15" s="1"/>
  <c r="AF19" i="15" s="1"/>
  <c r="AF20" i="15" s="1"/>
  <c r="AF15" i="16" s="1"/>
  <c r="AF17" i="16" s="1"/>
  <c r="AF19" i="16" s="1"/>
  <c r="AF20" i="16" s="1"/>
  <c r="AF15" i="17" s="1"/>
  <c r="AF17" i="17" s="1"/>
  <c r="AF19" i="17" s="1"/>
  <c r="AF20" i="17" s="1"/>
  <c r="AF15" i="18" s="1"/>
  <c r="AF17" i="18" s="1"/>
  <c r="AF19" i="18" s="1"/>
  <c r="AF20" i="18" s="1"/>
  <c r="AF15" i="19" s="1"/>
  <c r="AF17" i="19" s="1"/>
  <c r="AF19" i="19" s="1"/>
  <c r="AF20" i="19" s="1"/>
  <c r="AF15" i="20" s="1"/>
  <c r="AF17" i="20" s="1"/>
  <c r="AF19" i="20" s="1"/>
  <c r="AF20" i="20" s="1"/>
  <c r="AF15" i="21" s="1"/>
  <c r="AF17" i="21" s="1"/>
  <c r="AF19" i="21" s="1"/>
  <c r="AF20" i="21" s="1"/>
  <c r="AF15" i="22" s="1"/>
  <c r="AF17" i="22" s="1"/>
  <c r="AF19" i="22" s="1"/>
  <c r="AF20" i="22" s="1"/>
  <c r="AF15" i="23" s="1"/>
  <c r="AF17" i="23" s="1"/>
  <c r="AF19" i="23" s="1"/>
  <c r="AF20" i="23" s="1"/>
  <c r="H19" i="1"/>
  <c r="H20" i="1" s="1"/>
  <c r="H15" i="2" s="1"/>
  <c r="H17" i="2" s="1"/>
  <c r="H19" i="2" s="1"/>
  <c r="H20" i="2" s="1"/>
  <c r="H15" i="3" s="1"/>
  <c r="H17" i="3" s="1"/>
  <c r="H19" i="3" s="1"/>
  <c r="H20" i="3" s="1"/>
  <c r="H15" i="4" s="1"/>
  <c r="H17" i="4" s="1"/>
  <c r="H19" i="4" s="1"/>
  <c r="H20" i="4" s="1"/>
  <c r="H15" i="5" s="1"/>
  <c r="H17" i="5" s="1"/>
  <c r="H19" i="5" s="1"/>
  <c r="H20" i="5" s="1"/>
  <c r="H15" i="6" s="1"/>
  <c r="H17" i="6" s="1"/>
  <c r="H19" i="6" s="1"/>
  <c r="H20" i="6" s="1"/>
  <c r="H15" i="7" s="1"/>
  <c r="H17" i="7" s="1"/>
  <c r="H19" i="7" s="1"/>
  <c r="H20" i="7" s="1"/>
  <c r="H15" i="8" s="1"/>
  <c r="H17" i="8" s="1"/>
  <c r="H19" i="8" s="1"/>
  <c r="H20" i="8" s="1"/>
  <c r="H15" i="9" s="1"/>
  <c r="H17" i="9" s="1"/>
  <c r="H19" i="9" s="1"/>
  <c r="H20" i="9" s="1"/>
  <c r="H15" i="10" s="1"/>
  <c r="H17" i="10" s="1"/>
  <c r="H19" i="10" s="1"/>
  <c r="H20" i="10" s="1"/>
  <c r="H15" i="11" s="1"/>
  <c r="H17" i="11" s="1"/>
  <c r="H19" i="11" s="1"/>
  <c r="H20" i="11" s="1"/>
  <c r="H15" i="12" s="1"/>
  <c r="H17" i="12" s="1"/>
  <c r="H19" i="12" s="1"/>
  <c r="H20" i="12" s="1"/>
  <c r="H15" i="13" s="1"/>
  <c r="H17" i="13" s="1"/>
  <c r="H19" i="13" s="1"/>
  <c r="H20" i="13" s="1"/>
  <c r="H15" i="14" s="1"/>
  <c r="H17" i="14" s="1"/>
  <c r="H19" i="14" s="1"/>
  <c r="H20" i="14" s="1"/>
  <c r="H15" i="15" s="1"/>
  <c r="H17" i="15" s="1"/>
  <c r="H19" i="15" s="1"/>
  <c r="H20" i="15" s="1"/>
  <c r="H15" i="16" s="1"/>
  <c r="H17" i="16" s="1"/>
  <c r="H19" i="16" s="1"/>
  <c r="H20" i="16" s="1"/>
  <c r="H15" i="17" s="1"/>
  <c r="H17" i="17" s="1"/>
  <c r="H19" i="17" s="1"/>
  <c r="H20" i="17" s="1"/>
  <c r="H15" i="18" s="1"/>
  <c r="H17" i="18" s="1"/>
  <c r="H19" i="18" s="1"/>
  <c r="H20" i="18" s="1"/>
  <c r="H15" i="19" s="1"/>
  <c r="H17" i="19" s="1"/>
  <c r="H19" i="19" s="1"/>
  <c r="H20" i="19" s="1"/>
  <c r="H15" i="20" s="1"/>
  <c r="H17" i="20" s="1"/>
  <c r="H19" i="20" s="1"/>
  <c r="H20" i="20" s="1"/>
  <c r="H15" i="21" s="1"/>
  <c r="H17" i="21" s="1"/>
  <c r="H19" i="21" s="1"/>
  <c r="H20" i="21" s="1"/>
  <c r="H15" i="22" s="1"/>
  <c r="H17" i="22" s="1"/>
  <c r="H19" i="22" s="1"/>
  <c r="H20" i="22" s="1"/>
  <c r="H15" i="23" s="1"/>
  <c r="H17" i="23" s="1"/>
  <c r="H19" i="23" s="1"/>
  <c r="H20" i="23" s="1"/>
  <c r="F19" i="1"/>
  <c r="F20" i="1" s="1"/>
  <c r="F15" i="2" s="1"/>
  <c r="F17" i="2" s="1"/>
  <c r="F19" i="2" s="1"/>
  <c r="F20" i="2" s="1"/>
  <c r="F15" i="3" s="1"/>
  <c r="F17" i="3" s="1"/>
  <c r="F19" i="3" s="1"/>
  <c r="F20" i="3" s="1"/>
  <c r="F15" i="4" s="1"/>
  <c r="F17" i="4" s="1"/>
  <c r="F19" i="4" s="1"/>
  <c r="F20" i="4" s="1"/>
  <c r="F15" i="5" s="1"/>
  <c r="F17" i="5" s="1"/>
  <c r="F19" i="5" s="1"/>
  <c r="F20" i="5" s="1"/>
  <c r="F15" i="6" s="1"/>
  <c r="F17" i="6" s="1"/>
  <c r="F19" i="6" s="1"/>
  <c r="F20" i="6" s="1"/>
  <c r="F15" i="7" s="1"/>
  <c r="F17" i="7" s="1"/>
  <c r="F19" i="7" s="1"/>
  <c r="F20" i="7" s="1"/>
  <c r="F15" i="8" s="1"/>
  <c r="F17" i="8" s="1"/>
  <c r="F19" i="8" s="1"/>
  <c r="F20" i="8" s="1"/>
  <c r="F15" i="9" s="1"/>
  <c r="F17" i="9" s="1"/>
  <c r="F19" i="9" s="1"/>
  <c r="F20" i="9" s="1"/>
  <c r="F15" i="10" s="1"/>
  <c r="F17" i="10" s="1"/>
  <c r="F19" i="10" s="1"/>
  <c r="F20" i="10" s="1"/>
  <c r="F15" i="11" s="1"/>
  <c r="F17" i="11" s="1"/>
  <c r="F19" i="11" s="1"/>
  <c r="F20" i="11" s="1"/>
  <c r="F15" i="12" s="1"/>
  <c r="F17" i="12" s="1"/>
  <c r="F19" i="12" s="1"/>
  <c r="F20" i="12" s="1"/>
  <c r="F15" i="13" s="1"/>
  <c r="F17" i="13" s="1"/>
  <c r="F19" i="13" s="1"/>
  <c r="F20" i="13" s="1"/>
  <c r="F15" i="14" s="1"/>
  <c r="F17" i="14" s="1"/>
  <c r="F19" i="14" s="1"/>
  <c r="F20" i="14" s="1"/>
  <c r="F15" i="15" s="1"/>
  <c r="F17" i="15" s="1"/>
  <c r="F19" i="15" s="1"/>
  <c r="F20" i="15" s="1"/>
  <c r="F15" i="16" s="1"/>
  <c r="F17" i="16" s="1"/>
  <c r="F19" i="16" s="1"/>
  <c r="F20" i="16" s="1"/>
  <c r="F15" i="17" s="1"/>
  <c r="F17" i="17" s="1"/>
  <c r="F19" i="17" s="1"/>
  <c r="F20" i="17" s="1"/>
  <c r="F15" i="18" s="1"/>
  <c r="F17" i="18" s="1"/>
  <c r="F19" i="18" s="1"/>
  <c r="F20" i="18" s="1"/>
  <c r="F15" i="19" s="1"/>
  <c r="F17" i="19" s="1"/>
  <c r="F19" i="19" s="1"/>
  <c r="F20" i="19" s="1"/>
  <c r="F15" i="20" s="1"/>
  <c r="F17" i="20" s="1"/>
  <c r="F19" i="20" s="1"/>
  <c r="F20" i="20" s="1"/>
  <c r="F15" i="21" s="1"/>
  <c r="F17" i="21" s="1"/>
  <c r="F19" i="21" s="1"/>
  <c r="F20" i="21" s="1"/>
  <c r="F15" i="22" s="1"/>
  <c r="F17" i="22" s="1"/>
  <c r="F19" i="22" s="1"/>
  <c r="F20" i="22" s="1"/>
  <c r="F15" i="23" s="1"/>
  <c r="F17" i="23" s="1"/>
  <c r="F19" i="23" s="1"/>
  <c r="F20" i="23" s="1"/>
  <c r="D15" i="113" l="1"/>
  <c r="D17" i="113" s="1"/>
  <c r="D19" i="113" s="1"/>
  <c r="D20" i="113" s="1"/>
  <c r="D15" i="112"/>
  <c r="D17" i="112" s="1"/>
  <c r="D19" i="112" s="1"/>
  <c r="D20" i="112" s="1"/>
  <c r="D15" i="111"/>
  <c r="D17" i="111" s="1"/>
  <c r="D19" i="111" s="1"/>
  <c r="D20" i="111" s="1"/>
  <c r="D15" i="110"/>
  <c r="D17" i="110" s="1"/>
  <c r="D19" i="110" s="1"/>
  <c r="D20" i="110" s="1"/>
  <c r="D15" i="109"/>
  <c r="D17" i="109" s="1"/>
  <c r="D19" i="109" s="1"/>
  <c r="D20" i="109" s="1"/>
  <c r="D15" i="108"/>
  <c r="D17" i="108" s="1"/>
  <c r="D19" i="108" s="1"/>
  <c r="D20" i="108" s="1"/>
  <c r="D15" i="107"/>
  <c r="D17" i="107" s="1"/>
  <c r="D19" i="107" s="1"/>
  <c r="D20" i="107" s="1"/>
  <c r="D15" i="106"/>
  <c r="D17" i="106" s="1"/>
  <c r="D19" i="106" s="1"/>
  <c r="D20" i="106" s="1"/>
  <c r="D15" i="105"/>
  <c r="D17" i="105" s="1"/>
  <c r="D19" i="105" s="1"/>
  <c r="D20" i="105" s="1"/>
  <c r="D15" i="104"/>
  <c r="D17" i="104" s="1"/>
  <c r="D19" i="104" s="1"/>
  <c r="D20" i="104" s="1"/>
  <c r="D15" i="103"/>
  <c r="D17" i="103" s="1"/>
  <c r="D19" i="103" s="1"/>
  <c r="D20" i="103" s="1"/>
  <c r="D15" i="102"/>
  <c r="D17" i="102" s="1"/>
  <c r="D19" i="102" s="1"/>
  <c r="D20" i="102" s="1"/>
  <c r="D15" i="101"/>
  <c r="D17" i="101" s="1"/>
  <c r="D19" i="101" s="1"/>
  <c r="D20" i="101" s="1"/>
  <c r="D15" i="100"/>
  <c r="D17" i="100" s="1"/>
  <c r="D19" i="100" s="1"/>
  <c r="D20" i="100" s="1"/>
  <c r="D15" i="99"/>
  <c r="D17" i="99" s="1"/>
  <c r="D19" i="99" s="1"/>
  <c r="D20" i="99" s="1"/>
  <c r="D15" i="98"/>
  <c r="D17" i="98" s="1"/>
  <c r="D19" i="98" s="1"/>
  <c r="D20" i="98" s="1"/>
  <c r="D15" i="97"/>
  <c r="D17" i="97" s="1"/>
  <c r="D19" i="97" s="1"/>
  <c r="D20" i="97" s="1"/>
  <c r="D15" i="96"/>
  <c r="D17" i="96" s="1"/>
  <c r="D19" i="96" s="1"/>
  <c r="D20" i="96" s="1"/>
  <c r="D15" i="95"/>
  <c r="D17" i="95" s="1"/>
  <c r="D19" i="95" s="1"/>
  <c r="D20" i="95" s="1"/>
  <c r="D15" i="94"/>
  <c r="D17" i="94" s="1"/>
  <c r="D19" i="94" s="1"/>
  <c r="D20" i="94" s="1"/>
  <c r="D15" i="93"/>
  <c r="D17" i="93" s="1"/>
  <c r="D19" i="93" s="1"/>
  <c r="D20" i="93" s="1"/>
  <c r="D15" i="92"/>
  <c r="D17" i="92" s="1"/>
  <c r="D19" i="92" s="1"/>
  <c r="D20" i="92" s="1"/>
  <c r="D15" i="91"/>
  <c r="D17" i="91" s="1"/>
  <c r="D19" i="91" s="1"/>
  <c r="D20" i="91" s="1"/>
  <c r="D15" i="90"/>
  <c r="D17" i="90" s="1"/>
  <c r="D20" i="90" s="1"/>
  <c r="D21" i="90" s="1"/>
  <c r="D15" i="89"/>
  <c r="D17" i="89" s="1"/>
  <c r="D19" i="89" s="1"/>
  <c r="D20" i="89" s="1"/>
  <c r="D15" i="82"/>
  <c r="D17" i="82" s="1"/>
  <c r="D19" i="82" s="1"/>
  <c r="D20" i="82" s="1"/>
  <c r="D15" i="88"/>
  <c r="D17" i="88" s="1"/>
  <c r="D19" i="88" s="1"/>
  <c r="D20" i="88" s="1"/>
  <c r="D15" i="87"/>
  <c r="D17" i="87" s="1"/>
  <c r="D19" i="87" s="1"/>
  <c r="D20" i="87" s="1"/>
  <c r="D15" i="86"/>
  <c r="D17" i="86" s="1"/>
  <c r="D19" i="86" s="1"/>
  <c r="D20" i="86" s="1"/>
  <c r="D15" i="85"/>
  <c r="D17" i="85" s="1"/>
  <c r="D19" i="85" s="1"/>
  <c r="D20" i="85" s="1"/>
  <c r="D15" i="84"/>
  <c r="D17" i="84" s="1"/>
  <c r="D19" i="84" s="1"/>
  <c r="D20" i="84" s="1"/>
  <c r="D15" i="83"/>
  <c r="D17" i="83" s="1"/>
  <c r="D19" i="83" s="1"/>
  <c r="D20" i="83" s="1"/>
  <c r="D15" i="81"/>
  <c r="D17" i="81" s="1"/>
  <c r="D19" i="81" s="1"/>
  <c r="D20" i="81" s="1"/>
  <c r="D15" i="80"/>
  <c r="D17" i="80" s="1"/>
  <c r="D19" i="80" s="1"/>
  <c r="D20" i="80" s="1"/>
  <c r="D15" i="10"/>
  <c r="D17" i="10" s="1"/>
  <c r="D19" i="10" s="1"/>
  <c r="D20" i="10" s="1"/>
  <c r="D15" i="79"/>
  <c r="D17" i="79" s="1"/>
  <c r="D19" i="79" s="1"/>
  <c r="D20" i="79" s="1"/>
  <c r="D15" i="78"/>
  <c r="D17" i="78" s="1"/>
  <c r="D19" i="78" s="1"/>
  <c r="D20" i="78" s="1"/>
  <c r="D15" i="77"/>
  <c r="D17" i="77" s="1"/>
  <c r="D19" i="77" s="1"/>
  <c r="D20" i="77" s="1"/>
  <c r="D15" i="76"/>
  <c r="D17" i="76" s="1"/>
  <c r="D19" i="76" s="1"/>
  <c r="D20" i="76" s="1"/>
  <c r="D15" i="75"/>
  <c r="D17" i="75" s="1"/>
  <c r="D19" i="75" s="1"/>
  <c r="D20" i="75" s="1"/>
  <c r="D15" i="74"/>
  <c r="D17" i="74" s="1"/>
  <c r="D19" i="74" s="1"/>
  <c r="D20" i="74" s="1"/>
  <c r="D15" i="73"/>
  <c r="D17" i="73" s="1"/>
  <c r="D19" i="73" s="1"/>
  <c r="D20" i="73" s="1"/>
  <c r="D15" i="72"/>
  <c r="D17" i="72" s="1"/>
  <c r="D19" i="72" s="1"/>
  <c r="D20" i="72" s="1"/>
  <c r="D15" i="71"/>
  <c r="D17" i="71" s="1"/>
  <c r="D19" i="71" s="1"/>
  <c r="D20" i="71" s="1"/>
  <c r="D15" i="70"/>
  <c r="D17" i="70" s="1"/>
  <c r="D19" i="70" s="1"/>
  <c r="D20" i="70" s="1"/>
  <c r="D15" i="69"/>
  <c r="D17" i="69" s="1"/>
  <c r="D19" i="69" s="1"/>
  <c r="D20" i="69" s="1"/>
  <c r="D15" i="68"/>
  <c r="D17" i="68" s="1"/>
  <c r="D19" i="68" s="1"/>
  <c r="D20" i="68" s="1"/>
  <c r="D15" i="67"/>
  <c r="D17" i="67" s="1"/>
  <c r="D19" i="67" s="1"/>
  <c r="D20" i="67" s="1"/>
  <c r="D15" i="66"/>
  <c r="D17" i="66" s="1"/>
  <c r="D19" i="66" s="1"/>
  <c r="D20" i="66" s="1"/>
  <c r="D15" i="65"/>
  <c r="D17" i="65" s="1"/>
  <c r="D19" i="65" s="1"/>
  <c r="D20" i="65" s="1"/>
  <c r="D15" i="64"/>
  <c r="D17" i="64" s="1"/>
  <c r="D19" i="64" s="1"/>
  <c r="D20" i="64" s="1"/>
  <c r="D15" i="63"/>
  <c r="D17" i="63" s="1"/>
  <c r="D19" i="63" s="1"/>
  <c r="D20" i="63" s="1"/>
  <c r="D15" i="62"/>
  <c r="D17" i="62" s="1"/>
  <c r="D19" i="62" s="1"/>
  <c r="D20" i="62" s="1"/>
  <c r="D15" i="61"/>
  <c r="D17" i="61" s="1"/>
  <c r="D19" i="61" s="1"/>
  <c r="D20" i="61" s="1"/>
  <c r="D15" i="60"/>
  <c r="D17" i="60" s="1"/>
  <c r="D19" i="60" s="1"/>
  <c r="D20" i="60" s="1"/>
  <c r="D15" i="9"/>
  <c r="D17" i="9" s="1"/>
  <c r="D19" i="9" s="1"/>
  <c r="D20" i="9" s="1"/>
  <c r="D15" i="23"/>
  <c r="D17" i="23" s="1"/>
  <c r="D19" i="23" s="1"/>
  <c r="D20" i="23" s="1"/>
  <c r="D15" i="25"/>
  <c r="D17" i="25" s="1"/>
  <c r="D19" i="25" s="1"/>
  <c r="D20" i="25" s="1"/>
  <c r="D15" i="22"/>
  <c r="D17" i="22" s="1"/>
  <c r="D19" i="22" s="1"/>
  <c r="D20" i="22" s="1"/>
  <c r="D15" i="59"/>
  <c r="D17" i="59" s="1"/>
  <c r="D19" i="59" s="1"/>
  <c r="D20" i="59" s="1"/>
  <c r="D15" i="12"/>
  <c r="D17" i="12" s="1"/>
  <c r="D19" i="12" s="1"/>
  <c r="D20" i="12" s="1"/>
  <c r="D15" i="11"/>
  <c r="D17" i="11" s="1"/>
  <c r="D19" i="11" s="1"/>
  <c r="D20" i="11" s="1"/>
  <c r="D15" i="17"/>
  <c r="D17" i="17" s="1"/>
  <c r="D19" i="17" s="1"/>
  <c r="D20" i="17" s="1"/>
  <c r="D15" i="20"/>
  <c r="D17" i="20" s="1"/>
  <c r="D19" i="20" s="1"/>
  <c r="D20" i="20" s="1"/>
  <c r="D15" i="21"/>
  <c r="D17" i="21" s="1"/>
  <c r="D19" i="21" s="1"/>
  <c r="D20" i="21" s="1"/>
  <c r="D15" i="26"/>
  <c r="D17" i="26" s="1"/>
  <c r="D19" i="26" s="1"/>
  <c r="D20" i="26" s="1"/>
  <c r="D15" i="58"/>
  <c r="D17" i="58" s="1"/>
  <c r="D19" i="58" s="1"/>
  <c r="D20" i="58" s="1"/>
  <c r="D15" i="57"/>
  <c r="D17" i="57" s="1"/>
  <c r="D20" i="57" s="1"/>
  <c r="D21" i="57" s="1"/>
  <c r="D15" i="14"/>
  <c r="D17" i="14" s="1"/>
  <c r="D19" i="14" s="1"/>
  <c r="D20" i="14" s="1"/>
  <c r="D15" i="15"/>
  <c r="D17" i="15" s="1"/>
  <c r="D19" i="15" s="1"/>
  <c r="D20" i="15" s="1"/>
  <c r="D15" i="56"/>
  <c r="D17" i="56" s="1"/>
  <c r="D19" i="56" s="1"/>
  <c r="D20" i="56" s="1"/>
  <c r="D15" i="55"/>
  <c r="D17" i="55" s="1"/>
  <c r="D19" i="55" s="1"/>
  <c r="D20" i="55" s="1"/>
  <c r="D15" i="54"/>
  <c r="D17" i="54" s="1"/>
  <c r="D19" i="54" s="1"/>
  <c r="D20" i="54" s="1"/>
  <c r="D15" i="53"/>
  <c r="D17" i="53" s="1"/>
  <c r="D19" i="53" s="1"/>
  <c r="D20" i="53" s="1"/>
  <c r="D15" i="52"/>
  <c r="D17" i="52" s="1"/>
  <c r="D19" i="52" s="1"/>
  <c r="D20" i="52" s="1"/>
  <c r="D15" i="51"/>
  <c r="D17" i="51" s="1"/>
  <c r="D19" i="51" s="1"/>
  <c r="D20" i="51" s="1"/>
  <c r="D15" i="19"/>
  <c r="D17" i="19" s="1"/>
  <c r="D19" i="19" s="1"/>
  <c r="D20" i="19" s="1"/>
  <c r="J15" i="34"/>
  <c r="J17" i="34" s="1"/>
  <c r="J19" i="34" s="1"/>
  <c r="J20" i="34" s="1"/>
  <c r="J15" i="35" s="1"/>
  <c r="J17" i="35" s="1"/>
  <c r="J19" i="35" s="1"/>
  <c r="J20" i="35" s="1"/>
  <c r="J15" i="36" s="1"/>
  <c r="J17" i="36" s="1"/>
  <c r="J19" i="36" s="1"/>
  <c r="J20" i="36" s="1"/>
  <c r="J15" i="37" s="1"/>
  <c r="J17" i="37" s="1"/>
  <c r="J19" i="37" s="1"/>
  <c r="J20" i="37" s="1"/>
  <c r="J15" i="38" s="1"/>
  <c r="J17" i="38" s="1"/>
  <c r="J19" i="38" s="1"/>
  <c r="J20" i="38" s="1"/>
  <c r="J15" i="39" s="1"/>
  <c r="J17" i="39" s="1"/>
  <c r="J19" i="39" s="1"/>
  <c r="J20" i="39" s="1"/>
  <c r="J15" i="40" s="1"/>
  <c r="J17" i="40" s="1"/>
  <c r="J19" i="40" s="1"/>
  <c r="J20" i="40" s="1"/>
  <c r="J15" i="41" s="1"/>
  <c r="J17" i="41" s="1"/>
  <c r="J19" i="41" s="1"/>
  <c r="J20" i="41" s="1"/>
  <c r="J15" i="42" s="1"/>
  <c r="J17" i="42" s="1"/>
  <c r="J19" i="42" s="1"/>
  <c r="J20" i="42" s="1"/>
  <c r="J15" i="43" s="1"/>
  <c r="J17" i="43" s="1"/>
  <c r="J19" i="43" s="1"/>
  <c r="J20" i="43" s="1"/>
  <c r="J15" i="44" s="1"/>
  <c r="J17" i="44" s="1"/>
  <c r="J19" i="44" s="1"/>
  <c r="J20" i="44" s="1"/>
  <c r="J15" i="45" s="1"/>
  <c r="J17" i="45" s="1"/>
  <c r="J19" i="45" s="1"/>
  <c r="J20" i="45" s="1"/>
  <c r="J15" i="46" s="1"/>
  <c r="J17" i="46" s="1"/>
  <c r="J19" i="46" s="1"/>
  <c r="J20" i="46" s="1"/>
  <c r="J15" i="47" s="1"/>
  <c r="J17" i="47" s="1"/>
  <c r="J19" i="47" s="1"/>
  <c r="J20" i="47" s="1"/>
  <c r="J15" i="48" s="1"/>
  <c r="J17" i="48" s="1"/>
  <c r="J19" i="48" s="1"/>
  <c r="J20" i="48" s="1"/>
  <c r="J15" i="49" s="1"/>
  <c r="J17" i="49" s="1"/>
  <c r="J19" i="49" s="1"/>
  <c r="J20" i="49" s="1"/>
  <c r="J15" i="50" s="1"/>
  <c r="J17" i="50" s="1"/>
  <c r="J19" i="50" s="1"/>
  <c r="J20" i="50" s="1"/>
  <c r="J15" i="51" s="1"/>
  <c r="J17" i="51" s="1"/>
  <c r="J19" i="51" s="1"/>
  <c r="J20" i="51" s="1"/>
  <c r="J15" i="52" s="1"/>
  <c r="J17" i="52" s="1"/>
  <c r="J19" i="52" s="1"/>
  <c r="J20" i="52" s="1"/>
  <c r="J15" i="53" s="1"/>
  <c r="J17" i="53" s="1"/>
  <c r="J19" i="53" s="1"/>
  <c r="J20" i="53" s="1"/>
  <c r="J15" i="54" s="1"/>
  <c r="J17" i="54" s="1"/>
  <c r="J19" i="54" s="1"/>
  <c r="J20" i="54" s="1"/>
  <c r="J15" i="55" s="1"/>
  <c r="J17" i="55" s="1"/>
  <c r="J19" i="55" s="1"/>
  <c r="J20" i="55" s="1"/>
  <c r="J15" i="56" s="1"/>
  <c r="J17" i="56" s="1"/>
  <c r="J19" i="56" s="1"/>
  <c r="J20" i="56" s="1"/>
  <c r="J15" i="57" s="1"/>
  <c r="J17" i="57" s="1"/>
  <c r="J20" i="57" s="1"/>
  <c r="J21" i="57" s="1"/>
  <c r="J15" i="58" s="1"/>
  <c r="J17" i="58" s="1"/>
  <c r="J19" i="58" s="1"/>
  <c r="J20" i="58" s="1"/>
  <c r="J15" i="59" s="1"/>
  <c r="J17" i="59" s="1"/>
  <c r="J19" i="59" s="1"/>
  <c r="J20" i="59" s="1"/>
  <c r="J15" i="60" s="1"/>
  <c r="J17" i="60" s="1"/>
  <c r="J19" i="60" s="1"/>
  <c r="J20" i="60" s="1"/>
  <c r="J15" i="61" s="1"/>
  <c r="J17" i="61" s="1"/>
  <c r="J19" i="61" s="1"/>
  <c r="J20" i="61" s="1"/>
  <c r="J15" i="62" s="1"/>
  <c r="J17" i="62" s="1"/>
  <c r="J19" i="62" s="1"/>
  <c r="J20" i="62" s="1"/>
  <c r="J15" i="63" s="1"/>
  <c r="J17" i="63" s="1"/>
  <c r="J19" i="63" s="1"/>
  <c r="J20" i="63" s="1"/>
  <c r="J15" i="64" s="1"/>
  <c r="J17" i="64" s="1"/>
  <c r="J19" i="64" s="1"/>
  <c r="J20" i="64" s="1"/>
  <c r="J15" i="65" s="1"/>
  <c r="J17" i="65" s="1"/>
  <c r="J19" i="65" s="1"/>
  <c r="J20" i="65" s="1"/>
  <c r="J15" i="66" s="1"/>
  <c r="J17" i="66" s="1"/>
  <c r="J19" i="66" s="1"/>
  <c r="J20" i="66" s="1"/>
  <c r="J15" i="67" s="1"/>
  <c r="J17" i="67" s="1"/>
  <c r="J19" i="67" s="1"/>
  <c r="J20" i="67" s="1"/>
  <c r="J15" i="68" s="1"/>
  <c r="J17" i="68" s="1"/>
  <c r="J19" i="68" s="1"/>
  <c r="J20" i="68" s="1"/>
  <c r="J15" i="69" s="1"/>
  <c r="J17" i="69" s="1"/>
  <c r="J19" i="69" s="1"/>
  <c r="J20" i="69" s="1"/>
  <c r="J15" i="70" s="1"/>
  <c r="J17" i="70" s="1"/>
  <c r="J19" i="70" s="1"/>
  <c r="J20" i="70" s="1"/>
  <c r="J15" i="71" s="1"/>
  <c r="J17" i="71" s="1"/>
  <c r="J19" i="71" s="1"/>
  <c r="J20" i="71" s="1"/>
  <c r="J15" i="72" s="1"/>
  <c r="J17" i="72" s="1"/>
  <c r="J19" i="72" s="1"/>
  <c r="J20" i="72" s="1"/>
  <c r="J15" i="73" s="1"/>
  <c r="J17" i="73" s="1"/>
  <c r="J19" i="73" s="1"/>
  <c r="J20" i="73" s="1"/>
  <c r="J15" i="74" s="1"/>
  <c r="J17" i="74" s="1"/>
  <c r="J19" i="74" s="1"/>
  <c r="J20" i="74" s="1"/>
  <c r="J15" i="75" s="1"/>
  <c r="J17" i="75" s="1"/>
  <c r="J19" i="75" s="1"/>
  <c r="J20" i="75" s="1"/>
  <c r="J15" i="76" s="1"/>
  <c r="J17" i="76" s="1"/>
  <c r="J19" i="76" s="1"/>
  <c r="J20" i="76" s="1"/>
  <c r="J15" i="77" s="1"/>
  <c r="J17" i="77" s="1"/>
  <c r="J19" i="77" s="1"/>
  <c r="J20" i="77" s="1"/>
  <c r="J15" i="78" s="1"/>
  <c r="J17" i="78" s="1"/>
  <c r="J19" i="78" s="1"/>
  <c r="J20" i="78" s="1"/>
  <c r="U15" i="34"/>
  <c r="U17" i="34" s="1"/>
  <c r="U19" i="34" s="1"/>
  <c r="U20" i="34" s="1"/>
  <c r="U15" i="35" s="1"/>
  <c r="U17" i="35" s="1"/>
  <c r="U19" i="35" s="1"/>
  <c r="U20" i="35" s="1"/>
  <c r="U15" i="36" s="1"/>
  <c r="U17" i="36" s="1"/>
  <c r="U19" i="36" s="1"/>
  <c r="U20" i="36" s="1"/>
  <c r="U15" i="37" s="1"/>
  <c r="U17" i="37" s="1"/>
  <c r="U19" i="37" s="1"/>
  <c r="U20" i="37" s="1"/>
  <c r="U15" i="38" s="1"/>
  <c r="U17" i="38" s="1"/>
  <c r="U19" i="38" s="1"/>
  <c r="U20" i="38" s="1"/>
  <c r="U15" i="39" s="1"/>
  <c r="U17" i="39" s="1"/>
  <c r="U19" i="39" s="1"/>
  <c r="U20" i="39" s="1"/>
  <c r="U15" i="40" s="1"/>
  <c r="U17" i="40" s="1"/>
  <c r="U19" i="40" s="1"/>
  <c r="U20" i="40" s="1"/>
  <c r="U15" i="41" s="1"/>
  <c r="U17" i="41" s="1"/>
  <c r="U19" i="41" s="1"/>
  <c r="U20" i="41" s="1"/>
  <c r="U15" i="42" s="1"/>
  <c r="U17" i="42" s="1"/>
  <c r="U19" i="42" s="1"/>
  <c r="U20" i="42" s="1"/>
  <c r="U15" i="43" s="1"/>
  <c r="U17" i="43" s="1"/>
  <c r="U19" i="43" s="1"/>
  <c r="U20" i="43" s="1"/>
  <c r="U15" i="44" s="1"/>
  <c r="U17" i="44" s="1"/>
  <c r="U19" i="44" s="1"/>
  <c r="U20" i="44" s="1"/>
  <c r="U15" i="45" s="1"/>
  <c r="U17" i="45" s="1"/>
  <c r="U19" i="45" s="1"/>
  <c r="U20" i="45" s="1"/>
  <c r="U15" i="46" s="1"/>
  <c r="U17" i="46" s="1"/>
  <c r="U19" i="46" s="1"/>
  <c r="U20" i="46" s="1"/>
  <c r="U15" i="47" s="1"/>
  <c r="U17" i="47" s="1"/>
  <c r="U19" i="47" s="1"/>
  <c r="U20" i="47" s="1"/>
  <c r="U15" i="48" s="1"/>
  <c r="U17" i="48" s="1"/>
  <c r="U19" i="48" s="1"/>
  <c r="U20" i="48" s="1"/>
  <c r="U15" i="49" s="1"/>
  <c r="U17" i="49" s="1"/>
  <c r="U19" i="49" s="1"/>
  <c r="U20" i="49" s="1"/>
  <c r="U15" i="50" s="1"/>
  <c r="U17" i="50" s="1"/>
  <c r="U19" i="50" s="1"/>
  <c r="U20" i="50" s="1"/>
  <c r="U15" i="51" s="1"/>
  <c r="U17" i="51" s="1"/>
  <c r="U19" i="51" s="1"/>
  <c r="U20" i="51" s="1"/>
  <c r="U15" i="52" s="1"/>
  <c r="U17" i="52" s="1"/>
  <c r="U19" i="52" s="1"/>
  <c r="U20" i="52" s="1"/>
  <c r="U15" i="53" s="1"/>
  <c r="U17" i="53" s="1"/>
  <c r="U19" i="53" s="1"/>
  <c r="U20" i="53" s="1"/>
  <c r="U15" i="54" s="1"/>
  <c r="U17" i="54" s="1"/>
  <c r="U19" i="54" s="1"/>
  <c r="U20" i="54" s="1"/>
  <c r="U15" i="55" s="1"/>
  <c r="U17" i="55" s="1"/>
  <c r="U19" i="55" s="1"/>
  <c r="U20" i="55" s="1"/>
  <c r="U15" i="56" s="1"/>
  <c r="U17" i="56" s="1"/>
  <c r="U19" i="56" s="1"/>
  <c r="U20" i="56" s="1"/>
  <c r="U15" i="57" s="1"/>
  <c r="U17" i="57" s="1"/>
  <c r="U20" i="57" s="1"/>
  <c r="U21" i="57" s="1"/>
  <c r="U15" i="58" s="1"/>
  <c r="U17" i="58" s="1"/>
  <c r="U19" i="58" s="1"/>
  <c r="U20" i="58" s="1"/>
  <c r="U15" i="59" s="1"/>
  <c r="U17" i="59" s="1"/>
  <c r="U19" i="59" s="1"/>
  <c r="U20" i="59" s="1"/>
  <c r="U15" i="60" s="1"/>
  <c r="U17" i="60" s="1"/>
  <c r="U19" i="60" s="1"/>
  <c r="U20" i="60" s="1"/>
  <c r="U15" i="61" s="1"/>
  <c r="U17" i="61" s="1"/>
  <c r="U19" i="61" s="1"/>
  <c r="U20" i="61" s="1"/>
  <c r="U15" i="62" s="1"/>
  <c r="U17" i="62" s="1"/>
  <c r="U19" i="62" s="1"/>
  <c r="U20" i="62" s="1"/>
  <c r="U15" i="63" s="1"/>
  <c r="U17" i="63" s="1"/>
  <c r="U19" i="63" s="1"/>
  <c r="U20" i="63" s="1"/>
  <c r="U15" i="64" s="1"/>
  <c r="U17" i="64" s="1"/>
  <c r="U19" i="64" s="1"/>
  <c r="U20" i="64" s="1"/>
  <c r="U15" i="65" s="1"/>
  <c r="U17" i="65" s="1"/>
  <c r="U19" i="65" s="1"/>
  <c r="U20" i="65" s="1"/>
  <c r="U15" i="66" s="1"/>
  <c r="U17" i="66" s="1"/>
  <c r="U19" i="66" s="1"/>
  <c r="U20" i="66" s="1"/>
  <c r="U15" i="67" s="1"/>
  <c r="U17" i="67" s="1"/>
  <c r="U19" i="67" s="1"/>
  <c r="U20" i="67" s="1"/>
  <c r="U15" i="68" s="1"/>
  <c r="U17" i="68" s="1"/>
  <c r="U19" i="68" s="1"/>
  <c r="U20" i="68" s="1"/>
  <c r="U15" i="69" s="1"/>
  <c r="U17" i="69" s="1"/>
  <c r="U19" i="69" s="1"/>
  <c r="U20" i="69" s="1"/>
  <c r="U15" i="70" s="1"/>
  <c r="U17" i="70" s="1"/>
  <c r="U19" i="70" s="1"/>
  <c r="U20" i="70" s="1"/>
  <c r="U15" i="71" s="1"/>
  <c r="U17" i="71" s="1"/>
  <c r="U19" i="71" s="1"/>
  <c r="U20" i="71" s="1"/>
  <c r="U15" i="72" s="1"/>
  <c r="U17" i="72" s="1"/>
  <c r="U19" i="72" s="1"/>
  <c r="U20" i="72" s="1"/>
  <c r="U15" i="73" s="1"/>
  <c r="U17" i="73" s="1"/>
  <c r="U19" i="73" s="1"/>
  <c r="U20" i="73" s="1"/>
  <c r="U15" i="74" s="1"/>
  <c r="U17" i="74" s="1"/>
  <c r="U19" i="74" s="1"/>
  <c r="U20" i="74" s="1"/>
  <c r="U15" i="75" s="1"/>
  <c r="U17" i="75" s="1"/>
  <c r="U19" i="75" s="1"/>
  <c r="U20" i="75" s="1"/>
  <c r="U15" i="76" s="1"/>
  <c r="U17" i="76" s="1"/>
  <c r="U19" i="76" s="1"/>
  <c r="U20" i="76" s="1"/>
  <c r="U15" i="77" s="1"/>
  <c r="U17" i="77" s="1"/>
  <c r="U19" i="77" s="1"/>
  <c r="U20" i="77" s="1"/>
  <c r="U15" i="78" s="1"/>
  <c r="U17" i="78" s="1"/>
  <c r="U19" i="78" s="1"/>
  <c r="U20" i="78" s="1"/>
  <c r="AD15" i="34"/>
  <c r="AD17" i="34" s="1"/>
  <c r="AD19" i="34" s="1"/>
  <c r="AD20" i="34" s="1"/>
  <c r="AD15" i="35" s="1"/>
  <c r="AD17" i="35" s="1"/>
  <c r="AD19" i="35" s="1"/>
  <c r="AD20" i="35" s="1"/>
  <c r="AD15" i="36" s="1"/>
  <c r="AD17" i="36" s="1"/>
  <c r="AD19" i="36" s="1"/>
  <c r="AD20" i="36" s="1"/>
  <c r="AD15" i="37" s="1"/>
  <c r="AD17" i="37" s="1"/>
  <c r="AD19" i="37" s="1"/>
  <c r="AD20" i="37" s="1"/>
  <c r="AD15" i="38" s="1"/>
  <c r="AD17" i="38" s="1"/>
  <c r="AD19" i="38" s="1"/>
  <c r="AD20" i="38" s="1"/>
  <c r="AD15" i="39" s="1"/>
  <c r="AD17" i="39" s="1"/>
  <c r="AD19" i="39" s="1"/>
  <c r="AD20" i="39" s="1"/>
  <c r="AD15" i="40" s="1"/>
  <c r="AD17" i="40" s="1"/>
  <c r="AD19" i="40" s="1"/>
  <c r="AD20" i="40" s="1"/>
  <c r="AD15" i="41" s="1"/>
  <c r="AD17" i="41" s="1"/>
  <c r="AD19" i="41" s="1"/>
  <c r="AD20" i="41" s="1"/>
  <c r="AD15" i="42" s="1"/>
  <c r="AD17" i="42" s="1"/>
  <c r="AD19" i="42" s="1"/>
  <c r="AD20" i="42" s="1"/>
  <c r="AD15" i="43" s="1"/>
  <c r="AD17" i="43" s="1"/>
  <c r="AD19" i="43" s="1"/>
  <c r="AD20" i="43" s="1"/>
  <c r="AD15" i="44" s="1"/>
  <c r="AD17" i="44" s="1"/>
  <c r="AD19" i="44" s="1"/>
  <c r="AD20" i="44" s="1"/>
  <c r="AD15" i="45" s="1"/>
  <c r="AD17" i="45" s="1"/>
  <c r="AD19" i="45" s="1"/>
  <c r="AD20" i="45" s="1"/>
  <c r="AD15" i="46" s="1"/>
  <c r="AD17" i="46" s="1"/>
  <c r="AD19" i="46" s="1"/>
  <c r="AD20" i="46" s="1"/>
  <c r="AD15" i="47" s="1"/>
  <c r="AD17" i="47" s="1"/>
  <c r="AD19" i="47" s="1"/>
  <c r="AD20" i="47" s="1"/>
  <c r="AD15" i="48" s="1"/>
  <c r="AD17" i="48" s="1"/>
  <c r="AD19" i="48" s="1"/>
  <c r="AD20" i="48" s="1"/>
  <c r="AD15" i="49" s="1"/>
  <c r="AD17" i="49" s="1"/>
  <c r="AD19" i="49" s="1"/>
  <c r="AD20" i="49" s="1"/>
  <c r="AD15" i="50" s="1"/>
  <c r="AD17" i="50" s="1"/>
  <c r="AD19" i="50" s="1"/>
  <c r="AD20" i="50" s="1"/>
  <c r="AD15" i="51" s="1"/>
  <c r="AD17" i="51" s="1"/>
  <c r="AD19" i="51" s="1"/>
  <c r="AD20" i="51" s="1"/>
  <c r="AD15" i="52" s="1"/>
  <c r="AD17" i="52" s="1"/>
  <c r="AD19" i="52" s="1"/>
  <c r="AD20" i="52" s="1"/>
  <c r="AD15" i="53" s="1"/>
  <c r="AD17" i="53" s="1"/>
  <c r="AD19" i="53" s="1"/>
  <c r="AD20" i="53" s="1"/>
  <c r="AD15" i="54" s="1"/>
  <c r="AD17" i="54" s="1"/>
  <c r="AD19" i="54" s="1"/>
  <c r="AD20" i="54" s="1"/>
  <c r="AD15" i="55" s="1"/>
  <c r="AD17" i="55" s="1"/>
  <c r="AD19" i="55" s="1"/>
  <c r="AD20" i="55" s="1"/>
  <c r="AD15" i="56" s="1"/>
  <c r="AD17" i="56" s="1"/>
  <c r="AD19" i="56" s="1"/>
  <c r="AD20" i="56" s="1"/>
  <c r="AD15" i="57" s="1"/>
  <c r="AD17" i="57" s="1"/>
  <c r="AD20" i="57" s="1"/>
  <c r="AD21" i="57" s="1"/>
  <c r="AD15" i="58" s="1"/>
  <c r="AD17" i="58" s="1"/>
  <c r="AD19" i="58" s="1"/>
  <c r="AD20" i="58" s="1"/>
  <c r="AD15" i="59" s="1"/>
  <c r="AD17" i="59" s="1"/>
  <c r="AD19" i="59" s="1"/>
  <c r="AD20" i="59" s="1"/>
  <c r="AD15" i="60" s="1"/>
  <c r="AD17" i="60" s="1"/>
  <c r="AD19" i="60" s="1"/>
  <c r="AD20" i="60" s="1"/>
  <c r="AD15" i="61" s="1"/>
  <c r="AD17" i="61" s="1"/>
  <c r="AD19" i="61" s="1"/>
  <c r="AD20" i="61" s="1"/>
  <c r="AD15" i="62" s="1"/>
  <c r="AD17" i="62" s="1"/>
  <c r="AD19" i="62" s="1"/>
  <c r="AD20" i="62" s="1"/>
  <c r="AD15" i="63" s="1"/>
  <c r="AD17" i="63" s="1"/>
  <c r="AD19" i="63" s="1"/>
  <c r="AD20" i="63" s="1"/>
  <c r="AD15" i="64" s="1"/>
  <c r="AD17" i="64" s="1"/>
  <c r="AD19" i="64" s="1"/>
  <c r="AD20" i="64" s="1"/>
  <c r="AD15" i="65" s="1"/>
  <c r="AD17" i="65" s="1"/>
  <c r="AD19" i="65" s="1"/>
  <c r="AD20" i="65" s="1"/>
  <c r="AD15" i="66" s="1"/>
  <c r="AD17" i="66" s="1"/>
  <c r="AD19" i="66" s="1"/>
  <c r="AD20" i="66" s="1"/>
  <c r="AD15" i="67" s="1"/>
  <c r="AD17" i="67" s="1"/>
  <c r="AD19" i="67" s="1"/>
  <c r="AD20" i="67" s="1"/>
  <c r="AD15" i="68" s="1"/>
  <c r="AD17" i="68" s="1"/>
  <c r="AD19" i="68" s="1"/>
  <c r="AD20" i="68" s="1"/>
  <c r="AD15" i="69" s="1"/>
  <c r="AD17" i="69" s="1"/>
  <c r="AD19" i="69" s="1"/>
  <c r="AD20" i="69" s="1"/>
  <c r="AD15" i="70" s="1"/>
  <c r="AD17" i="70" s="1"/>
  <c r="AD19" i="70" s="1"/>
  <c r="AD20" i="70" s="1"/>
  <c r="AD15" i="71" s="1"/>
  <c r="AD17" i="71" s="1"/>
  <c r="AD19" i="71" s="1"/>
  <c r="AD20" i="71" s="1"/>
  <c r="AD15" i="72" s="1"/>
  <c r="AD17" i="72" s="1"/>
  <c r="AD19" i="72" s="1"/>
  <c r="AD20" i="72" s="1"/>
  <c r="AD15" i="73" s="1"/>
  <c r="AD17" i="73" s="1"/>
  <c r="AD19" i="73" s="1"/>
  <c r="AD20" i="73" s="1"/>
  <c r="AD15" i="74" s="1"/>
  <c r="AD17" i="74" s="1"/>
  <c r="AD19" i="74" s="1"/>
  <c r="AD20" i="74" s="1"/>
  <c r="AD15" i="75" s="1"/>
  <c r="AD17" i="75" s="1"/>
  <c r="AD19" i="75" s="1"/>
  <c r="AD20" i="75" s="1"/>
  <c r="AD15" i="76" s="1"/>
  <c r="AD17" i="76" s="1"/>
  <c r="AD19" i="76" s="1"/>
  <c r="AD20" i="76" s="1"/>
  <c r="AD15" i="77" s="1"/>
  <c r="AD17" i="77" s="1"/>
  <c r="AD19" i="77" s="1"/>
  <c r="AD20" i="77" s="1"/>
  <c r="AD15" i="78" s="1"/>
  <c r="AD17" i="78" s="1"/>
  <c r="AD19" i="78" s="1"/>
  <c r="AD20" i="78" s="1"/>
  <c r="D15" i="50"/>
  <c r="D17" i="50" s="1"/>
  <c r="D19" i="50" s="1"/>
  <c r="D20" i="50" s="1"/>
  <c r="D15" i="49"/>
  <c r="D17" i="49" s="1"/>
  <c r="D19" i="49" s="1"/>
  <c r="D20" i="49" s="1"/>
  <c r="D15" i="48"/>
  <c r="D17" i="48" s="1"/>
  <c r="D19" i="48" s="1"/>
  <c r="D20" i="48" s="1"/>
  <c r="D15" i="47"/>
  <c r="D17" i="47" s="1"/>
  <c r="D19" i="47" s="1"/>
  <c r="D20" i="47" s="1"/>
  <c r="D15" i="46"/>
  <c r="D17" i="46" s="1"/>
  <c r="D19" i="46" s="1"/>
  <c r="D20" i="46" s="1"/>
  <c r="D15" i="45"/>
  <c r="D17" i="45" s="1"/>
  <c r="D19" i="45" s="1"/>
  <c r="D20" i="45" s="1"/>
  <c r="D15" i="44"/>
  <c r="D17" i="44" s="1"/>
  <c r="D19" i="44" s="1"/>
  <c r="D20" i="44" s="1"/>
  <c r="D15" i="43"/>
  <c r="D17" i="43" s="1"/>
  <c r="D19" i="43" s="1"/>
  <c r="D20" i="43" s="1"/>
  <c r="D15" i="42"/>
  <c r="D17" i="42" s="1"/>
  <c r="D19" i="42" s="1"/>
  <c r="D20" i="42" s="1"/>
  <c r="D15" i="41"/>
  <c r="D17" i="41" s="1"/>
  <c r="D19" i="41" s="1"/>
  <c r="D20" i="41" s="1"/>
  <c r="D15" i="40"/>
  <c r="D17" i="40" s="1"/>
  <c r="D19" i="40" s="1"/>
  <c r="D20" i="40" s="1"/>
  <c r="D15" i="39"/>
  <c r="D17" i="39" s="1"/>
  <c r="D19" i="39" s="1"/>
  <c r="D20" i="39" s="1"/>
  <c r="D15" i="38"/>
  <c r="D17" i="38" s="1"/>
  <c r="D19" i="38" s="1"/>
  <c r="D20" i="38" s="1"/>
  <c r="D15" i="37"/>
  <c r="D17" i="37" s="1"/>
  <c r="D19" i="37" s="1"/>
  <c r="D20" i="37" s="1"/>
  <c r="D15" i="36"/>
  <c r="D17" i="36" s="1"/>
  <c r="D19" i="36" s="1"/>
  <c r="D20" i="36" s="1"/>
  <c r="D15" i="35"/>
  <c r="D17" i="35" s="1"/>
  <c r="D19" i="35" s="1"/>
  <c r="D20" i="35" s="1"/>
  <c r="D15" i="34"/>
  <c r="D17" i="34" s="1"/>
  <c r="D19" i="34" s="1"/>
  <c r="D20" i="34" s="1"/>
  <c r="D15" i="33"/>
  <c r="D17" i="33" s="1"/>
  <c r="D19" i="33" s="1"/>
  <c r="D20" i="33" s="1"/>
  <c r="D15" i="32"/>
  <c r="D17" i="32" s="1"/>
  <c r="D19" i="32" s="1"/>
  <c r="D20" i="32" s="1"/>
  <c r="D15" i="31"/>
  <c r="D17" i="31" s="1"/>
  <c r="D19" i="31" s="1"/>
  <c r="D20" i="31" s="1"/>
  <c r="D15" i="30"/>
  <c r="D17" i="30" s="1"/>
  <c r="D19" i="30" s="1"/>
  <c r="D20" i="30" s="1"/>
  <c r="I15" i="34"/>
  <c r="I17" i="34" s="1"/>
  <c r="I19" i="34" s="1"/>
  <c r="I20" i="34" s="1"/>
  <c r="I15" i="35" s="1"/>
  <c r="I17" i="35" s="1"/>
  <c r="I19" i="35" s="1"/>
  <c r="I20" i="35" s="1"/>
  <c r="I15" i="36" s="1"/>
  <c r="I17" i="36" s="1"/>
  <c r="I19" i="36" s="1"/>
  <c r="I20" i="36" s="1"/>
  <c r="I15" i="37" s="1"/>
  <c r="I17" i="37" s="1"/>
  <c r="I19" i="37" s="1"/>
  <c r="I20" i="37" s="1"/>
  <c r="I15" i="38" s="1"/>
  <c r="I17" i="38" s="1"/>
  <c r="I19" i="38" s="1"/>
  <c r="I20" i="38" s="1"/>
  <c r="I15" i="39" s="1"/>
  <c r="I17" i="39" s="1"/>
  <c r="I19" i="39" s="1"/>
  <c r="I20" i="39" s="1"/>
  <c r="I15" i="40" s="1"/>
  <c r="I17" i="40" s="1"/>
  <c r="I19" i="40" s="1"/>
  <c r="I20" i="40" s="1"/>
  <c r="I15" i="41" s="1"/>
  <c r="I17" i="41" s="1"/>
  <c r="I19" i="41" s="1"/>
  <c r="I20" i="41" s="1"/>
  <c r="I15" i="42" s="1"/>
  <c r="I17" i="42" s="1"/>
  <c r="I19" i="42" s="1"/>
  <c r="I20" i="42" s="1"/>
  <c r="I15" i="43" s="1"/>
  <c r="I17" i="43" s="1"/>
  <c r="I19" i="43" s="1"/>
  <c r="I20" i="43" s="1"/>
  <c r="I15" i="44" s="1"/>
  <c r="I17" i="44" s="1"/>
  <c r="I19" i="44" s="1"/>
  <c r="I20" i="44" s="1"/>
  <c r="I15" i="45" s="1"/>
  <c r="I17" i="45" s="1"/>
  <c r="I19" i="45" s="1"/>
  <c r="I20" i="45" s="1"/>
  <c r="I15" i="46" s="1"/>
  <c r="I17" i="46" s="1"/>
  <c r="I19" i="46" s="1"/>
  <c r="I20" i="46" s="1"/>
  <c r="I15" i="47" s="1"/>
  <c r="I17" i="47" s="1"/>
  <c r="I19" i="47" s="1"/>
  <c r="I20" i="47" s="1"/>
  <c r="I15" i="48" s="1"/>
  <c r="I17" i="48" s="1"/>
  <c r="I19" i="48" s="1"/>
  <c r="I20" i="48" s="1"/>
  <c r="I15" i="49" s="1"/>
  <c r="I17" i="49" s="1"/>
  <c r="I19" i="49" s="1"/>
  <c r="I20" i="49" s="1"/>
  <c r="I15" i="50" s="1"/>
  <c r="I17" i="50" s="1"/>
  <c r="I19" i="50" s="1"/>
  <c r="I20" i="50" s="1"/>
  <c r="I15" i="51" s="1"/>
  <c r="I17" i="51" s="1"/>
  <c r="I19" i="51" s="1"/>
  <c r="I20" i="51" s="1"/>
  <c r="I15" i="52" s="1"/>
  <c r="I17" i="52" s="1"/>
  <c r="I19" i="52" s="1"/>
  <c r="I20" i="52" s="1"/>
  <c r="I15" i="53" s="1"/>
  <c r="I17" i="53" s="1"/>
  <c r="I19" i="53" s="1"/>
  <c r="I20" i="53" s="1"/>
  <c r="I15" i="54" s="1"/>
  <c r="I17" i="54" s="1"/>
  <c r="I19" i="54" s="1"/>
  <c r="I20" i="54" s="1"/>
  <c r="I15" i="55" s="1"/>
  <c r="I17" i="55" s="1"/>
  <c r="I19" i="55" s="1"/>
  <c r="I20" i="55" s="1"/>
  <c r="I15" i="56" s="1"/>
  <c r="I17" i="56" s="1"/>
  <c r="I19" i="56" s="1"/>
  <c r="I20" i="56" s="1"/>
  <c r="I15" i="57" s="1"/>
  <c r="I17" i="57" s="1"/>
  <c r="I20" i="57" s="1"/>
  <c r="I21" i="57" s="1"/>
  <c r="I15" i="58" s="1"/>
  <c r="I17" i="58" s="1"/>
  <c r="I19" i="58" s="1"/>
  <c r="I20" i="58" s="1"/>
  <c r="I15" i="59" s="1"/>
  <c r="I17" i="59" s="1"/>
  <c r="I19" i="59" s="1"/>
  <c r="I20" i="59" s="1"/>
  <c r="I15" i="60" s="1"/>
  <c r="I17" i="60" s="1"/>
  <c r="I19" i="60" s="1"/>
  <c r="I20" i="60" s="1"/>
  <c r="I15" i="61" s="1"/>
  <c r="I17" i="61" s="1"/>
  <c r="I19" i="61" s="1"/>
  <c r="I20" i="61" s="1"/>
  <c r="I15" i="62" s="1"/>
  <c r="I17" i="62" s="1"/>
  <c r="I19" i="62" s="1"/>
  <c r="I20" i="62" s="1"/>
  <c r="I15" i="63" s="1"/>
  <c r="I17" i="63" s="1"/>
  <c r="I19" i="63" s="1"/>
  <c r="I20" i="63" s="1"/>
  <c r="I15" i="64" s="1"/>
  <c r="I17" i="64" s="1"/>
  <c r="I19" i="64" s="1"/>
  <c r="I20" i="64" s="1"/>
  <c r="I15" i="65" s="1"/>
  <c r="I17" i="65" s="1"/>
  <c r="I19" i="65" s="1"/>
  <c r="I20" i="65" s="1"/>
  <c r="I15" i="66" s="1"/>
  <c r="I17" i="66" s="1"/>
  <c r="I19" i="66" s="1"/>
  <c r="I20" i="66" s="1"/>
  <c r="I15" i="67" s="1"/>
  <c r="I17" i="67" s="1"/>
  <c r="I19" i="67" s="1"/>
  <c r="I20" i="67" s="1"/>
  <c r="I15" i="68" s="1"/>
  <c r="I17" i="68" s="1"/>
  <c r="I19" i="68" s="1"/>
  <c r="I20" i="68" s="1"/>
  <c r="I15" i="69" s="1"/>
  <c r="I17" i="69" s="1"/>
  <c r="I19" i="69" s="1"/>
  <c r="I20" i="69" s="1"/>
  <c r="I15" i="70" s="1"/>
  <c r="I17" i="70" s="1"/>
  <c r="I19" i="70" s="1"/>
  <c r="I20" i="70" s="1"/>
  <c r="I15" i="71" s="1"/>
  <c r="I17" i="71" s="1"/>
  <c r="I19" i="71" s="1"/>
  <c r="I20" i="71" s="1"/>
  <c r="I15" i="72" s="1"/>
  <c r="I17" i="72" s="1"/>
  <c r="I19" i="72" s="1"/>
  <c r="I20" i="72" s="1"/>
  <c r="I15" i="73" s="1"/>
  <c r="I17" i="73" s="1"/>
  <c r="I19" i="73" s="1"/>
  <c r="I20" i="73" s="1"/>
  <c r="I15" i="74" s="1"/>
  <c r="I17" i="74" s="1"/>
  <c r="I19" i="74" s="1"/>
  <c r="I20" i="74" s="1"/>
  <c r="I15" i="75" s="1"/>
  <c r="I17" i="75" s="1"/>
  <c r="I19" i="75" s="1"/>
  <c r="I20" i="75" s="1"/>
  <c r="I15" i="76" s="1"/>
  <c r="I17" i="76" s="1"/>
  <c r="I19" i="76" s="1"/>
  <c r="I20" i="76" s="1"/>
  <c r="I15" i="77" s="1"/>
  <c r="I17" i="77" s="1"/>
  <c r="I19" i="77" s="1"/>
  <c r="I20" i="77" s="1"/>
  <c r="I15" i="78" s="1"/>
  <c r="I17" i="78" s="1"/>
  <c r="I19" i="78" s="1"/>
  <c r="I20" i="78" s="1"/>
  <c r="O15" i="34"/>
  <c r="O17" i="34" s="1"/>
  <c r="O19" i="34" s="1"/>
  <c r="O20" i="34" s="1"/>
  <c r="O15" i="35" s="1"/>
  <c r="O17" i="35" s="1"/>
  <c r="O19" i="35" s="1"/>
  <c r="O20" i="35" s="1"/>
  <c r="O15" i="36" s="1"/>
  <c r="O17" i="36" s="1"/>
  <c r="O19" i="36" s="1"/>
  <c r="O20" i="36" s="1"/>
  <c r="O15" i="37" s="1"/>
  <c r="O17" i="37" s="1"/>
  <c r="O19" i="37" s="1"/>
  <c r="O20" i="37" s="1"/>
  <c r="O15" i="38" s="1"/>
  <c r="O17" i="38" s="1"/>
  <c r="O19" i="38" s="1"/>
  <c r="O20" i="38" s="1"/>
  <c r="O15" i="39" s="1"/>
  <c r="O17" i="39" s="1"/>
  <c r="O19" i="39" s="1"/>
  <c r="O20" i="39" s="1"/>
  <c r="O15" i="40" s="1"/>
  <c r="O17" i="40" s="1"/>
  <c r="O19" i="40" s="1"/>
  <c r="O20" i="40" s="1"/>
  <c r="O15" i="41" s="1"/>
  <c r="O17" i="41" s="1"/>
  <c r="O19" i="41" s="1"/>
  <c r="O20" i="41" s="1"/>
  <c r="O15" i="42" s="1"/>
  <c r="O17" i="42" s="1"/>
  <c r="O19" i="42" s="1"/>
  <c r="O20" i="42" s="1"/>
  <c r="O15" i="43" s="1"/>
  <c r="O17" i="43" s="1"/>
  <c r="O19" i="43" s="1"/>
  <c r="O20" i="43" s="1"/>
  <c r="O15" i="44" s="1"/>
  <c r="O17" i="44" s="1"/>
  <c r="O19" i="44" s="1"/>
  <c r="O20" i="44" s="1"/>
  <c r="O15" i="45" s="1"/>
  <c r="O17" i="45" s="1"/>
  <c r="O19" i="45" s="1"/>
  <c r="O20" i="45" s="1"/>
  <c r="O15" i="46" s="1"/>
  <c r="O17" i="46" s="1"/>
  <c r="O19" i="46" s="1"/>
  <c r="O20" i="46" s="1"/>
  <c r="O15" i="47" s="1"/>
  <c r="O17" i="47" s="1"/>
  <c r="O19" i="47" s="1"/>
  <c r="O20" i="47" s="1"/>
  <c r="O15" i="48" s="1"/>
  <c r="O17" i="48" s="1"/>
  <c r="O19" i="48" s="1"/>
  <c r="O20" i="48" s="1"/>
  <c r="O15" i="49" s="1"/>
  <c r="O17" i="49" s="1"/>
  <c r="O19" i="49" s="1"/>
  <c r="O20" i="49" s="1"/>
  <c r="O15" i="50" s="1"/>
  <c r="O17" i="50" s="1"/>
  <c r="O19" i="50" s="1"/>
  <c r="O20" i="50" s="1"/>
  <c r="O15" i="51" s="1"/>
  <c r="O17" i="51" s="1"/>
  <c r="O19" i="51" s="1"/>
  <c r="O20" i="51" s="1"/>
  <c r="O15" i="52" s="1"/>
  <c r="O17" i="52" s="1"/>
  <c r="O19" i="52" s="1"/>
  <c r="O20" i="52" s="1"/>
  <c r="O15" i="53" s="1"/>
  <c r="O17" i="53" s="1"/>
  <c r="O19" i="53" s="1"/>
  <c r="O20" i="53" s="1"/>
  <c r="O15" i="54" s="1"/>
  <c r="O17" i="54" s="1"/>
  <c r="O19" i="54" s="1"/>
  <c r="O20" i="54" s="1"/>
  <c r="O15" i="55" s="1"/>
  <c r="O17" i="55" s="1"/>
  <c r="O19" i="55" s="1"/>
  <c r="O20" i="55" s="1"/>
  <c r="O15" i="56" s="1"/>
  <c r="O17" i="56" s="1"/>
  <c r="O19" i="56" s="1"/>
  <c r="O20" i="56" s="1"/>
  <c r="O15" i="57" s="1"/>
  <c r="O17" i="57" s="1"/>
  <c r="O20" i="57" s="1"/>
  <c r="O21" i="57" s="1"/>
  <c r="O15" i="58" s="1"/>
  <c r="O17" i="58" s="1"/>
  <c r="O19" i="58" s="1"/>
  <c r="O20" i="58" s="1"/>
  <c r="O15" i="59" s="1"/>
  <c r="O17" i="59" s="1"/>
  <c r="O19" i="59" s="1"/>
  <c r="O20" i="59" s="1"/>
  <c r="O15" i="60" s="1"/>
  <c r="O17" i="60" s="1"/>
  <c r="O19" i="60" s="1"/>
  <c r="O20" i="60" s="1"/>
  <c r="O15" i="61" s="1"/>
  <c r="O17" i="61" s="1"/>
  <c r="O19" i="61" s="1"/>
  <c r="O20" i="61" s="1"/>
  <c r="O15" i="62" s="1"/>
  <c r="O17" i="62" s="1"/>
  <c r="O19" i="62" s="1"/>
  <c r="O20" i="62" s="1"/>
  <c r="O15" i="63" s="1"/>
  <c r="O17" i="63" s="1"/>
  <c r="O19" i="63" s="1"/>
  <c r="O20" i="63" s="1"/>
  <c r="O15" i="64" s="1"/>
  <c r="O17" i="64" s="1"/>
  <c r="O19" i="64" s="1"/>
  <c r="O20" i="64" s="1"/>
  <c r="O15" i="65" s="1"/>
  <c r="O17" i="65" s="1"/>
  <c r="O19" i="65" s="1"/>
  <c r="O20" i="65" s="1"/>
  <c r="O15" i="66" s="1"/>
  <c r="O17" i="66" s="1"/>
  <c r="O19" i="66" s="1"/>
  <c r="O20" i="66" s="1"/>
  <c r="O15" i="67" s="1"/>
  <c r="O17" i="67" s="1"/>
  <c r="O19" i="67" s="1"/>
  <c r="O20" i="67" s="1"/>
  <c r="O15" i="68" s="1"/>
  <c r="O17" i="68" s="1"/>
  <c r="O19" i="68" s="1"/>
  <c r="O20" i="68" s="1"/>
  <c r="O15" i="69" s="1"/>
  <c r="O17" i="69" s="1"/>
  <c r="O19" i="69" s="1"/>
  <c r="O20" i="69" s="1"/>
  <c r="O15" i="70" s="1"/>
  <c r="O17" i="70" s="1"/>
  <c r="O19" i="70" s="1"/>
  <c r="O20" i="70" s="1"/>
  <c r="O15" i="71" s="1"/>
  <c r="O17" i="71" s="1"/>
  <c r="O19" i="71" s="1"/>
  <c r="O20" i="71" s="1"/>
  <c r="O15" i="72" s="1"/>
  <c r="O17" i="72" s="1"/>
  <c r="O19" i="72" s="1"/>
  <c r="O20" i="72" s="1"/>
  <c r="O15" i="73" s="1"/>
  <c r="O17" i="73" s="1"/>
  <c r="O19" i="73" s="1"/>
  <c r="O20" i="73" s="1"/>
  <c r="O15" i="74" s="1"/>
  <c r="O17" i="74" s="1"/>
  <c r="O19" i="74" s="1"/>
  <c r="O20" i="74" s="1"/>
  <c r="O15" i="75" s="1"/>
  <c r="O17" i="75" s="1"/>
  <c r="O19" i="75" s="1"/>
  <c r="O20" i="75" s="1"/>
  <c r="O15" i="76" s="1"/>
  <c r="O17" i="76" s="1"/>
  <c r="O19" i="76" s="1"/>
  <c r="O20" i="76" s="1"/>
  <c r="O15" i="77" s="1"/>
  <c r="O17" i="77" s="1"/>
  <c r="O19" i="77" s="1"/>
  <c r="O20" i="77" s="1"/>
  <c r="O15" i="78" s="1"/>
  <c r="O17" i="78" s="1"/>
  <c r="O19" i="78" s="1"/>
  <c r="O20" i="78" s="1"/>
  <c r="R15" i="34"/>
  <c r="R17" i="34" s="1"/>
  <c r="R19" i="34" s="1"/>
  <c r="R20" i="34" s="1"/>
  <c r="R15" i="35" s="1"/>
  <c r="R17" i="35" s="1"/>
  <c r="R19" i="35" s="1"/>
  <c r="R20" i="35" s="1"/>
  <c r="R15" i="36" s="1"/>
  <c r="R17" i="36" s="1"/>
  <c r="R19" i="36" s="1"/>
  <c r="R20" i="36" s="1"/>
  <c r="R15" i="37" s="1"/>
  <c r="R17" i="37" s="1"/>
  <c r="R19" i="37" s="1"/>
  <c r="R20" i="37" s="1"/>
  <c r="R15" i="38" s="1"/>
  <c r="R17" i="38" s="1"/>
  <c r="R19" i="38" s="1"/>
  <c r="R20" i="38" s="1"/>
  <c r="R15" i="39" s="1"/>
  <c r="R17" i="39" s="1"/>
  <c r="R19" i="39" s="1"/>
  <c r="R20" i="39" s="1"/>
  <c r="R15" i="40" s="1"/>
  <c r="R17" i="40" s="1"/>
  <c r="R19" i="40" s="1"/>
  <c r="R20" i="40" s="1"/>
  <c r="R15" i="41" s="1"/>
  <c r="R17" i="41" s="1"/>
  <c r="R19" i="41" s="1"/>
  <c r="R20" i="41" s="1"/>
  <c r="R15" i="42" s="1"/>
  <c r="R17" i="42" s="1"/>
  <c r="R19" i="42" s="1"/>
  <c r="R20" i="42" s="1"/>
  <c r="R15" i="43" s="1"/>
  <c r="R17" i="43" s="1"/>
  <c r="R19" i="43" s="1"/>
  <c r="R20" i="43" s="1"/>
  <c r="R15" i="44" s="1"/>
  <c r="R17" i="44" s="1"/>
  <c r="R19" i="44" s="1"/>
  <c r="R20" i="44" s="1"/>
  <c r="R15" i="45" s="1"/>
  <c r="R17" i="45" s="1"/>
  <c r="R19" i="45" s="1"/>
  <c r="R20" i="45" s="1"/>
  <c r="R15" i="46" s="1"/>
  <c r="R17" i="46" s="1"/>
  <c r="R19" i="46" s="1"/>
  <c r="R20" i="46" s="1"/>
  <c r="R15" i="47" s="1"/>
  <c r="R17" i="47" s="1"/>
  <c r="R19" i="47" s="1"/>
  <c r="R20" i="47" s="1"/>
  <c r="R15" i="48" s="1"/>
  <c r="R17" i="48" s="1"/>
  <c r="R19" i="48" s="1"/>
  <c r="R20" i="48" s="1"/>
  <c r="V15" i="34"/>
  <c r="V17" i="34" s="1"/>
  <c r="V19" i="34" s="1"/>
  <c r="V20" i="34" s="1"/>
  <c r="V15" i="35" s="1"/>
  <c r="V17" i="35" s="1"/>
  <c r="V19" i="35" s="1"/>
  <c r="V20" i="35" s="1"/>
  <c r="V15" i="36" s="1"/>
  <c r="V17" i="36" s="1"/>
  <c r="V19" i="36" s="1"/>
  <c r="V20" i="36" s="1"/>
  <c r="V15" i="37" s="1"/>
  <c r="V17" i="37" s="1"/>
  <c r="V19" i="37" s="1"/>
  <c r="V20" i="37" s="1"/>
  <c r="V15" i="38" s="1"/>
  <c r="V17" i="38" s="1"/>
  <c r="V19" i="38" s="1"/>
  <c r="V20" i="38" s="1"/>
  <c r="V15" i="39" s="1"/>
  <c r="V17" i="39" s="1"/>
  <c r="V19" i="39" s="1"/>
  <c r="V20" i="39" s="1"/>
  <c r="V15" i="40" s="1"/>
  <c r="V17" i="40" s="1"/>
  <c r="V19" i="40" s="1"/>
  <c r="V20" i="40" s="1"/>
  <c r="V15" i="41" s="1"/>
  <c r="V17" i="41" s="1"/>
  <c r="V19" i="41" s="1"/>
  <c r="V20" i="41" s="1"/>
  <c r="V15" i="42" s="1"/>
  <c r="V17" i="42" s="1"/>
  <c r="V19" i="42" s="1"/>
  <c r="V20" i="42" s="1"/>
  <c r="V15" i="43" s="1"/>
  <c r="V17" i="43" s="1"/>
  <c r="V19" i="43" s="1"/>
  <c r="V20" i="43" s="1"/>
  <c r="V15" i="44" s="1"/>
  <c r="V17" i="44" s="1"/>
  <c r="V19" i="44" s="1"/>
  <c r="V20" i="44" s="1"/>
  <c r="V15" i="45" s="1"/>
  <c r="V17" i="45" s="1"/>
  <c r="V19" i="45" s="1"/>
  <c r="V20" i="45" s="1"/>
  <c r="V15" i="46" s="1"/>
  <c r="V17" i="46" s="1"/>
  <c r="V19" i="46" s="1"/>
  <c r="V20" i="46" s="1"/>
  <c r="V15" i="47" s="1"/>
  <c r="V17" i="47" s="1"/>
  <c r="V19" i="47" s="1"/>
  <c r="V20" i="47" s="1"/>
  <c r="V15" i="48" s="1"/>
  <c r="V17" i="48" s="1"/>
  <c r="V19" i="48" s="1"/>
  <c r="V20" i="48" s="1"/>
  <c r="V15" i="49" s="1"/>
  <c r="V17" i="49" s="1"/>
  <c r="V19" i="49" s="1"/>
  <c r="V20" i="49" s="1"/>
  <c r="V15" i="50" s="1"/>
  <c r="V17" i="50" s="1"/>
  <c r="V19" i="50" s="1"/>
  <c r="V20" i="50" s="1"/>
  <c r="V15" i="51" s="1"/>
  <c r="V17" i="51" s="1"/>
  <c r="V19" i="51" s="1"/>
  <c r="V20" i="51" s="1"/>
  <c r="V15" i="52" s="1"/>
  <c r="V17" i="52" s="1"/>
  <c r="V19" i="52" s="1"/>
  <c r="V20" i="52" s="1"/>
  <c r="V15" i="53" s="1"/>
  <c r="V17" i="53" s="1"/>
  <c r="V19" i="53" s="1"/>
  <c r="V20" i="53" s="1"/>
  <c r="V15" i="54" s="1"/>
  <c r="V17" i="54" s="1"/>
  <c r="V19" i="54" s="1"/>
  <c r="V20" i="54" s="1"/>
  <c r="V15" i="55" s="1"/>
  <c r="V17" i="55" s="1"/>
  <c r="V19" i="55" s="1"/>
  <c r="V20" i="55" s="1"/>
  <c r="V15" i="56" s="1"/>
  <c r="V17" i="56" s="1"/>
  <c r="V19" i="56" s="1"/>
  <c r="V20" i="56" s="1"/>
  <c r="V15" i="57" s="1"/>
  <c r="V17" i="57" s="1"/>
  <c r="V20" i="57" s="1"/>
  <c r="V21" i="57" s="1"/>
  <c r="V15" i="58" s="1"/>
  <c r="V17" i="58" s="1"/>
  <c r="V19" i="58" s="1"/>
  <c r="V20" i="58" s="1"/>
  <c r="V15" i="59" s="1"/>
  <c r="V17" i="59" s="1"/>
  <c r="V19" i="59" s="1"/>
  <c r="V20" i="59" s="1"/>
  <c r="V15" i="60" s="1"/>
  <c r="V17" i="60" s="1"/>
  <c r="V19" i="60" s="1"/>
  <c r="V20" i="60" s="1"/>
  <c r="V15" i="61" s="1"/>
  <c r="V17" i="61" s="1"/>
  <c r="V19" i="61" s="1"/>
  <c r="V20" i="61" s="1"/>
  <c r="V15" i="62" s="1"/>
  <c r="V17" i="62" s="1"/>
  <c r="V19" i="62" s="1"/>
  <c r="V20" i="62" s="1"/>
  <c r="V15" i="63" s="1"/>
  <c r="V17" i="63" s="1"/>
  <c r="V19" i="63" s="1"/>
  <c r="V20" i="63" s="1"/>
  <c r="V15" i="64" s="1"/>
  <c r="V17" i="64" s="1"/>
  <c r="V19" i="64" s="1"/>
  <c r="V20" i="64" s="1"/>
  <c r="V15" i="65" s="1"/>
  <c r="V17" i="65" s="1"/>
  <c r="V19" i="65" s="1"/>
  <c r="V20" i="65" s="1"/>
  <c r="V15" i="66" s="1"/>
  <c r="V17" i="66" s="1"/>
  <c r="V19" i="66" s="1"/>
  <c r="V20" i="66" s="1"/>
  <c r="V15" i="67" s="1"/>
  <c r="V17" i="67" s="1"/>
  <c r="V19" i="67" s="1"/>
  <c r="V20" i="67" s="1"/>
  <c r="V15" i="68" s="1"/>
  <c r="V17" i="68" s="1"/>
  <c r="V19" i="68" s="1"/>
  <c r="V20" i="68" s="1"/>
  <c r="V15" i="69" s="1"/>
  <c r="V17" i="69" s="1"/>
  <c r="V19" i="69" s="1"/>
  <c r="V20" i="69" s="1"/>
  <c r="V15" i="70" s="1"/>
  <c r="V17" i="70" s="1"/>
  <c r="V19" i="70" s="1"/>
  <c r="V20" i="70" s="1"/>
  <c r="V15" i="71" s="1"/>
  <c r="V17" i="71" s="1"/>
  <c r="V19" i="71" s="1"/>
  <c r="V20" i="71" s="1"/>
  <c r="V15" i="72" s="1"/>
  <c r="V17" i="72" s="1"/>
  <c r="V19" i="72" s="1"/>
  <c r="V20" i="72" s="1"/>
  <c r="V15" i="73" s="1"/>
  <c r="V17" i="73" s="1"/>
  <c r="V19" i="73" s="1"/>
  <c r="V20" i="73" s="1"/>
  <c r="V15" i="74" s="1"/>
  <c r="V17" i="74" s="1"/>
  <c r="V19" i="74" s="1"/>
  <c r="V20" i="74" s="1"/>
  <c r="V15" i="75" s="1"/>
  <c r="V17" i="75" s="1"/>
  <c r="V19" i="75" s="1"/>
  <c r="V20" i="75" s="1"/>
  <c r="V15" i="76" s="1"/>
  <c r="V17" i="76" s="1"/>
  <c r="V19" i="76" s="1"/>
  <c r="V20" i="76" s="1"/>
  <c r="V15" i="77" s="1"/>
  <c r="V17" i="77" s="1"/>
  <c r="V19" i="77" s="1"/>
  <c r="V20" i="77" s="1"/>
  <c r="V15" i="78" s="1"/>
  <c r="V17" i="78" s="1"/>
  <c r="V19" i="78" s="1"/>
  <c r="V20" i="78" s="1"/>
  <c r="K15" i="34"/>
  <c r="K17" i="34" s="1"/>
  <c r="K19" i="34" s="1"/>
  <c r="K20" i="34" s="1"/>
  <c r="K15" i="35" s="1"/>
  <c r="K17" i="35" s="1"/>
  <c r="K19" i="35" s="1"/>
  <c r="K20" i="35" s="1"/>
  <c r="K15" i="36" s="1"/>
  <c r="K17" i="36" s="1"/>
  <c r="K19" i="36" s="1"/>
  <c r="K20" i="36" s="1"/>
  <c r="K15" i="37" s="1"/>
  <c r="K17" i="37" s="1"/>
  <c r="K19" i="37" s="1"/>
  <c r="K20" i="37" s="1"/>
  <c r="K15" i="38" s="1"/>
  <c r="K17" i="38" s="1"/>
  <c r="K19" i="38" s="1"/>
  <c r="K20" i="38" s="1"/>
  <c r="K15" i="39" s="1"/>
  <c r="K17" i="39" s="1"/>
  <c r="K19" i="39" s="1"/>
  <c r="K20" i="39" s="1"/>
  <c r="K15" i="40" s="1"/>
  <c r="K17" i="40" s="1"/>
  <c r="K19" i="40" s="1"/>
  <c r="K20" i="40" s="1"/>
  <c r="K15" i="41" s="1"/>
  <c r="K17" i="41" s="1"/>
  <c r="K19" i="41" s="1"/>
  <c r="K20" i="41" s="1"/>
  <c r="K15" i="42" s="1"/>
  <c r="K17" i="42" s="1"/>
  <c r="K19" i="42" s="1"/>
  <c r="K20" i="42" s="1"/>
  <c r="K15" i="43" s="1"/>
  <c r="K17" i="43" s="1"/>
  <c r="K19" i="43" s="1"/>
  <c r="K20" i="43" s="1"/>
  <c r="K15" i="44" s="1"/>
  <c r="K17" i="44" s="1"/>
  <c r="K19" i="44" s="1"/>
  <c r="K20" i="44" s="1"/>
  <c r="K15" i="45" s="1"/>
  <c r="K17" i="45" s="1"/>
  <c r="K19" i="45" s="1"/>
  <c r="K20" i="45" s="1"/>
  <c r="K15" i="46" s="1"/>
  <c r="K17" i="46" s="1"/>
  <c r="K19" i="46" s="1"/>
  <c r="K20" i="46" s="1"/>
  <c r="K15" i="47" s="1"/>
  <c r="K17" i="47" s="1"/>
  <c r="K19" i="47" s="1"/>
  <c r="K20" i="47" s="1"/>
  <c r="K15" i="48" s="1"/>
  <c r="K17" i="48" s="1"/>
  <c r="K19" i="48" s="1"/>
  <c r="K20" i="48" s="1"/>
  <c r="K15" i="49" s="1"/>
  <c r="K17" i="49" s="1"/>
  <c r="K19" i="49" s="1"/>
  <c r="K20" i="49" s="1"/>
  <c r="K15" i="50" s="1"/>
  <c r="K17" i="50" s="1"/>
  <c r="K19" i="50" s="1"/>
  <c r="K20" i="50" s="1"/>
  <c r="K15" i="51" s="1"/>
  <c r="K17" i="51" s="1"/>
  <c r="K19" i="51" s="1"/>
  <c r="K20" i="51" s="1"/>
  <c r="K15" i="52" s="1"/>
  <c r="K17" i="52" s="1"/>
  <c r="K19" i="52" s="1"/>
  <c r="K20" i="52" s="1"/>
  <c r="K15" i="53" s="1"/>
  <c r="K17" i="53" s="1"/>
  <c r="K19" i="53" s="1"/>
  <c r="K20" i="53" s="1"/>
  <c r="K15" i="54" s="1"/>
  <c r="K17" i="54" s="1"/>
  <c r="K19" i="54" s="1"/>
  <c r="K20" i="54" s="1"/>
  <c r="K15" i="55" s="1"/>
  <c r="K17" i="55" s="1"/>
  <c r="K19" i="55" s="1"/>
  <c r="K20" i="55" s="1"/>
  <c r="K15" i="56" s="1"/>
  <c r="K17" i="56" s="1"/>
  <c r="K19" i="56" s="1"/>
  <c r="K20" i="56" s="1"/>
  <c r="K15" i="57" s="1"/>
  <c r="K17" i="57" s="1"/>
  <c r="K20" i="57" s="1"/>
  <c r="K21" i="57" s="1"/>
  <c r="K15" i="58" s="1"/>
  <c r="K17" i="58" s="1"/>
  <c r="K19" i="58" s="1"/>
  <c r="K20" i="58" s="1"/>
  <c r="K15" i="59" s="1"/>
  <c r="K17" i="59" s="1"/>
  <c r="K19" i="59" s="1"/>
  <c r="K20" i="59" s="1"/>
  <c r="K15" i="60" s="1"/>
  <c r="K17" i="60" s="1"/>
  <c r="K19" i="60" s="1"/>
  <c r="K20" i="60" s="1"/>
  <c r="K15" i="61" s="1"/>
  <c r="K17" i="61" s="1"/>
  <c r="K19" i="61" s="1"/>
  <c r="K20" i="61" s="1"/>
  <c r="K15" i="62" s="1"/>
  <c r="K17" i="62" s="1"/>
  <c r="K19" i="62" s="1"/>
  <c r="K20" i="62" s="1"/>
  <c r="K15" i="63" s="1"/>
  <c r="K17" i="63" s="1"/>
  <c r="K19" i="63" s="1"/>
  <c r="K20" i="63" s="1"/>
  <c r="K15" i="64" s="1"/>
  <c r="K17" i="64" s="1"/>
  <c r="K19" i="64" s="1"/>
  <c r="K20" i="64" s="1"/>
  <c r="K15" i="65" s="1"/>
  <c r="K17" i="65" s="1"/>
  <c r="K19" i="65" s="1"/>
  <c r="K20" i="65" s="1"/>
  <c r="K15" i="66" s="1"/>
  <c r="K17" i="66" s="1"/>
  <c r="K19" i="66" s="1"/>
  <c r="K20" i="66" s="1"/>
  <c r="K15" i="67" s="1"/>
  <c r="K17" i="67" s="1"/>
  <c r="K19" i="67" s="1"/>
  <c r="K20" i="67" s="1"/>
  <c r="K15" i="68" s="1"/>
  <c r="K17" i="68" s="1"/>
  <c r="K19" i="68" s="1"/>
  <c r="K20" i="68" s="1"/>
  <c r="K15" i="69" s="1"/>
  <c r="K17" i="69" s="1"/>
  <c r="K19" i="69" s="1"/>
  <c r="K20" i="69" s="1"/>
  <c r="K15" i="70" s="1"/>
  <c r="K17" i="70" s="1"/>
  <c r="K19" i="70" s="1"/>
  <c r="K20" i="70" s="1"/>
  <c r="K15" i="71" s="1"/>
  <c r="K17" i="71" s="1"/>
  <c r="K19" i="71" s="1"/>
  <c r="K20" i="71" s="1"/>
  <c r="K15" i="72" s="1"/>
  <c r="K17" i="72" s="1"/>
  <c r="K19" i="72" s="1"/>
  <c r="K20" i="72" s="1"/>
  <c r="K15" i="73" s="1"/>
  <c r="K17" i="73" s="1"/>
  <c r="K19" i="73" s="1"/>
  <c r="K20" i="73" s="1"/>
  <c r="K15" i="74" s="1"/>
  <c r="K17" i="74" s="1"/>
  <c r="K19" i="74" s="1"/>
  <c r="K20" i="74" s="1"/>
  <c r="K15" i="75" s="1"/>
  <c r="K17" i="75" s="1"/>
  <c r="K19" i="75" s="1"/>
  <c r="K20" i="75" s="1"/>
  <c r="K15" i="76" s="1"/>
  <c r="K17" i="76" s="1"/>
  <c r="K19" i="76" s="1"/>
  <c r="K20" i="76" s="1"/>
  <c r="K15" i="77" s="1"/>
  <c r="K17" i="77" s="1"/>
  <c r="K19" i="77" s="1"/>
  <c r="K20" i="77" s="1"/>
  <c r="K15" i="78" s="1"/>
  <c r="K17" i="78" s="1"/>
  <c r="K19" i="78" s="1"/>
  <c r="K20" i="78" s="1"/>
  <c r="P15" i="34"/>
  <c r="P17" i="34" s="1"/>
  <c r="P19" i="34" s="1"/>
  <c r="P20" i="34" s="1"/>
  <c r="P15" i="35" s="1"/>
  <c r="P17" i="35" s="1"/>
  <c r="P19" i="35" s="1"/>
  <c r="P20" i="35" s="1"/>
  <c r="P15" i="36" s="1"/>
  <c r="P17" i="36" s="1"/>
  <c r="P19" i="36" s="1"/>
  <c r="P20" i="36" s="1"/>
  <c r="P15" i="37" s="1"/>
  <c r="P17" i="37" s="1"/>
  <c r="P19" i="37" s="1"/>
  <c r="P20" i="37" s="1"/>
  <c r="P15" i="38" s="1"/>
  <c r="P17" i="38" s="1"/>
  <c r="P19" i="38" s="1"/>
  <c r="P20" i="38" s="1"/>
  <c r="P15" i="39" s="1"/>
  <c r="P17" i="39" s="1"/>
  <c r="P19" i="39" s="1"/>
  <c r="P20" i="39" s="1"/>
  <c r="P15" i="40" s="1"/>
  <c r="P17" i="40" s="1"/>
  <c r="P19" i="40" s="1"/>
  <c r="P20" i="40" s="1"/>
  <c r="P15" i="41" s="1"/>
  <c r="P17" i="41" s="1"/>
  <c r="P19" i="41" s="1"/>
  <c r="P20" i="41" s="1"/>
  <c r="P15" i="42" s="1"/>
  <c r="P17" i="42" s="1"/>
  <c r="P19" i="42" s="1"/>
  <c r="P20" i="42" s="1"/>
  <c r="P15" i="43" s="1"/>
  <c r="P17" i="43" s="1"/>
  <c r="P19" i="43" s="1"/>
  <c r="P20" i="43" s="1"/>
  <c r="P15" i="44" s="1"/>
  <c r="P17" i="44" s="1"/>
  <c r="P19" i="44" s="1"/>
  <c r="P20" i="44" s="1"/>
  <c r="P15" i="45" s="1"/>
  <c r="P17" i="45" s="1"/>
  <c r="P19" i="45" s="1"/>
  <c r="P20" i="45" s="1"/>
  <c r="P15" i="46" s="1"/>
  <c r="P17" i="46" s="1"/>
  <c r="P19" i="46" s="1"/>
  <c r="P20" i="46" s="1"/>
  <c r="P15" i="47" s="1"/>
  <c r="P17" i="47" s="1"/>
  <c r="P19" i="47" s="1"/>
  <c r="P20" i="47" s="1"/>
  <c r="P15" i="48" s="1"/>
  <c r="P17" i="48" s="1"/>
  <c r="P19" i="48" s="1"/>
  <c r="P20" i="48" s="1"/>
  <c r="P15" i="49" s="1"/>
  <c r="P17" i="49" s="1"/>
  <c r="P19" i="49" s="1"/>
  <c r="P20" i="49" s="1"/>
  <c r="P15" i="50" s="1"/>
  <c r="P17" i="50" s="1"/>
  <c r="P19" i="50" s="1"/>
  <c r="P20" i="50" s="1"/>
  <c r="P15" i="51" s="1"/>
  <c r="P17" i="51" s="1"/>
  <c r="P19" i="51" s="1"/>
  <c r="P20" i="51" s="1"/>
  <c r="P15" i="52" s="1"/>
  <c r="P17" i="52" s="1"/>
  <c r="P19" i="52" s="1"/>
  <c r="P20" i="52" s="1"/>
  <c r="P15" i="53" s="1"/>
  <c r="P17" i="53" s="1"/>
  <c r="P19" i="53" s="1"/>
  <c r="P20" i="53" s="1"/>
  <c r="P15" i="54" s="1"/>
  <c r="P17" i="54" s="1"/>
  <c r="P19" i="54" s="1"/>
  <c r="P20" i="54" s="1"/>
  <c r="P15" i="55" s="1"/>
  <c r="P17" i="55" s="1"/>
  <c r="P19" i="55" s="1"/>
  <c r="P20" i="55" s="1"/>
  <c r="P15" i="56" s="1"/>
  <c r="P17" i="56" s="1"/>
  <c r="P19" i="56" s="1"/>
  <c r="P20" i="56" s="1"/>
  <c r="P15" i="57" s="1"/>
  <c r="P17" i="57" s="1"/>
  <c r="P20" i="57" s="1"/>
  <c r="P21" i="57" s="1"/>
  <c r="P15" i="58" s="1"/>
  <c r="P17" i="58" s="1"/>
  <c r="P19" i="58" s="1"/>
  <c r="P20" i="58" s="1"/>
  <c r="P15" i="59" s="1"/>
  <c r="P17" i="59" s="1"/>
  <c r="P19" i="59" s="1"/>
  <c r="P20" i="59" s="1"/>
  <c r="P15" i="60" s="1"/>
  <c r="P17" i="60" s="1"/>
  <c r="P19" i="60" s="1"/>
  <c r="P20" i="60" s="1"/>
  <c r="P15" i="61" s="1"/>
  <c r="P17" i="61" s="1"/>
  <c r="P19" i="61" s="1"/>
  <c r="P20" i="61" s="1"/>
  <c r="P15" i="62" s="1"/>
  <c r="P17" i="62" s="1"/>
  <c r="P19" i="62" s="1"/>
  <c r="P20" i="62" s="1"/>
  <c r="P15" i="63" s="1"/>
  <c r="P17" i="63" s="1"/>
  <c r="P19" i="63" s="1"/>
  <c r="P20" i="63" s="1"/>
  <c r="P15" i="64" s="1"/>
  <c r="P17" i="64" s="1"/>
  <c r="P19" i="64" s="1"/>
  <c r="P20" i="64" s="1"/>
  <c r="P15" i="65" s="1"/>
  <c r="P17" i="65" s="1"/>
  <c r="P19" i="65" s="1"/>
  <c r="P20" i="65" s="1"/>
  <c r="P15" i="66" s="1"/>
  <c r="P17" i="66" s="1"/>
  <c r="P19" i="66" s="1"/>
  <c r="P20" i="66" s="1"/>
  <c r="P15" i="67" s="1"/>
  <c r="P17" i="67" s="1"/>
  <c r="P19" i="67" s="1"/>
  <c r="P20" i="67" s="1"/>
  <c r="P15" i="68" s="1"/>
  <c r="P17" i="68" s="1"/>
  <c r="P19" i="68" s="1"/>
  <c r="P20" i="68" s="1"/>
  <c r="P15" i="69" s="1"/>
  <c r="P17" i="69" s="1"/>
  <c r="P19" i="69" s="1"/>
  <c r="P20" i="69" s="1"/>
  <c r="P15" i="70" s="1"/>
  <c r="P17" i="70" s="1"/>
  <c r="P19" i="70" s="1"/>
  <c r="P20" i="70" s="1"/>
  <c r="P15" i="71" s="1"/>
  <c r="P17" i="71" s="1"/>
  <c r="P19" i="71" s="1"/>
  <c r="P20" i="71" s="1"/>
  <c r="P15" i="72" s="1"/>
  <c r="P17" i="72" s="1"/>
  <c r="P19" i="72" s="1"/>
  <c r="P20" i="72" s="1"/>
  <c r="P15" i="73" s="1"/>
  <c r="P17" i="73" s="1"/>
  <c r="P19" i="73" s="1"/>
  <c r="P20" i="73" s="1"/>
  <c r="P15" i="74" s="1"/>
  <c r="P17" i="74" s="1"/>
  <c r="P19" i="74" s="1"/>
  <c r="P20" i="74" s="1"/>
  <c r="P15" i="75" s="1"/>
  <c r="P17" i="75" s="1"/>
  <c r="P19" i="75" s="1"/>
  <c r="P20" i="75" s="1"/>
  <c r="P15" i="76" s="1"/>
  <c r="P17" i="76" s="1"/>
  <c r="P19" i="76" s="1"/>
  <c r="P20" i="76" s="1"/>
  <c r="P15" i="77" s="1"/>
  <c r="P17" i="77" s="1"/>
  <c r="P19" i="77" s="1"/>
  <c r="P20" i="77" s="1"/>
  <c r="P15" i="78" s="1"/>
  <c r="P17" i="78" s="1"/>
  <c r="P19" i="78" s="1"/>
  <c r="P20" i="78" s="1"/>
  <c r="D15" i="13"/>
  <c r="D17" i="13" s="1"/>
  <c r="D19" i="13" s="1"/>
  <c r="D20" i="13" s="1"/>
  <c r="D15" i="24"/>
  <c r="D17" i="24" s="1"/>
  <c r="D19" i="24" s="1"/>
  <c r="D20" i="24" s="1"/>
  <c r="M15" i="34"/>
  <c r="M17" i="34" s="1"/>
  <c r="M19" i="34" s="1"/>
  <c r="M20" i="34" s="1"/>
  <c r="M15" i="35" s="1"/>
  <c r="M17" i="35" s="1"/>
  <c r="M19" i="35" s="1"/>
  <c r="M20" i="35" s="1"/>
  <c r="M15" i="36" s="1"/>
  <c r="M17" i="36" s="1"/>
  <c r="M19" i="36" s="1"/>
  <c r="M20" i="36" s="1"/>
  <c r="M15" i="37" s="1"/>
  <c r="M17" i="37" s="1"/>
  <c r="M19" i="37" s="1"/>
  <c r="M20" i="37" s="1"/>
  <c r="M15" i="38" s="1"/>
  <c r="M17" i="38" s="1"/>
  <c r="M19" i="38" s="1"/>
  <c r="M20" i="38" s="1"/>
  <c r="M15" i="39" s="1"/>
  <c r="M17" i="39" s="1"/>
  <c r="M19" i="39" s="1"/>
  <c r="M20" i="39" s="1"/>
  <c r="M15" i="40" s="1"/>
  <c r="M17" i="40" s="1"/>
  <c r="M19" i="40" s="1"/>
  <c r="M20" i="40" s="1"/>
  <c r="M15" i="41" s="1"/>
  <c r="M17" i="41" s="1"/>
  <c r="M19" i="41" s="1"/>
  <c r="M20" i="41" s="1"/>
  <c r="M15" i="42" s="1"/>
  <c r="M17" i="42" s="1"/>
  <c r="M19" i="42" s="1"/>
  <c r="M20" i="42" s="1"/>
  <c r="M15" i="43" s="1"/>
  <c r="M17" i="43" s="1"/>
  <c r="M19" i="43" s="1"/>
  <c r="M20" i="43" s="1"/>
  <c r="M15" i="44" s="1"/>
  <c r="M17" i="44" s="1"/>
  <c r="M19" i="44" s="1"/>
  <c r="M20" i="44" s="1"/>
  <c r="M15" i="45" s="1"/>
  <c r="M17" i="45" s="1"/>
  <c r="M19" i="45" s="1"/>
  <c r="M20" i="45" s="1"/>
  <c r="M15" i="46" s="1"/>
  <c r="M17" i="46" s="1"/>
  <c r="M19" i="46" s="1"/>
  <c r="M20" i="46" s="1"/>
  <c r="M15" i="47" s="1"/>
  <c r="M17" i="47" s="1"/>
  <c r="M19" i="47" s="1"/>
  <c r="M20" i="47" s="1"/>
  <c r="M15" i="48" s="1"/>
  <c r="M17" i="48" s="1"/>
  <c r="M19" i="48" s="1"/>
  <c r="M20" i="48" s="1"/>
  <c r="M15" i="49" s="1"/>
  <c r="M17" i="49" s="1"/>
  <c r="M19" i="49" s="1"/>
  <c r="M20" i="49" s="1"/>
  <c r="M15" i="50" s="1"/>
  <c r="M17" i="50" s="1"/>
  <c r="M19" i="50" s="1"/>
  <c r="M20" i="50" s="1"/>
  <c r="M15" i="51" s="1"/>
  <c r="M17" i="51" s="1"/>
  <c r="M19" i="51" s="1"/>
  <c r="M20" i="51" s="1"/>
  <c r="M15" i="52" s="1"/>
  <c r="M17" i="52" s="1"/>
  <c r="M19" i="52" s="1"/>
  <c r="M20" i="52" s="1"/>
  <c r="M15" i="53" s="1"/>
  <c r="M17" i="53" s="1"/>
  <c r="M19" i="53" s="1"/>
  <c r="M20" i="53" s="1"/>
  <c r="M15" i="54" s="1"/>
  <c r="M17" i="54" s="1"/>
  <c r="M19" i="54" s="1"/>
  <c r="M20" i="54" s="1"/>
  <c r="M15" i="55" s="1"/>
  <c r="M17" i="55" s="1"/>
  <c r="M19" i="55" s="1"/>
  <c r="M20" i="55" s="1"/>
  <c r="M15" i="56" s="1"/>
  <c r="M17" i="56" s="1"/>
  <c r="M19" i="56" s="1"/>
  <c r="M20" i="56" s="1"/>
  <c r="M15" i="57" s="1"/>
  <c r="M17" i="57" s="1"/>
  <c r="M20" i="57" s="1"/>
  <c r="M21" i="57" s="1"/>
  <c r="M15" i="58" s="1"/>
  <c r="M17" i="58" s="1"/>
  <c r="M19" i="58" s="1"/>
  <c r="M20" i="58" s="1"/>
  <c r="M15" i="59" s="1"/>
  <c r="M17" i="59" s="1"/>
  <c r="M19" i="59" s="1"/>
  <c r="M20" i="59" s="1"/>
  <c r="M15" i="60" s="1"/>
  <c r="M17" i="60" s="1"/>
  <c r="M19" i="60" s="1"/>
  <c r="M20" i="60" s="1"/>
  <c r="M15" i="61" s="1"/>
  <c r="M17" i="61" s="1"/>
  <c r="M19" i="61" s="1"/>
  <c r="M20" i="61" s="1"/>
  <c r="M15" i="62" s="1"/>
  <c r="M17" i="62" s="1"/>
  <c r="M19" i="62" s="1"/>
  <c r="M20" i="62" s="1"/>
  <c r="M15" i="63" s="1"/>
  <c r="M17" i="63" s="1"/>
  <c r="M19" i="63" s="1"/>
  <c r="M20" i="63" s="1"/>
  <c r="M15" i="64" s="1"/>
  <c r="M17" i="64" s="1"/>
  <c r="M19" i="64" s="1"/>
  <c r="M20" i="64" s="1"/>
  <c r="M15" i="65" s="1"/>
  <c r="M17" i="65" s="1"/>
  <c r="M19" i="65" s="1"/>
  <c r="M20" i="65" s="1"/>
  <c r="M15" i="66" s="1"/>
  <c r="M17" i="66" s="1"/>
  <c r="M19" i="66" s="1"/>
  <c r="M20" i="66" s="1"/>
  <c r="M15" i="67" s="1"/>
  <c r="M17" i="67" s="1"/>
  <c r="M19" i="67" s="1"/>
  <c r="M20" i="67" s="1"/>
  <c r="M15" i="68" s="1"/>
  <c r="M17" i="68" s="1"/>
  <c r="M19" i="68" s="1"/>
  <c r="M20" i="68" s="1"/>
  <c r="M15" i="69" s="1"/>
  <c r="M17" i="69" s="1"/>
  <c r="M19" i="69" s="1"/>
  <c r="M20" i="69" s="1"/>
  <c r="M15" i="70" s="1"/>
  <c r="M17" i="70" s="1"/>
  <c r="M19" i="70" s="1"/>
  <c r="M20" i="70" s="1"/>
  <c r="M15" i="71" s="1"/>
  <c r="M17" i="71" s="1"/>
  <c r="M19" i="71" s="1"/>
  <c r="M20" i="71" s="1"/>
  <c r="M15" i="72" s="1"/>
  <c r="M17" i="72" s="1"/>
  <c r="M19" i="72" s="1"/>
  <c r="M20" i="72" s="1"/>
  <c r="M15" i="73" s="1"/>
  <c r="M17" i="73" s="1"/>
  <c r="M19" i="73" s="1"/>
  <c r="M20" i="73" s="1"/>
  <c r="M15" i="74" s="1"/>
  <c r="M17" i="74" s="1"/>
  <c r="M19" i="74" s="1"/>
  <c r="M20" i="74" s="1"/>
  <c r="M15" i="75" s="1"/>
  <c r="M17" i="75" s="1"/>
  <c r="M19" i="75" s="1"/>
  <c r="M20" i="75" s="1"/>
  <c r="M15" i="76" s="1"/>
  <c r="M17" i="76" s="1"/>
  <c r="M19" i="76" s="1"/>
  <c r="M20" i="76" s="1"/>
  <c r="M15" i="77" s="1"/>
  <c r="M17" i="77" s="1"/>
  <c r="M19" i="77" s="1"/>
  <c r="M20" i="77" s="1"/>
  <c r="M15" i="78" s="1"/>
  <c r="M17" i="78" s="1"/>
  <c r="M19" i="78" s="1"/>
  <c r="M20" i="78" s="1"/>
  <c r="D15" i="16"/>
  <c r="D17" i="16" s="1"/>
  <c r="D19" i="16" s="1"/>
  <c r="D20" i="16" s="1"/>
  <c r="D15" i="27"/>
  <c r="D17" i="27" s="1"/>
  <c r="D19" i="27" s="1"/>
  <c r="D20" i="27" s="1"/>
  <c r="S15" i="34"/>
  <c r="S17" i="34" s="1"/>
  <c r="S19" i="34" s="1"/>
  <c r="S20" i="34" s="1"/>
  <c r="S15" i="35" s="1"/>
  <c r="S17" i="35" s="1"/>
  <c r="S19" i="35" s="1"/>
  <c r="S20" i="35" s="1"/>
  <c r="S15" i="36" s="1"/>
  <c r="S17" i="36" s="1"/>
  <c r="S19" i="36" s="1"/>
  <c r="S20" i="36" s="1"/>
  <c r="S15" i="37" s="1"/>
  <c r="S17" i="37" s="1"/>
  <c r="S19" i="37" s="1"/>
  <c r="S20" i="37" s="1"/>
  <c r="S15" i="38" s="1"/>
  <c r="S17" i="38" s="1"/>
  <c r="S19" i="38" s="1"/>
  <c r="S20" i="38" s="1"/>
  <c r="S15" i="39" s="1"/>
  <c r="S17" i="39" s="1"/>
  <c r="S19" i="39" s="1"/>
  <c r="S20" i="39" s="1"/>
  <c r="S15" i="40" s="1"/>
  <c r="S17" i="40" s="1"/>
  <c r="S19" i="40" s="1"/>
  <c r="S20" i="40" s="1"/>
  <c r="S15" i="41" s="1"/>
  <c r="S17" i="41" s="1"/>
  <c r="S19" i="41" s="1"/>
  <c r="S20" i="41" s="1"/>
  <c r="S15" i="42" s="1"/>
  <c r="S17" i="42" s="1"/>
  <c r="S19" i="42" s="1"/>
  <c r="S20" i="42" s="1"/>
  <c r="S15" i="43" s="1"/>
  <c r="S17" i="43" s="1"/>
  <c r="S19" i="43" s="1"/>
  <c r="S20" i="43" s="1"/>
  <c r="S15" i="44" s="1"/>
  <c r="S17" i="44" s="1"/>
  <c r="S19" i="44" s="1"/>
  <c r="S20" i="44" s="1"/>
  <c r="S15" i="45" s="1"/>
  <c r="S17" i="45" s="1"/>
  <c r="S19" i="45" s="1"/>
  <c r="S20" i="45" s="1"/>
  <c r="S15" i="46" s="1"/>
  <c r="S17" i="46" s="1"/>
  <c r="S19" i="46" s="1"/>
  <c r="S20" i="46" s="1"/>
  <c r="S15" i="47" s="1"/>
  <c r="S17" i="47" s="1"/>
  <c r="S19" i="47" s="1"/>
  <c r="S20" i="47" s="1"/>
  <c r="S15" i="48" s="1"/>
  <c r="S17" i="48" s="1"/>
  <c r="S19" i="48" s="1"/>
  <c r="S20" i="48" s="1"/>
  <c r="S15" i="49" s="1"/>
  <c r="S17" i="49" s="1"/>
  <c r="S19" i="49" s="1"/>
  <c r="S20" i="49" s="1"/>
  <c r="S15" i="50" s="1"/>
  <c r="S17" i="50" s="1"/>
  <c r="S19" i="50" s="1"/>
  <c r="S20" i="50" s="1"/>
  <c r="D15" i="18"/>
  <c r="D17" i="18" s="1"/>
  <c r="D19" i="18" s="1"/>
  <c r="D20" i="18" s="1"/>
  <c r="D15" i="29"/>
  <c r="D17" i="29" s="1"/>
  <c r="D19" i="29" s="1"/>
  <c r="D20" i="29" s="1"/>
  <c r="D15" i="28"/>
  <c r="D17" i="28" s="1"/>
  <c r="D19" i="28" s="1"/>
  <c r="D20" i="28" s="1"/>
  <c r="AB15" i="27"/>
  <c r="AB17" i="27" s="1"/>
  <c r="AB19" i="27" s="1"/>
  <c r="AB20" i="27" s="1"/>
  <c r="N15" i="27"/>
  <c r="N17" i="27" s="1"/>
  <c r="N19" i="27" s="1"/>
  <c r="N20" i="27" s="1"/>
  <c r="N15" i="28" s="1"/>
  <c r="N17" i="28" s="1"/>
  <c r="N19" i="28" s="1"/>
  <c r="N20" i="28" s="1"/>
  <c r="N15" i="29" s="1"/>
  <c r="N17" i="29" s="1"/>
  <c r="N19" i="29" s="1"/>
  <c r="N20" i="29" s="1"/>
  <c r="N15" i="30" s="1"/>
  <c r="N17" i="30" s="1"/>
  <c r="N19" i="30" s="1"/>
  <c r="N20" i="30" s="1"/>
  <c r="N15" i="31" s="1"/>
  <c r="N17" i="31" s="1"/>
  <c r="N19" i="31" s="1"/>
  <c r="N20" i="31" s="1"/>
  <c r="N15" i="32" s="1"/>
  <c r="N17" i="32" s="1"/>
  <c r="N19" i="32" s="1"/>
  <c r="N20" i="32" s="1"/>
  <c r="N15" i="33" s="1"/>
  <c r="N17" i="33" s="1"/>
  <c r="N19" i="33" s="1"/>
  <c r="N20" i="33" s="1"/>
  <c r="G15" i="27"/>
  <c r="G17" i="27" s="1"/>
  <c r="G19" i="27" s="1"/>
  <c r="G20" i="27" s="1"/>
  <c r="L15" i="27"/>
  <c r="L17" i="27" s="1"/>
  <c r="L19" i="27" s="1"/>
  <c r="L20" i="27" s="1"/>
  <c r="L15" i="28" s="1"/>
  <c r="L17" i="28" s="1"/>
  <c r="L19" i="28" s="1"/>
  <c r="L20" i="28" s="1"/>
  <c r="L15" i="29" s="1"/>
  <c r="L17" i="29" s="1"/>
  <c r="L19" i="29" s="1"/>
  <c r="L20" i="29" s="1"/>
  <c r="L15" i="30" s="1"/>
  <c r="L17" i="30" s="1"/>
  <c r="L19" i="30" s="1"/>
  <c r="L20" i="30" s="1"/>
  <c r="L15" i="31" s="1"/>
  <c r="L17" i="31" s="1"/>
  <c r="L19" i="31" s="1"/>
  <c r="L20" i="31" s="1"/>
  <c r="L15" i="32" s="1"/>
  <c r="L17" i="32" s="1"/>
  <c r="L19" i="32" s="1"/>
  <c r="L20" i="32" s="1"/>
  <c r="L15" i="33" s="1"/>
  <c r="L17" i="33" s="1"/>
  <c r="L19" i="33" s="1"/>
  <c r="L20" i="33" s="1"/>
  <c r="AF15" i="24"/>
  <c r="AF17" i="24" s="1"/>
  <c r="AF19" i="24" s="1"/>
  <c r="AF20" i="24" s="1"/>
  <c r="AF15" i="25" s="1"/>
  <c r="AF17" i="25" s="1"/>
  <c r="AF19" i="25" s="1"/>
  <c r="AF20" i="25" s="1"/>
  <c r="AF15" i="26" s="1"/>
  <c r="AF17" i="26" s="1"/>
  <c r="AF19" i="26" s="1"/>
  <c r="AF20" i="26" s="1"/>
  <c r="H15" i="24"/>
  <c r="H17" i="24" s="1"/>
  <c r="H19" i="24" s="1"/>
  <c r="H20" i="24" s="1"/>
  <c r="H15" i="25" s="1"/>
  <c r="H17" i="25" s="1"/>
  <c r="H19" i="25" s="1"/>
  <c r="H20" i="25" s="1"/>
  <c r="H15" i="26" s="1"/>
  <c r="H17" i="26" s="1"/>
  <c r="H19" i="26" s="1"/>
  <c r="H20" i="26" s="1"/>
  <c r="E15" i="24"/>
  <c r="E17" i="24" s="1"/>
  <c r="E19" i="24" s="1"/>
  <c r="E20" i="24" s="1"/>
  <c r="E15" i="25" s="1"/>
  <c r="E17" i="25" s="1"/>
  <c r="E19" i="25" s="1"/>
  <c r="E20" i="25" s="1"/>
  <c r="E15" i="26" s="1"/>
  <c r="E17" i="26" s="1"/>
  <c r="E19" i="26" s="1"/>
  <c r="E20" i="26" s="1"/>
  <c r="E15" i="27" s="1"/>
  <c r="E17" i="27" s="1"/>
  <c r="E19" i="27" s="1"/>
  <c r="E20" i="27" s="1"/>
  <c r="F15" i="24"/>
  <c r="F17" i="24" s="1"/>
  <c r="F19" i="24" s="1"/>
  <c r="F20" i="24" s="1"/>
  <c r="F15" i="25" s="1"/>
  <c r="F17" i="25" s="1"/>
  <c r="F19" i="25" s="1"/>
  <c r="F20" i="25" s="1"/>
  <c r="F15" i="26" s="1"/>
  <c r="F17" i="26" s="1"/>
  <c r="F19" i="26" s="1"/>
  <c r="F20" i="26" s="1"/>
  <c r="L15" i="34" l="1"/>
  <c r="L17" i="34" s="1"/>
  <c r="L19" i="34" s="1"/>
  <c r="L20" i="34" s="1"/>
  <c r="L15" i="35" s="1"/>
  <c r="L17" i="35" s="1"/>
  <c r="L19" i="35" s="1"/>
  <c r="L20" i="35" s="1"/>
  <c r="L15" i="36" s="1"/>
  <c r="L17" i="36" s="1"/>
  <c r="L19" i="36" s="1"/>
  <c r="L20" i="36" s="1"/>
  <c r="L15" i="37" s="1"/>
  <c r="L17" i="37" s="1"/>
  <c r="L19" i="37" s="1"/>
  <c r="L20" i="37" s="1"/>
  <c r="L15" i="38" s="1"/>
  <c r="L17" i="38" s="1"/>
  <c r="L19" i="38" s="1"/>
  <c r="L20" i="38" s="1"/>
  <c r="L15" i="39" s="1"/>
  <c r="L17" i="39" s="1"/>
  <c r="L19" i="39" s="1"/>
  <c r="L20" i="39" s="1"/>
  <c r="L15" i="40" s="1"/>
  <c r="L17" i="40" s="1"/>
  <c r="L19" i="40" s="1"/>
  <c r="L20" i="40" s="1"/>
  <c r="L15" i="41" s="1"/>
  <c r="L17" i="41" s="1"/>
  <c r="L19" i="41" s="1"/>
  <c r="L20" i="41" s="1"/>
  <c r="L15" i="42" s="1"/>
  <c r="L17" i="42" s="1"/>
  <c r="L19" i="42" s="1"/>
  <c r="L20" i="42" s="1"/>
  <c r="L15" i="43" s="1"/>
  <c r="L17" i="43" s="1"/>
  <c r="L19" i="43" s="1"/>
  <c r="L20" i="43" s="1"/>
  <c r="L15" i="44" s="1"/>
  <c r="L17" i="44" s="1"/>
  <c r="L19" i="44" s="1"/>
  <c r="L20" i="44" s="1"/>
  <c r="L15" i="45" s="1"/>
  <c r="L17" i="45" s="1"/>
  <c r="L19" i="45" s="1"/>
  <c r="L20" i="45" s="1"/>
  <c r="L15" i="46" s="1"/>
  <c r="L17" i="46" s="1"/>
  <c r="L19" i="46" s="1"/>
  <c r="L20" i="46" s="1"/>
  <c r="L15" i="47" s="1"/>
  <c r="L17" i="47" s="1"/>
  <c r="L19" i="47" s="1"/>
  <c r="L20" i="47" s="1"/>
  <c r="L15" i="48" s="1"/>
  <c r="L17" i="48" s="1"/>
  <c r="L19" i="48" s="1"/>
  <c r="L20" i="48" s="1"/>
  <c r="L15" i="49" s="1"/>
  <c r="L17" i="49" s="1"/>
  <c r="L19" i="49" s="1"/>
  <c r="L20" i="49" s="1"/>
  <c r="L15" i="50" s="1"/>
  <c r="L17" i="50" s="1"/>
  <c r="L19" i="50" s="1"/>
  <c r="L20" i="50" s="1"/>
  <c r="L15" i="51" s="1"/>
  <c r="L17" i="51" s="1"/>
  <c r="L19" i="51" s="1"/>
  <c r="L20" i="51" s="1"/>
  <c r="L15" i="52" s="1"/>
  <c r="L17" i="52" s="1"/>
  <c r="L19" i="52" s="1"/>
  <c r="L20" i="52" s="1"/>
  <c r="L15" i="53" s="1"/>
  <c r="L17" i="53" s="1"/>
  <c r="L19" i="53" s="1"/>
  <c r="L20" i="53" s="1"/>
  <c r="L15" i="54" s="1"/>
  <c r="L17" i="54" s="1"/>
  <c r="L19" i="54" s="1"/>
  <c r="L20" i="54" s="1"/>
  <c r="L15" i="55" s="1"/>
  <c r="L17" i="55" s="1"/>
  <c r="L19" i="55" s="1"/>
  <c r="L20" i="55" s="1"/>
  <c r="L15" i="56" s="1"/>
  <c r="L17" i="56" s="1"/>
  <c r="L19" i="56" s="1"/>
  <c r="L20" i="56" s="1"/>
  <c r="L15" i="57" s="1"/>
  <c r="L17" i="57" s="1"/>
  <c r="L20" i="57" s="1"/>
  <c r="L21" i="57" s="1"/>
  <c r="L15" i="58" s="1"/>
  <c r="L17" i="58" s="1"/>
  <c r="L19" i="58" s="1"/>
  <c r="L20" i="58" s="1"/>
  <c r="L15" i="59" s="1"/>
  <c r="L17" i="59" s="1"/>
  <c r="L19" i="59" s="1"/>
  <c r="L20" i="59" s="1"/>
  <c r="L15" i="60" s="1"/>
  <c r="L17" i="60" s="1"/>
  <c r="L19" i="60" s="1"/>
  <c r="L20" i="60" s="1"/>
  <c r="L15" i="61" s="1"/>
  <c r="L17" i="61" s="1"/>
  <c r="L19" i="61" s="1"/>
  <c r="L20" i="61" s="1"/>
  <c r="L15" i="62" s="1"/>
  <c r="L17" i="62" s="1"/>
  <c r="L19" i="62" s="1"/>
  <c r="L20" i="62" s="1"/>
  <c r="L15" i="63" s="1"/>
  <c r="L17" i="63" s="1"/>
  <c r="L19" i="63" s="1"/>
  <c r="L20" i="63" s="1"/>
  <c r="L15" i="64" s="1"/>
  <c r="L17" i="64" s="1"/>
  <c r="L19" i="64" s="1"/>
  <c r="L20" i="64" s="1"/>
  <c r="L15" i="65" s="1"/>
  <c r="L17" i="65" s="1"/>
  <c r="L19" i="65" s="1"/>
  <c r="L20" i="65" s="1"/>
  <c r="L15" i="66" s="1"/>
  <c r="L17" i="66" s="1"/>
  <c r="L19" i="66" s="1"/>
  <c r="L20" i="66" s="1"/>
  <c r="L15" i="67" s="1"/>
  <c r="L17" i="67" s="1"/>
  <c r="L19" i="67" s="1"/>
  <c r="L20" i="67" s="1"/>
  <c r="L15" i="68" s="1"/>
  <c r="L17" i="68" s="1"/>
  <c r="L19" i="68" s="1"/>
  <c r="L20" i="68" s="1"/>
  <c r="L15" i="69" s="1"/>
  <c r="L17" i="69" s="1"/>
  <c r="L19" i="69" s="1"/>
  <c r="L20" i="69" s="1"/>
  <c r="L15" i="70" s="1"/>
  <c r="L17" i="70" s="1"/>
  <c r="L19" i="70" s="1"/>
  <c r="L20" i="70" s="1"/>
  <c r="L15" i="71" s="1"/>
  <c r="L17" i="71" s="1"/>
  <c r="L19" i="71" s="1"/>
  <c r="L20" i="71" s="1"/>
  <c r="L15" i="72" s="1"/>
  <c r="L17" i="72" s="1"/>
  <c r="L19" i="72" s="1"/>
  <c r="L20" i="72" s="1"/>
  <c r="L15" i="73" s="1"/>
  <c r="L17" i="73" s="1"/>
  <c r="L19" i="73" s="1"/>
  <c r="L20" i="73" s="1"/>
  <c r="L15" i="74" s="1"/>
  <c r="L17" i="74" s="1"/>
  <c r="L19" i="74" s="1"/>
  <c r="L20" i="74" s="1"/>
  <c r="L15" i="75" s="1"/>
  <c r="L17" i="75" s="1"/>
  <c r="L19" i="75" s="1"/>
  <c r="L20" i="75" s="1"/>
  <c r="L15" i="76" s="1"/>
  <c r="L17" i="76" s="1"/>
  <c r="L19" i="76" s="1"/>
  <c r="L20" i="76" s="1"/>
  <c r="L15" i="77" s="1"/>
  <c r="L17" i="77" s="1"/>
  <c r="L19" i="77" s="1"/>
  <c r="L20" i="77" s="1"/>
  <c r="L15" i="78" s="1"/>
  <c r="L17" i="78" s="1"/>
  <c r="L19" i="78" s="1"/>
  <c r="L20" i="78" s="1"/>
  <c r="N15" i="34"/>
  <c r="N17" i="34" s="1"/>
  <c r="N19" i="34" s="1"/>
  <c r="N20" i="34" s="1"/>
  <c r="N15" i="35" s="1"/>
  <c r="N17" i="35" s="1"/>
  <c r="N19" i="35" s="1"/>
  <c r="N20" i="35" s="1"/>
  <c r="N15" i="36" s="1"/>
  <c r="N17" i="36" s="1"/>
  <c r="N19" i="36" s="1"/>
  <c r="N20" i="36" s="1"/>
  <c r="N15" i="37" s="1"/>
  <c r="N17" i="37" s="1"/>
  <c r="N19" i="37" s="1"/>
  <c r="N20" i="37" s="1"/>
  <c r="N15" i="38" s="1"/>
  <c r="N17" i="38" s="1"/>
  <c r="N19" i="38" s="1"/>
  <c r="N20" i="38" s="1"/>
  <c r="N15" i="39" s="1"/>
  <c r="N17" i="39" s="1"/>
  <c r="N19" i="39" s="1"/>
  <c r="N20" i="39" s="1"/>
  <c r="N15" i="40" s="1"/>
  <c r="N17" i="40" s="1"/>
  <c r="N19" i="40" s="1"/>
  <c r="N20" i="40" s="1"/>
  <c r="N15" i="41" s="1"/>
  <c r="N17" i="41" s="1"/>
  <c r="N19" i="41" s="1"/>
  <c r="N20" i="41" s="1"/>
  <c r="N15" i="42" s="1"/>
  <c r="N17" i="42" s="1"/>
  <c r="N19" i="42" s="1"/>
  <c r="N20" i="42" s="1"/>
  <c r="N15" i="43" s="1"/>
  <c r="N17" i="43" s="1"/>
  <c r="N19" i="43" s="1"/>
  <c r="N20" i="43" s="1"/>
  <c r="N15" i="44" s="1"/>
  <c r="N17" i="44" s="1"/>
  <c r="N19" i="44" s="1"/>
  <c r="N20" i="44" s="1"/>
  <c r="N15" i="45" s="1"/>
  <c r="N17" i="45" s="1"/>
  <c r="N19" i="45" s="1"/>
  <c r="N20" i="45" s="1"/>
  <c r="N15" i="46" s="1"/>
  <c r="N17" i="46" s="1"/>
  <c r="N19" i="46" s="1"/>
  <c r="N20" i="46" s="1"/>
  <c r="N15" i="47" s="1"/>
  <c r="N17" i="47" s="1"/>
  <c r="N19" i="47" s="1"/>
  <c r="N20" i="47" s="1"/>
  <c r="N15" i="48" s="1"/>
  <c r="N17" i="48" s="1"/>
  <c r="N19" i="48" s="1"/>
  <c r="N20" i="48" s="1"/>
  <c r="N15" i="49" s="1"/>
  <c r="N17" i="49" s="1"/>
  <c r="N19" i="49" s="1"/>
  <c r="N20" i="49" s="1"/>
  <c r="N15" i="50" s="1"/>
  <c r="N17" i="50" s="1"/>
  <c r="N19" i="50" s="1"/>
  <c r="N20" i="50" s="1"/>
  <c r="N15" i="51" s="1"/>
  <c r="N17" i="51" s="1"/>
  <c r="N19" i="51" s="1"/>
  <c r="N20" i="51" s="1"/>
  <c r="N15" i="52" s="1"/>
  <c r="N17" i="52" s="1"/>
  <c r="N19" i="52" s="1"/>
  <c r="N20" i="52" s="1"/>
  <c r="N15" i="53" s="1"/>
  <c r="N17" i="53" s="1"/>
  <c r="N19" i="53" s="1"/>
  <c r="N20" i="53" s="1"/>
  <c r="N15" i="54" s="1"/>
  <c r="N17" i="54" s="1"/>
  <c r="N19" i="54" s="1"/>
  <c r="N20" i="54" s="1"/>
  <c r="N15" i="55" s="1"/>
  <c r="N17" i="55" s="1"/>
  <c r="N19" i="55" s="1"/>
  <c r="N20" i="55" s="1"/>
  <c r="N15" i="56" s="1"/>
  <c r="N17" i="56" s="1"/>
  <c r="N19" i="56" s="1"/>
  <c r="N20" i="56" s="1"/>
  <c r="N15" i="57" s="1"/>
  <c r="N17" i="57" s="1"/>
  <c r="N20" i="57" s="1"/>
  <c r="N21" i="57" s="1"/>
  <c r="N15" i="58" s="1"/>
  <c r="N17" i="58" s="1"/>
  <c r="N19" i="58" s="1"/>
  <c r="N20" i="58" s="1"/>
  <c r="N15" i="59" s="1"/>
  <c r="N17" i="59" s="1"/>
  <c r="N19" i="59" s="1"/>
  <c r="N20" i="59" s="1"/>
  <c r="N15" i="60" s="1"/>
  <c r="N17" i="60" s="1"/>
  <c r="N19" i="60" s="1"/>
  <c r="N20" i="60" s="1"/>
  <c r="N15" i="61" s="1"/>
  <c r="N17" i="61" s="1"/>
  <c r="N19" i="61" s="1"/>
  <c r="N20" i="61" s="1"/>
  <c r="N15" i="62" s="1"/>
  <c r="N17" i="62" s="1"/>
  <c r="N19" i="62" s="1"/>
  <c r="N20" i="62" s="1"/>
  <c r="N15" i="63" s="1"/>
  <c r="N17" i="63" s="1"/>
  <c r="N19" i="63" s="1"/>
  <c r="N20" i="63" s="1"/>
  <c r="N15" i="64" s="1"/>
  <c r="N17" i="64" s="1"/>
  <c r="N19" i="64" s="1"/>
  <c r="N20" i="64" s="1"/>
  <c r="N15" i="65" s="1"/>
  <c r="N17" i="65" s="1"/>
  <c r="N19" i="65" s="1"/>
  <c r="N20" i="65" s="1"/>
  <c r="N15" i="66" s="1"/>
  <c r="N17" i="66" s="1"/>
  <c r="N19" i="66" s="1"/>
  <c r="N20" i="66" s="1"/>
  <c r="N15" i="67" s="1"/>
  <c r="N17" i="67" s="1"/>
  <c r="N19" i="67" s="1"/>
  <c r="N20" i="67" s="1"/>
  <c r="N15" i="68" s="1"/>
  <c r="N17" i="68" s="1"/>
  <c r="N19" i="68" s="1"/>
  <c r="N20" i="68" s="1"/>
  <c r="N15" i="69" s="1"/>
  <c r="N17" i="69" s="1"/>
  <c r="N19" i="69" s="1"/>
  <c r="N20" i="69" s="1"/>
  <c r="N15" i="70" s="1"/>
  <c r="N17" i="70" s="1"/>
  <c r="N19" i="70" s="1"/>
  <c r="N20" i="70" s="1"/>
  <c r="N15" i="71" s="1"/>
  <c r="N17" i="71" s="1"/>
  <c r="N19" i="71" s="1"/>
  <c r="N20" i="71" s="1"/>
  <c r="N15" i="72" s="1"/>
  <c r="N17" i="72" s="1"/>
  <c r="N19" i="72" s="1"/>
  <c r="N20" i="72" s="1"/>
  <c r="N15" i="73" s="1"/>
  <c r="N17" i="73" s="1"/>
  <c r="N19" i="73" s="1"/>
  <c r="N20" i="73" s="1"/>
  <c r="N15" i="74" s="1"/>
  <c r="N17" i="74" s="1"/>
  <c r="N19" i="74" s="1"/>
  <c r="N20" i="74" s="1"/>
  <c r="N15" i="75" s="1"/>
  <c r="N17" i="75" s="1"/>
  <c r="N19" i="75" s="1"/>
  <c r="N20" i="75" s="1"/>
  <c r="N15" i="76" s="1"/>
  <c r="N17" i="76" s="1"/>
  <c r="N19" i="76" s="1"/>
  <c r="N20" i="76" s="1"/>
  <c r="N15" i="77" s="1"/>
  <c r="N17" i="77" s="1"/>
  <c r="N19" i="77" s="1"/>
  <c r="N20" i="77" s="1"/>
  <c r="N15" i="78" s="1"/>
  <c r="N17" i="78" s="1"/>
  <c r="N19" i="78" s="1"/>
  <c r="N20" i="78" s="1"/>
  <c r="F15" i="27"/>
  <c r="F17" i="27" s="1"/>
  <c r="F19" i="27" s="1"/>
  <c r="F20" i="27" s="1"/>
  <c r="F15" i="28" s="1"/>
  <c r="F17" i="28" s="1"/>
  <c r="F19" i="28" s="1"/>
  <c r="F20" i="28" s="1"/>
  <c r="F15" i="29" s="1"/>
  <c r="F17" i="29" s="1"/>
  <c r="F19" i="29" s="1"/>
  <c r="F20" i="29" s="1"/>
  <c r="F15" i="30" s="1"/>
  <c r="F17" i="30" s="1"/>
  <c r="F19" i="30" s="1"/>
  <c r="F20" i="30" s="1"/>
  <c r="F15" i="31" s="1"/>
  <c r="F17" i="31" s="1"/>
  <c r="F19" i="31" s="1"/>
  <c r="F20" i="31" s="1"/>
  <c r="F15" i="32" s="1"/>
  <c r="F17" i="32" s="1"/>
  <c r="F19" i="32" s="1"/>
  <c r="F20" i="32" s="1"/>
  <c r="F15" i="33" s="1"/>
  <c r="F17" i="33" s="1"/>
  <c r="F19" i="33" s="1"/>
  <c r="F20" i="33" s="1"/>
  <c r="H15" i="27"/>
  <c r="H17" i="27" s="1"/>
  <c r="H19" i="27" s="1"/>
  <c r="H20" i="27" s="1"/>
  <c r="H15" i="28" s="1"/>
  <c r="H17" i="28" s="1"/>
  <c r="H19" i="28" s="1"/>
  <c r="H20" i="28" s="1"/>
  <c r="H15" i="29" s="1"/>
  <c r="H17" i="29" s="1"/>
  <c r="H19" i="29" s="1"/>
  <c r="H20" i="29" s="1"/>
  <c r="H15" i="30" s="1"/>
  <c r="H17" i="30" s="1"/>
  <c r="H19" i="30" s="1"/>
  <c r="H20" i="30" s="1"/>
  <c r="H15" i="31" s="1"/>
  <c r="H17" i="31" s="1"/>
  <c r="H19" i="31" s="1"/>
  <c r="H20" i="31" s="1"/>
  <c r="H15" i="32" s="1"/>
  <c r="H17" i="32" s="1"/>
  <c r="H19" i="32" s="1"/>
  <c r="H20" i="32" s="1"/>
  <c r="H15" i="33" s="1"/>
  <c r="H17" i="33" s="1"/>
  <c r="H19" i="33" s="1"/>
  <c r="H20" i="33" s="1"/>
  <c r="AF15" i="27"/>
  <c r="AF17" i="27" s="1"/>
  <c r="AF19" i="27" s="1"/>
  <c r="AF20" i="27" s="1"/>
  <c r="H15" i="34" l="1"/>
  <c r="H17" i="34" s="1"/>
  <c r="H19" i="34" s="1"/>
  <c r="H20" i="34" s="1"/>
  <c r="H15" i="35" s="1"/>
  <c r="H17" i="35" s="1"/>
  <c r="H19" i="35" s="1"/>
  <c r="H20" i="35" s="1"/>
  <c r="H15" i="36" s="1"/>
  <c r="H17" i="36" s="1"/>
  <c r="H19" i="36" s="1"/>
  <c r="H20" i="36" s="1"/>
  <c r="H15" i="37" s="1"/>
  <c r="H17" i="37" s="1"/>
  <c r="H19" i="37" s="1"/>
  <c r="H20" i="37" s="1"/>
  <c r="H15" i="38" s="1"/>
  <c r="H17" i="38" s="1"/>
  <c r="H19" i="38" s="1"/>
  <c r="H20" i="38" s="1"/>
  <c r="H15" i="39" s="1"/>
  <c r="H17" i="39" s="1"/>
  <c r="H19" i="39" s="1"/>
  <c r="H20" i="39" s="1"/>
  <c r="H15" i="40" s="1"/>
  <c r="H17" i="40" s="1"/>
  <c r="H19" i="40" s="1"/>
  <c r="H20" i="40" s="1"/>
  <c r="H15" i="41" s="1"/>
  <c r="H17" i="41" s="1"/>
  <c r="H19" i="41" s="1"/>
  <c r="H20" i="41" s="1"/>
  <c r="H15" i="42" s="1"/>
  <c r="H17" i="42" s="1"/>
  <c r="H19" i="42" s="1"/>
  <c r="H20" i="42" s="1"/>
  <c r="H15" i="43" s="1"/>
  <c r="H17" i="43" s="1"/>
  <c r="H19" i="43" s="1"/>
  <c r="H20" i="43" s="1"/>
  <c r="H15" i="44" s="1"/>
  <c r="H17" i="44" s="1"/>
  <c r="H19" i="44" s="1"/>
  <c r="H20" i="44" s="1"/>
  <c r="H15" i="45" s="1"/>
  <c r="H17" i="45" s="1"/>
  <c r="H19" i="45" s="1"/>
  <c r="H20" i="45" s="1"/>
  <c r="H15" i="46" s="1"/>
  <c r="H17" i="46" s="1"/>
  <c r="H19" i="46" s="1"/>
  <c r="H20" i="46" s="1"/>
  <c r="H15" i="47" s="1"/>
  <c r="H17" i="47" s="1"/>
  <c r="H19" i="47" s="1"/>
  <c r="H20" i="47" s="1"/>
  <c r="H15" i="48" s="1"/>
  <c r="H17" i="48" s="1"/>
  <c r="H19" i="48" s="1"/>
  <c r="H20" i="48" s="1"/>
  <c r="H15" i="49" s="1"/>
  <c r="H17" i="49" s="1"/>
  <c r="H19" i="49" s="1"/>
  <c r="H20" i="49" s="1"/>
  <c r="H15" i="50" s="1"/>
  <c r="H17" i="50" s="1"/>
  <c r="H19" i="50" s="1"/>
  <c r="H20" i="50" s="1"/>
  <c r="H15" i="51" s="1"/>
  <c r="H17" i="51" s="1"/>
  <c r="H19" i="51" s="1"/>
  <c r="H20" i="51" s="1"/>
  <c r="H15" i="52" s="1"/>
  <c r="H17" i="52" s="1"/>
  <c r="H19" i="52" s="1"/>
  <c r="H20" i="52" s="1"/>
  <c r="H15" i="53" s="1"/>
  <c r="H17" i="53" s="1"/>
  <c r="H19" i="53" s="1"/>
  <c r="H20" i="53" s="1"/>
  <c r="H15" i="54" s="1"/>
  <c r="H17" i="54" s="1"/>
  <c r="H19" i="54" s="1"/>
  <c r="H20" i="54" s="1"/>
  <c r="H15" i="55" s="1"/>
  <c r="H17" i="55" s="1"/>
  <c r="H19" i="55" s="1"/>
  <c r="H20" i="55" s="1"/>
  <c r="H15" i="56" s="1"/>
  <c r="H17" i="56" s="1"/>
  <c r="H19" i="56" s="1"/>
  <c r="H20" i="56" s="1"/>
  <c r="H15" i="57" s="1"/>
  <c r="H17" i="57" s="1"/>
  <c r="H20" i="57" s="1"/>
  <c r="H21" i="57" s="1"/>
  <c r="H15" i="58" s="1"/>
  <c r="H17" i="58" s="1"/>
  <c r="H19" i="58" s="1"/>
  <c r="H20" i="58" s="1"/>
  <c r="H15" i="59" s="1"/>
  <c r="H17" i="59" s="1"/>
  <c r="H19" i="59" s="1"/>
  <c r="H20" i="59" s="1"/>
  <c r="H15" i="60" s="1"/>
  <c r="H17" i="60" s="1"/>
  <c r="H19" i="60" s="1"/>
  <c r="H20" i="60" s="1"/>
  <c r="H15" i="61" s="1"/>
  <c r="H17" i="61" s="1"/>
  <c r="H19" i="61" s="1"/>
  <c r="H20" i="61" s="1"/>
  <c r="H15" i="62" s="1"/>
  <c r="H17" i="62" s="1"/>
  <c r="H19" i="62" s="1"/>
  <c r="H20" i="62" s="1"/>
  <c r="H15" i="63" s="1"/>
  <c r="H17" i="63" s="1"/>
  <c r="H19" i="63" s="1"/>
  <c r="H20" i="63" s="1"/>
  <c r="H15" i="64" s="1"/>
  <c r="H17" i="64" s="1"/>
  <c r="H19" i="64" s="1"/>
  <c r="H20" i="64" s="1"/>
  <c r="H15" i="65" s="1"/>
  <c r="H17" i="65" s="1"/>
  <c r="H19" i="65" s="1"/>
  <c r="H20" i="65" s="1"/>
  <c r="H15" i="66" s="1"/>
  <c r="H17" i="66" s="1"/>
  <c r="H19" i="66" s="1"/>
  <c r="H20" i="66" s="1"/>
  <c r="H15" i="67" s="1"/>
  <c r="H17" i="67" s="1"/>
  <c r="H19" i="67" s="1"/>
  <c r="H20" i="67" s="1"/>
  <c r="H15" i="68" s="1"/>
  <c r="H17" i="68" s="1"/>
  <c r="H19" i="68" s="1"/>
  <c r="H20" i="68" s="1"/>
  <c r="H15" i="69" s="1"/>
  <c r="H17" i="69" s="1"/>
  <c r="H19" i="69" s="1"/>
  <c r="H20" i="69" s="1"/>
  <c r="H15" i="70" s="1"/>
  <c r="H17" i="70" s="1"/>
  <c r="H19" i="70" s="1"/>
  <c r="H20" i="70" s="1"/>
  <c r="H15" i="71" s="1"/>
  <c r="H17" i="71" s="1"/>
  <c r="H19" i="71" s="1"/>
  <c r="H20" i="71" s="1"/>
  <c r="H15" i="72" s="1"/>
  <c r="H17" i="72" s="1"/>
  <c r="H19" i="72" s="1"/>
  <c r="H20" i="72" s="1"/>
  <c r="H15" i="73" s="1"/>
  <c r="H17" i="73" s="1"/>
  <c r="H19" i="73" s="1"/>
  <c r="H20" i="73" s="1"/>
  <c r="H15" i="74" s="1"/>
  <c r="H17" i="74" s="1"/>
  <c r="H19" i="74" s="1"/>
  <c r="H20" i="74" s="1"/>
  <c r="H15" i="75" s="1"/>
  <c r="H17" i="75" s="1"/>
  <c r="H19" i="75" s="1"/>
  <c r="H20" i="75" s="1"/>
  <c r="H15" i="76" s="1"/>
  <c r="H17" i="76" s="1"/>
  <c r="H19" i="76" s="1"/>
  <c r="H20" i="76" s="1"/>
  <c r="H15" i="77" s="1"/>
  <c r="H17" i="77" s="1"/>
  <c r="H19" i="77" s="1"/>
  <c r="H20" i="77" s="1"/>
  <c r="H15" i="78" s="1"/>
  <c r="H17" i="78" s="1"/>
  <c r="H19" i="78" s="1"/>
  <c r="H20" i="78" s="1"/>
  <c r="F15" i="34"/>
  <c r="F17" i="34" s="1"/>
  <c r="F19" i="34" s="1"/>
  <c r="F20" i="34" s="1"/>
  <c r="F15" i="35" s="1"/>
  <c r="F17" i="35" s="1"/>
  <c r="F19" i="35" s="1"/>
  <c r="F20" i="35" s="1"/>
  <c r="F15" i="36" s="1"/>
  <c r="F17" i="36" s="1"/>
  <c r="F19" i="36" s="1"/>
  <c r="F20" i="36" s="1"/>
  <c r="F15" i="37" s="1"/>
  <c r="F17" i="37" s="1"/>
  <c r="F19" i="37" s="1"/>
  <c r="F20" i="37" s="1"/>
  <c r="F15" i="38" s="1"/>
  <c r="F17" i="38" s="1"/>
  <c r="F19" i="38" s="1"/>
  <c r="F20" i="38" s="1"/>
  <c r="F15" i="39" s="1"/>
  <c r="F17" i="39" s="1"/>
  <c r="F19" i="39" s="1"/>
  <c r="F20" i="39" s="1"/>
  <c r="F15" i="40" s="1"/>
  <c r="F17" i="40" s="1"/>
  <c r="F19" i="40" s="1"/>
  <c r="F20" i="40" s="1"/>
  <c r="F15" i="41" s="1"/>
  <c r="F17" i="41" s="1"/>
  <c r="F19" i="41" s="1"/>
  <c r="F20" i="41" s="1"/>
  <c r="F15" i="42" s="1"/>
  <c r="F17" i="42" s="1"/>
  <c r="F19" i="42" s="1"/>
  <c r="F20" i="42" s="1"/>
  <c r="F15" i="43" s="1"/>
  <c r="F17" i="43" s="1"/>
  <c r="F19" i="43" s="1"/>
  <c r="F20" i="43" s="1"/>
  <c r="F15" i="44" s="1"/>
  <c r="F17" i="44" s="1"/>
  <c r="F19" i="44" s="1"/>
  <c r="F20" i="44" s="1"/>
  <c r="F15" i="45" s="1"/>
  <c r="F17" i="45" s="1"/>
  <c r="F19" i="45" s="1"/>
  <c r="F20" i="45" s="1"/>
  <c r="F15" i="46" s="1"/>
  <c r="F17" i="46" s="1"/>
  <c r="F19" i="46" s="1"/>
  <c r="F20" i="46" s="1"/>
  <c r="F15" i="47" s="1"/>
  <c r="F17" i="47" s="1"/>
  <c r="F19" i="47" s="1"/>
  <c r="F20" i="47" s="1"/>
  <c r="F15" i="48" s="1"/>
  <c r="F17" i="48" s="1"/>
  <c r="F19" i="48" s="1"/>
  <c r="F20" i="48" s="1"/>
</calcChain>
</file>

<file path=xl/comments1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2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3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4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5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6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7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8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9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0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1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2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3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4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5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6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7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8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9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20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21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22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23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24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25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26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27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28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29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30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31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32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33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34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35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36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37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38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39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40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41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42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43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44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45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46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47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48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49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50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51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52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53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54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55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56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57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58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59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60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61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62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63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64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65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66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67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68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69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70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71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72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73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74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75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76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77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78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79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80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81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82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83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84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85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86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87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88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89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90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91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92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93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94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95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96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97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98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99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00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01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02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03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04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05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06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07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08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09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10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11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12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13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14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15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16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17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18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19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20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21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22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23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24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25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26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comments127.xml><?xml version="1.0" encoding="utf-8"?>
<comments xmlns="http://schemas.openxmlformats.org/spreadsheetml/2006/main">
  <authors>
    <author>Airene B. Tabotabo</author>
  </authors>
  <commentList>
    <comment ref="AD15" authorId="0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note 5,073 meters  deffective cordtex deducted to mt. rock as of december 4, 2020</t>
        </r>
      </text>
    </comment>
  </commentList>
</comments>
</file>

<file path=xl/sharedStrings.xml><?xml version="1.0" encoding="utf-8"?>
<sst xmlns="http://schemas.openxmlformats.org/spreadsheetml/2006/main" count="12291" uniqueCount="192">
  <si>
    <t>PHILSAGA MINING CORPORATION</t>
  </si>
  <si>
    <t>Bayugan 3,Rosario Agusan del Sur</t>
  </si>
  <si>
    <t>EXPLOSIVE WEEKLY CONSUMPTION</t>
  </si>
  <si>
    <t>SUPPLIER</t>
  </si>
  <si>
    <t>MT. ROCK</t>
  </si>
  <si>
    <t>EXPEDITION</t>
  </si>
  <si>
    <t>MT ROCK</t>
  </si>
  <si>
    <t>DATE</t>
  </si>
  <si>
    <t>DESCRIPTION</t>
  </si>
  <si>
    <t>PACKAGE EMULSION</t>
  </si>
  <si>
    <t>Anfo</t>
  </si>
  <si>
    <t>DETONATORS</t>
  </si>
  <si>
    <t>DETONATING CORD</t>
  </si>
  <si>
    <t>NONEL</t>
  </si>
  <si>
    <t>SUPREME</t>
  </si>
  <si>
    <t>Shockstar</t>
  </si>
  <si>
    <t xml:space="preserve">EXEL </t>
  </si>
  <si>
    <t>OBC</t>
  </si>
  <si>
    <t>EBC</t>
  </si>
  <si>
    <t>Cordtex</t>
  </si>
  <si>
    <t>S/Fuse</t>
  </si>
  <si>
    <t>Billwire</t>
  </si>
  <si>
    <t xml:space="preserve">FUSE </t>
  </si>
  <si>
    <t>Super Power</t>
  </si>
  <si>
    <t>Senatel/Pulsar</t>
  </si>
  <si>
    <t>Magnum</t>
  </si>
  <si>
    <t>LIGHTER</t>
  </si>
  <si>
    <t>Pcs</t>
  </si>
  <si>
    <t>Kls</t>
  </si>
  <si>
    <t>Mtrs</t>
  </si>
  <si>
    <t xml:space="preserve">BEG. BALANCE     </t>
  </si>
  <si>
    <t xml:space="preserve">Withdrawal of Stock from Main Magazine Mill </t>
  </si>
  <si>
    <t>TOTAL ON HAND</t>
  </si>
  <si>
    <t>Less: Total Weekly Consumption</t>
  </si>
  <si>
    <t>STOCK BALANCE</t>
  </si>
  <si>
    <t>MINE MAG. STOCK USABLE</t>
  </si>
  <si>
    <t>Prepared by:</t>
  </si>
  <si>
    <t>Checked by:</t>
  </si>
  <si>
    <t>Noted by:</t>
  </si>
  <si>
    <t>Approved by:</t>
  </si>
  <si>
    <t>AIHREIN T. BACLAAN</t>
  </si>
  <si>
    <t>NHOLL GREAL O. LOZADA</t>
  </si>
  <si>
    <t>ENGR. RAFFY D. TORRES</t>
  </si>
  <si>
    <t>ENGR. EARL M. SON</t>
  </si>
  <si>
    <t xml:space="preserve">Mine Explosives Dept </t>
  </si>
  <si>
    <t>Mine Explosives Inventory Supervisor</t>
  </si>
  <si>
    <t>Mine Explosives Manager</t>
  </si>
  <si>
    <t xml:space="preserve">Mines Manager </t>
  </si>
  <si>
    <t>DECEMBER 31, 2023 - JANUARY 6, 2024</t>
  </si>
  <si>
    <t>JANUARY 7-13, 2024</t>
  </si>
  <si>
    <t>JANUARY 14-20, 2024</t>
  </si>
  <si>
    <t>JANUARY 21-27, 2024</t>
  </si>
  <si>
    <t>JANUARY 28 - FEBRUARY 3, 2024</t>
  </si>
  <si>
    <t>ENGR. EDWIN B. BATAL</t>
  </si>
  <si>
    <t>Mine Explosives Asst. Manager</t>
  </si>
  <si>
    <t>FEBRUARY 4-10, 2024</t>
  </si>
  <si>
    <t>FEBRUARY 11-17, 2024</t>
  </si>
  <si>
    <t>FEBRUARY 18-24, 2024</t>
  </si>
  <si>
    <t>FEBRUARY 25 - MARCH 2, 2024</t>
  </si>
  <si>
    <t>MARCH 3-9, 2024</t>
  </si>
  <si>
    <t>MARCH 10-16, 2024</t>
  </si>
  <si>
    <t>MARCH 17-23, 2024</t>
  </si>
  <si>
    <t>ENGR. JOHN PAUHL T. NAVARRO</t>
  </si>
  <si>
    <t>Tigerway Project Manager /Asst. Mines Manager</t>
  </si>
  <si>
    <t>MARCH 24-30, 2024</t>
  </si>
  <si>
    <t>MARCH 31 - APRIL 6, 2024</t>
  </si>
  <si>
    <t>APRIL 7-13, 2024</t>
  </si>
  <si>
    <t>APRIL 14-20, 2024</t>
  </si>
  <si>
    <t>APRIL 21-27, 2024</t>
  </si>
  <si>
    <t>APRIL 28 - MAY 4, 2024</t>
  </si>
  <si>
    <t>MAY 5-11, 2024</t>
  </si>
  <si>
    <t>MAY 12-18, 2024</t>
  </si>
  <si>
    <t>MAY 19-25, 2024</t>
  </si>
  <si>
    <t xml:space="preserve"> </t>
  </si>
  <si>
    <t>MAY 26 - JUNE 1, 2024</t>
  </si>
  <si>
    <t>JUNE 2-8, 2024</t>
  </si>
  <si>
    <t>JUNE 9-15, 2024</t>
  </si>
  <si>
    <t>JUNE 23-29, 2024</t>
  </si>
  <si>
    <t>JUNE 30 - JULY 6, 2024</t>
  </si>
  <si>
    <t>JUNE 16-22, 2024</t>
  </si>
  <si>
    <t>JULY 7-13, 2024</t>
  </si>
  <si>
    <t>Based on Annual Physical Count</t>
  </si>
  <si>
    <t>JULY 14-20, 2024</t>
  </si>
  <si>
    <t>JULY 21-27, 2024</t>
  </si>
  <si>
    <t>DCORD</t>
  </si>
  <si>
    <t>JULY 28 - AUGUST 3, 2024</t>
  </si>
  <si>
    <t>AUGUST 4-10, 2024</t>
  </si>
  <si>
    <t>AUGUST 11-17, 2024</t>
  </si>
  <si>
    <t>VENOS L. MANDABON</t>
  </si>
  <si>
    <t>AUGUST 18-24, 2024</t>
  </si>
  <si>
    <t>AUGUST 25-31, 2024</t>
  </si>
  <si>
    <t>Mine Explosives  Asst. Manager</t>
  </si>
  <si>
    <t>SEPTEMBER 1-7, 2024</t>
  </si>
  <si>
    <t>SEPTEMBER 8-14, 2024</t>
  </si>
  <si>
    <t>SEPTEMBER 15-21, 2024</t>
  </si>
  <si>
    <t>SEPTEMBER 22-28, 2024</t>
  </si>
  <si>
    <t>SEPTEMBER 29-OCTOBER 5, 2024</t>
  </si>
  <si>
    <t>I5</t>
  </si>
  <si>
    <t>OCTOBER 6-12, 2024</t>
  </si>
  <si>
    <t>OCTOBER 13-19, 2024</t>
  </si>
  <si>
    <t>OCTOBER 20-26, 2024</t>
  </si>
  <si>
    <t>OCTOBER 27-NOVEMBER 2, 2024</t>
  </si>
  <si>
    <t>NOVEMBER 3-9, 2024</t>
  </si>
  <si>
    <t>NOVEMBER 10-17, 2024</t>
  </si>
  <si>
    <t>NOVEMBER 18-24, 2024</t>
  </si>
  <si>
    <t>NOVEMBER 24-30, 2024</t>
  </si>
  <si>
    <t>DECEMBER 1-7, 2024</t>
  </si>
  <si>
    <t>DECEMBER 8-14, 2024</t>
  </si>
  <si>
    <t>DECEMBER 15-22, 2024</t>
  </si>
  <si>
    <t>DECEMBER 22-28, 2024</t>
  </si>
  <si>
    <t>DECEMBER 29-JANUARY 4, 2025</t>
  </si>
  <si>
    <t>JANUARY 5-11, 2025</t>
  </si>
  <si>
    <t>JANUARY 12-18, 2025</t>
  </si>
  <si>
    <t>JANUARY 19-25, 2025</t>
  </si>
  <si>
    <t>JANUARY 26-FEBRUARY 1, 2025</t>
  </si>
  <si>
    <t>BORROWED MT ROCK</t>
  </si>
  <si>
    <t>FEBRUARY 2-8, 2025</t>
  </si>
  <si>
    <t>FEBRUARY 9-15, 2025</t>
  </si>
  <si>
    <t>FEBRUARY 16-22, 2025</t>
  </si>
  <si>
    <t>FEBRUARY 23-MARCH 01, 2025</t>
  </si>
  <si>
    <t>MARCH 2-8, 2025</t>
  </si>
  <si>
    <t>MARCH 9-16, 2025</t>
  </si>
  <si>
    <t>MARCH 17-22, 2025</t>
  </si>
  <si>
    <t>MARCH 23-29, 2025</t>
  </si>
  <si>
    <t>MARCH 30- APRIL 5, 2025</t>
  </si>
  <si>
    <t>APRIL 6-12, 2025</t>
  </si>
  <si>
    <t>APRIL 13-19, 2025</t>
  </si>
  <si>
    <t>APRIL 20-26, 2025</t>
  </si>
  <si>
    <t>APRIL 27-MAY 3, 2025</t>
  </si>
  <si>
    <t>MAY 4-10, 2025</t>
  </si>
  <si>
    <t>NEOGEL</t>
  </si>
  <si>
    <t>MAY 11-17, 2025</t>
  </si>
  <si>
    <t>MAY 18-24, 2025</t>
  </si>
  <si>
    <t>MAY 25-31, 2025</t>
  </si>
  <si>
    <t>JUNE 1-7, 2025</t>
  </si>
  <si>
    <t>JUNE 8-14, 2025</t>
  </si>
  <si>
    <t>JUNE 15-21, 2025</t>
  </si>
  <si>
    <t>JUNE 22-28, 2025</t>
  </si>
  <si>
    <t>JUNE 29 - JULY 5, 2025</t>
  </si>
  <si>
    <t>JULY 6-12, 2025</t>
  </si>
  <si>
    <t>JULY 13-19, 2025</t>
  </si>
  <si>
    <t>JULY 20-26, 2025</t>
  </si>
  <si>
    <t>JULY 27-AUGUST 2, 2025</t>
  </si>
  <si>
    <t>AUGUST 3-9, 2025</t>
  </si>
  <si>
    <t>AUGUST 10-16, 2025</t>
  </si>
  <si>
    <t>AUGUST 17-23, 2025</t>
  </si>
  <si>
    <t>AUGUST 24-30, 2025</t>
  </si>
  <si>
    <t>Neogel</t>
  </si>
  <si>
    <t>AUGUST 31-SEPTEMBER 6, 2025</t>
  </si>
  <si>
    <t>SEPTEMBER 7-13, 2025</t>
  </si>
  <si>
    <t>SEPTEMBER 14-20, 2025</t>
  </si>
  <si>
    <t>Less: Barrowed    Mount Rock</t>
  </si>
  <si>
    <t xml:space="preserve">Mine Division Manager </t>
  </si>
  <si>
    <t>SEPTEMBER 21-27, 2025</t>
  </si>
  <si>
    <t>SEPTEMBER 28-OCTOBER 4, 2025</t>
  </si>
  <si>
    <t>OCTOBER 5-11, 2025</t>
  </si>
  <si>
    <t>OCTOBER 12-18, 2025</t>
  </si>
  <si>
    <t>OCTOBER 19-25, 2025</t>
  </si>
  <si>
    <t>OCTOBER 26-NOVEMBER 1, 2025</t>
  </si>
  <si>
    <t>NOVEMBER 2-8, 2025</t>
  </si>
  <si>
    <t>NOVEMBER 9-15, 2025</t>
  </si>
  <si>
    <t>NOVEMBER 16-22, 2025</t>
  </si>
  <si>
    <t>NOVEMBER 23-29, 2025</t>
  </si>
  <si>
    <t>NOVEMBER 30-DECEMBER 6 , 2025</t>
  </si>
  <si>
    <t>DECEMBER 7-13, 2025</t>
  </si>
  <si>
    <t>DECEMBER 14-20, 2025</t>
  </si>
  <si>
    <t>DECEMBER 21-27, 2025</t>
  </si>
  <si>
    <t>DECEMBER 28-JANUARY 3, 2026</t>
  </si>
  <si>
    <t>JANUARY 4-10, 2026</t>
  </si>
  <si>
    <t>JANUARY 11-17, 2026</t>
  </si>
  <si>
    <t>JANUARY 18-24, 2026</t>
  </si>
  <si>
    <t>JANUARY 25-31, 2026</t>
  </si>
  <si>
    <t>FEBRUARY 1-7, 2026</t>
  </si>
  <si>
    <t>FEBRUAR 8-14, 2026</t>
  </si>
  <si>
    <t>FEBRUARY 15-21, 2026</t>
  </si>
  <si>
    <t>FEBRUARY 22-28, 2026</t>
  </si>
  <si>
    <t>MARCH 1-7, 2026</t>
  </si>
  <si>
    <t>MARCH 8-14, 2026</t>
  </si>
  <si>
    <t>MARCH 15-21, 2026</t>
  </si>
  <si>
    <t>MARCH 22-28, 2026</t>
  </si>
  <si>
    <t>MARCH 29-APRIL 4, 2026</t>
  </si>
  <si>
    <t>D Cord</t>
  </si>
  <si>
    <t>APRIL 5-11, 2026</t>
  </si>
  <si>
    <t>Emulex</t>
  </si>
  <si>
    <t>APRIL 12-18, 2026</t>
  </si>
  <si>
    <t>APRIL 19-25, 2026</t>
  </si>
  <si>
    <t>APRIL 26-MAY 2, 2026</t>
  </si>
  <si>
    <t>MAY 3-9, 2026</t>
  </si>
  <si>
    <t>MAY 10-16, 2026</t>
  </si>
  <si>
    <t>MAY 17-23, 2026</t>
  </si>
  <si>
    <t>MAY 24-30, 2026</t>
  </si>
  <si>
    <t>MAY 31-JUNE 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</si>
</sst>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#,##0_ ;\-#,##0\ "/>
    <numFmt numFmtId="167" formatCode="#,##0.00_ ;\-#,##0.00\ "/>
    <numFmt numFmtId="168" formatCode="#,##0;[Red]#,##0"/>
    <numFmt numFmtId="169" formatCode="#,##0.0;\-#,##0.0"/>
    <numFmt numFmtId="170" formatCode="[$-409]dd\-mmm\-yy;@"/>
    <numFmt numFmtId="171" formatCode="#,##0.0_ ;\-#,##0.0\ 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name val="Arial"/>
      <family val="2"/>
    </font>
    <font>
      <b/>
      <sz val="2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b/>
      <sz val="13"/>
      <name val="Times New Roman"/>
      <family val="1"/>
    </font>
    <font>
      <b/>
      <sz val="11"/>
      <name val="Times New Roman"/>
      <family val="1"/>
    </font>
    <font>
      <b/>
      <sz val="15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7"/>
      <name val="Times New Roman"/>
      <family val="1"/>
    </font>
    <font>
      <sz val="17"/>
      <name val="Times New Roman"/>
      <family val="1"/>
    </font>
    <font>
      <b/>
      <u/>
      <sz val="17"/>
      <name val="Times New Roman"/>
      <family val="1"/>
    </font>
    <font>
      <sz val="14"/>
      <name val="Times New Roman"/>
      <family val="1"/>
    </font>
    <font>
      <sz val="2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8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sz val="10"/>
      <color theme="1"/>
      <name val="Calibri Light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25">
    <xf numFmtId="0" fontId="0" fillId="0" borderId="0"/>
    <xf numFmtId="43" fontId="3" fillId="0" borderId="0" applyFont="0" applyFill="0" applyBorder="0" applyAlignment="0" applyProtection="0"/>
    <xf numFmtId="0" fontId="2" fillId="0" borderId="1" applyNumberFormat="0" applyFill="0" applyAlignment="0" applyProtection="0"/>
    <xf numFmtId="164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5" fontId="5" fillId="0" borderId="0" xfId="0" applyNumberFormat="1" applyFont="1" applyAlignment="1">
      <alignment horizontal="center"/>
    </xf>
    <xf numFmtId="0" fontId="5" fillId="0" borderId="0" xfId="0" applyFont="1"/>
    <xf numFmtId="0" fontId="5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165" fontId="7" fillId="0" borderId="2" xfId="3" applyNumberFormat="1" applyFont="1" applyBorder="1" applyAlignment="1">
      <alignment horizontal="center" vertical="center"/>
    </xf>
    <xf numFmtId="164" fontId="10" fillId="0" borderId="3" xfId="3" applyFont="1" applyBorder="1" applyAlignment="1">
      <alignment horizontal="center" vertical="center" wrapText="1"/>
    </xf>
    <xf numFmtId="166" fontId="10" fillId="0" borderId="3" xfId="1" applyNumberFormat="1" applyFont="1" applyBorder="1" applyAlignment="1">
      <alignment horizontal="center" vertical="center" wrapText="1"/>
    </xf>
    <xf numFmtId="167" fontId="10" fillId="0" borderId="3" xfId="1" applyNumberFormat="1" applyFont="1" applyBorder="1" applyAlignment="1">
      <alignment horizontal="center" vertical="center" wrapText="1"/>
    </xf>
    <xf numFmtId="165" fontId="7" fillId="0" borderId="28" xfId="3" applyNumberFormat="1" applyFont="1" applyBorder="1" applyAlignment="1">
      <alignment horizontal="center" vertical="center"/>
    </xf>
    <xf numFmtId="164" fontId="7" fillId="0" borderId="9" xfId="3" applyFont="1" applyBorder="1" applyAlignment="1">
      <alignment horizontal="center" vertical="center" wrapText="1"/>
    </xf>
    <xf numFmtId="168" fontId="11" fillId="0" borderId="9" xfId="3" applyNumberFormat="1" applyFont="1" applyBorder="1" applyAlignment="1">
      <alignment horizontal="center" vertical="center"/>
    </xf>
    <xf numFmtId="37" fontId="11" fillId="0" borderId="9" xfId="3" applyNumberFormat="1" applyFont="1" applyBorder="1" applyAlignment="1">
      <alignment horizontal="center" vertical="center"/>
    </xf>
    <xf numFmtId="39" fontId="11" fillId="0" borderId="9" xfId="3" applyNumberFormat="1" applyFont="1" applyBorder="1" applyAlignment="1">
      <alignment horizontal="center" vertical="center"/>
    </xf>
    <xf numFmtId="169" fontId="11" fillId="0" borderId="9" xfId="3" applyNumberFormat="1" applyFont="1" applyBorder="1" applyAlignment="1">
      <alignment horizontal="center" vertical="center"/>
    </xf>
    <xf numFmtId="168" fontId="11" fillId="0" borderId="29" xfId="3" applyNumberFormat="1" applyFont="1" applyBorder="1" applyAlignment="1">
      <alignment horizontal="center" vertical="center"/>
    </xf>
    <xf numFmtId="164" fontId="7" fillId="0" borderId="9" xfId="3" applyFont="1" applyBorder="1" applyAlignment="1">
      <alignment horizontal="center" vertical="center"/>
    </xf>
    <xf numFmtId="37" fontId="11" fillId="0" borderId="13" xfId="3" applyNumberFormat="1" applyFont="1" applyBorder="1" applyAlignment="1">
      <alignment horizontal="center" vertical="center"/>
    </xf>
    <xf numFmtId="37" fontId="11" fillId="2" borderId="9" xfId="2" applyNumberFormat="1" applyFont="1" applyFill="1" applyBorder="1" applyAlignment="1">
      <alignment horizontal="center" vertical="center"/>
    </xf>
    <xf numFmtId="168" fontId="11" fillId="0" borderId="13" xfId="3" applyNumberFormat="1" applyFont="1" applyBorder="1" applyAlignment="1">
      <alignment horizontal="center" vertical="center"/>
    </xf>
    <xf numFmtId="170" fontId="7" fillId="5" borderId="8" xfId="3" applyNumberFormat="1" applyFont="1" applyFill="1" applyBorder="1" applyAlignment="1">
      <alignment horizontal="center" vertical="center"/>
    </xf>
    <xf numFmtId="164" fontId="7" fillId="5" borderId="15" xfId="3" applyFont="1" applyFill="1" applyBorder="1" applyAlignment="1">
      <alignment horizontal="left" vertical="center"/>
    </xf>
    <xf numFmtId="37" fontId="11" fillId="5" borderId="9" xfId="3" applyNumberFormat="1" applyFont="1" applyFill="1" applyBorder="1" applyAlignment="1">
      <alignment horizontal="center" vertical="center"/>
    </xf>
    <xf numFmtId="39" fontId="11" fillId="5" borderId="9" xfId="3" applyNumberFormat="1" applyFont="1" applyFill="1" applyBorder="1" applyAlignment="1">
      <alignment horizontal="center" vertical="center"/>
    </xf>
    <xf numFmtId="37" fontId="11" fillId="5" borderId="30" xfId="3" applyNumberFormat="1" applyFont="1" applyFill="1" applyBorder="1" applyAlignment="1">
      <alignment horizontal="center" vertical="center"/>
    </xf>
    <xf numFmtId="37" fontId="11" fillId="5" borderId="13" xfId="3" applyNumberFormat="1" applyFont="1" applyFill="1" applyBorder="1" applyAlignment="1">
      <alignment horizontal="center" vertical="center"/>
    </xf>
    <xf numFmtId="37" fontId="11" fillId="4" borderId="26" xfId="3" applyNumberFormat="1" applyFont="1" applyFill="1" applyBorder="1" applyAlignment="1">
      <alignment horizontal="center" vertical="center"/>
    </xf>
    <xf numFmtId="39" fontId="11" fillId="4" borderId="26" xfId="3" applyNumberFormat="1" applyFont="1" applyFill="1" applyBorder="1" applyAlignment="1">
      <alignment horizontal="center" vertical="center"/>
    </xf>
    <xf numFmtId="37" fontId="11" fillId="4" borderId="27" xfId="3" applyNumberFormat="1" applyFont="1" applyFill="1" applyBorder="1" applyAlignment="1">
      <alignment horizontal="center" vertical="center"/>
    </xf>
    <xf numFmtId="0" fontId="12" fillId="0" borderId="0" xfId="0" applyFont="1"/>
    <xf numFmtId="37" fontId="5" fillId="0" borderId="0" xfId="0" applyNumberFormat="1" applyFont="1"/>
    <xf numFmtId="37" fontId="12" fillId="0" borderId="0" xfId="0" applyNumberFormat="1" applyFont="1"/>
    <xf numFmtId="169" fontId="5" fillId="0" borderId="0" xfId="0" applyNumberFormat="1" applyFont="1"/>
    <xf numFmtId="4" fontId="5" fillId="0" borderId="0" xfId="0" applyNumberFormat="1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7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left"/>
    </xf>
    <xf numFmtId="2" fontId="17" fillId="0" borderId="0" xfId="0" applyNumberFormat="1" applyFont="1"/>
    <xf numFmtId="0" fontId="1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71" fontId="10" fillId="0" borderId="3" xfId="1" applyNumberFormat="1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43" fontId="10" fillId="0" borderId="3" xfId="1" applyFont="1" applyBorder="1" applyAlignment="1">
      <alignment horizontal="center" vertical="center" wrapText="1"/>
    </xf>
    <xf numFmtId="169" fontId="11" fillId="5" borderId="9" xfId="3" applyNumberFormat="1" applyFont="1" applyFill="1" applyBorder="1" applyAlignment="1">
      <alignment horizontal="center" vertical="center"/>
    </xf>
    <xf numFmtId="169" fontId="11" fillId="4" borderId="26" xfId="3" applyNumberFormat="1" applyFont="1" applyFill="1" applyBorder="1" applyAlignment="1">
      <alignment horizontal="center" vertical="center"/>
    </xf>
    <xf numFmtId="168" fontId="5" fillId="0" borderId="0" xfId="0" applyNumberFormat="1" applyFont="1"/>
    <xf numFmtId="165" fontId="7" fillId="0" borderId="8" xfId="3" applyNumberFormat="1" applyFont="1" applyBorder="1" applyAlignment="1">
      <alignment horizontal="center" vertical="center"/>
    </xf>
    <xf numFmtId="164" fontId="7" fillId="0" borderId="15" xfId="3" applyFont="1" applyBorder="1" applyAlignment="1">
      <alignment horizontal="center" vertical="center" wrapText="1"/>
    </xf>
    <xf numFmtId="167" fontId="10" fillId="0" borderId="30" xfId="1" applyNumberFormat="1" applyFont="1" applyBorder="1" applyAlignment="1">
      <alignment horizontal="center" vertical="center" wrapText="1"/>
    </xf>
    <xf numFmtId="37" fontId="11" fillId="2" borderId="30" xfId="2" applyNumberFormat="1" applyFont="1" applyFill="1" applyBorder="1" applyAlignment="1">
      <alignment horizontal="center" vertical="center"/>
    </xf>
    <xf numFmtId="167" fontId="10" fillId="0" borderId="9" xfId="1" applyNumberFormat="1" applyFont="1" applyBorder="1" applyAlignment="1">
      <alignment horizontal="center" vertical="center" wrapText="1"/>
    </xf>
    <xf numFmtId="37" fontId="11" fillId="0" borderId="15" xfId="3" applyNumberFormat="1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37" fontId="11" fillId="0" borderId="33" xfId="3" applyNumberFormat="1" applyFont="1" applyBorder="1" applyAlignment="1">
      <alignment horizontal="center" vertical="center"/>
    </xf>
    <xf numFmtId="166" fontId="10" fillId="0" borderId="34" xfId="1" applyNumberFormat="1" applyFont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166" fontId="10" fillId="0" borderId="35" xfId="1" applyNumberFormat="1" applyFont="1" applyBorder="1" applyAlignment="1">
      <alignment horizontal="center" vertical="center" wrapText="1"/>
    </xf>
    <xf numFmtId="166" fontId="10" fillId="0" borderId="7" xfId="1" applyNumberFormat="1" applyFont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165" fontId="7" fillId="0" borderId="8" xfId="3" applyNumberFormat="1" applyFont="1" applyBorder="1" applyAlignment="1">
      <alignment horizontal="center" vertical="center"/>
    </xf>
    <xf numFmtId="164" fontId="11" fillId="4" borderId="31" xfId="3" applyFont="1" applyFill="1" applyBorder="1" applyAlignment="1">
      <alignment horizontal="center" vertical="center"/>
    </xf>
    <xf numFmtId="164" fontId="11" fillId="4" borderId="32" xfId="3" applyFont="1" applyFill="1" applyBorder="1" applyAlignment="1">
      <alignment horizontal="center" vertical="center"/>
    </xf>
    <xf numFmtId="164" fontId="7" fillId="0" borderId="14" xfId="3" applyFont="1" applyBorder="1" applyAlignment="1">
      <alignment horizontal="center" vertical="center"/>
    </xf>
    <xf numFmtId="164" fontId="7" fillId="0" borderId="22" xfId="3" applyFont="1" applyBorder="1" applyAlignment="1">
      <alignment horizontal="center" vertical="center"/>
    </xf>
    <xf numFmtId="164" fontId="7" fillId="0" borderId="24" xfId="3" applyFont="1" applyBorder="1" applyAlignment="1">
      <alignment horizontal="center" vertical="center"/>
    </xf>
    <xf numFmtId="164" fontId="7" fillId="0" borderId="15" xfId="3" applyFont="1" applyBorder="1" applyAlignment="1">
      <alignment horizontal="center" vertical="center"/>
    </xf>
    <xf numFmtId="164" fontId="7" fillId="0" borderId="23" xfId="3" applyFont="1" applyBorder="1" applyAlignment="1">
      <alignment horizontal="center" vertical="center"/>
    </xf>
    <xf numFmtId="164" fontId="7" fillId="0" borderId="25" xfId="3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15" fontId="4" fillId="0" borderId="0" xfId="0" applyNumberFormat="1" applyFont="1" applyAlignment="1">
      <alignment horizontal="left"/>
    </xf>
    <xf numFmtId="164" fontId="5" fillId="2" borderId="2" xfId="3" applyFont="1" applyFill="1" applyBorder="1" applyAlignment="1">
      <alignment horizontal="center" vertical="center"/>
    </xf>
    <xf numFmtId="164" fontId="5" fillId="2" borderId="3" xfId="3" applyFont="1" applyFill="1" applyBorder="1" applyAlignment="1">
      <alignment horizontal="center" vertical="center"/>
    </xf>
    <xf numFmtId="164" fontId="5" fillId="2" borderId="8" xfId="3" applyFont="1" applyFill="1" applyBorder="1" applyAlignment="1">
      <alignment horizontal="center" vertical="center"/>
    </xf>
    <xf numFmtId="164" fontId="5" fillId="2" borderId="9" xfId="3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</cellXfs>
  <cellStyles count="125">
    <cellStyle name="Comma" xfId="1" builtinId="3"/>
    <cellStyle name="Comma 10" xfId="9"/>
    <cellStyle name="Comma 11" xfId="10"/>
    <cellStyle name="Comma 12" xfId="11"/>
    <cellStyle name="Comma 13" xfId="12"/>
    <cellStyle name="Comma 14" xfId="13"/>
    <cellStyle name="Comma 15" xfId="14"/>
    <cellStyle name="Comma 16" xfId="15"/>
    <cellStyle name="Comma 17" xfId="16"/>
    <cellStyle name="Comma 18" xfId="17"/>
    <cellStyle name="Comma 19" xfId="5"/>
    <cellStyle name="Comma 2" xfId="3"/>
    <cellStyle name="Comma 2 2" xfId="18"/>
    <cellStyle name="Comma 2 3" xfId="7"/>
    <cellStyle name="Comma 3" xfId="19"/>
    <cellStyle name="Comma 3 2" xfId="20"/>
    <cellStyle name="Comma 4" xfId="21"/>
    <cellStyle name="Comma 4 2" xfId="22"/>
    <cellStyle name="Comma 49" xfId="23"/>
    <cellStyle name="Comma 5" xfId="24"/>
    <cellStyle name="Comma 50" xfId="25"/>
    <cellStyle name="Comma 51" xfId="26"/>
    <cellStyle name="Comma 52" xfId="27"/>
    <cellStyle name="Comma 53" xfId="28"/>
    <cellStyle name="Comma 54" xfId="29"/>
    <cellStyle name="Comma 55" xfId="30"/>
    <cellStyle name="Comma 56" xfId="31"/>
    <cellStyle name="Comma 57" xfId="32"/>
    <cellStyle name="Comma 58" xfId="33"/>
    <cellStyle name="Comma 59" xfId="34"/>
    <cellStyle name="Comma 6" xfId="35"/>
    <cellStyle name="Comma 60" xfId="36"/>
    <cellStyle name="Comma 61" xfId="37"/>
    <cellStyle name="Comma 62" xfId="38"/>
    <cellStyle name="Comma 63" xfId="39"/>
    <cellStyle name="Comma 64" xfId="40"/>
    <cellStyle name="Comma 65" xfId="41"/>
    <cellStyle name="Comma 66" xfId="42"/>
    <cellStyle name="Comma 67" xfId="43"/>
    <cellStyle name="Comma 68" xfId="44"/>
    <cellStyle name="Comma 69" xfId="45"/>
    <cellStyle name="Comma 7" xfId="46"/>
    <cellStyle name="Comma 70" xfId="47"/>
    <cellStyle name="Comma 71" xfId="48"/>
    <cellStyle name="Comma 75" xfId="49"/>
    <cellStyle name="Comma 8" xfId="50"/>
    <cellStyle name="Comma 9" xfId="51"/>
    <cellStyle name="Linked Cell" xfId="2" builtinId="24"/>
    <cellStyle name="Normal" xfId="0" builtinId="0"/>
    <cellStyle name="Normal 10" xfId="52"/>
    <cellStyle name="Normal 11" xfId="53"/>
    <cellStyle name="Normal 12" xfId="54"/>
    <cellStyle name="Normal 13" xfId="55"/>
    <cellStyle name="Normal 14" xfId="56"/>
    <cellStyle name="Normal 15" xfId="57"/>
    <cellStyle name="Normal 16" xfId="58"/>
    <cellStyle name="Normal 17" xfId="59"/>
    <cellStyle name="Normal 18" xfId="60"/>
    <cellStyle name="Normal 19" xfId="61"/>
    <cellStyle name="Normal 2" xfId="6"/>
    <cellStyle name="Normal 2 2" xfId="62"/>
    <cellStyle name="Normal 2 3" xfId="63"/>
    <cellStyle name="Normal 2 4" xfId="64"/>
    <cellStyle name="Normal 20" xfId="65"/>
    <cellStyle name="Normal 21" xfId="66"/>
    <cellStyle name="Normal 22" xfId="67"/>
    <cellStyle name="Normal 23" xfId="68"/>
    <cellStyle name="Normal 24" xfId="69"/>
    <cellStyle name="Normal 25" xfId="70"/>
    <cellStyle name="Normal 26" xfId="71"/>
    <cellStyle name="Normal 27" xfId="4"/>
    <cellStyle name="Normal 28" xfId="72"/>
    <cellStyle name="Normal 29" xfId="73"/>
    <cellStyle name="Normal 3" xfId="74"/>
    <cellStyle name="Normal 3 2" xfId="75"/>
    <cellStyle name="Normal 33" xfId="76"/>
    <cellStyle name="Normal 4" xfId="8"/>
    <cellStyle name="Normal 4 2" xfId="77"/>
    <cellStyle name="Normal 41" xfId="78"/>
    <cellStyle name="Normal 45" xfId="79"/>
    <cellStyle name="Normal 46" xfId="80"/>
    <cellStyle name="Normal 47" xfId="81"/>
    <cellStyle name="Normal 49" xfId="82"/>
    <cellStyle name="Normal 5" xfId="83"/>
    <cellStyle name="Normal 5 2" xfId="84"/>
    <cellStyle name="Normal 50" xfId="85"/>
    <cellStyle name="Normal 51" xfId="86"/>
    <cellStyle name="Normal 53" xfId="87"/>
    <cellStyle name="Normal 54" xfId="88"/>
    <cellStyle name="Normal 56" xfId="89"/>
    <cellStyle name="Normal 6" xfId="90"/>
    <cellStyle name="Normal 60" xfId="91"/>
    <cellStyle name="Normal 63" xfId="92"/>
    <cellStyle name="Normal 65" xfId="93"/>
    <cellStyle name="Normal 68" xfId="94"/>
    <cellStyle name="Normal 7" xfId="95"/>
    <cellStyle name="Normal 7 2" xfId="96"/>
    <cellStyle name="Normal 71" xfId="97"/>
    <cellStyle name="Normal 72" xfId="98"/>
    <cellStyle name="Normal 73" xfId="99"/>
    <cellStyle name="Normal 74" xfId="100"/>
    <cellStyle name="Normal 74 2" xfId="101"/>
    <cellStyle name="Normal 75" xfId="102"/>
    <cellStyle name="Normal 76" xfId="103"/>
    <cellStyle name="Normal 79" xfId="104"/>
    <cellStyle name="Normal 8" xfId="105"/>
    <cellStyle name="Normal 9" xfId="106"/>
    <cellStyle name="Percent 10" xfId="107"/>
    <cellStyle name="Percent 11" xfId="108"/>
    <cellStyle name="Percent 12" xfId="109"/>
    <cellStyle name="Percent 13" xfId="110"/>
    <cellStyle name="Percent 14" xfId="111"/>
    <cellStyle name="Percent 15" xfId="112"/>
    <cellStyle name="Percent 16" xfId="113"/>
    <cellStyle name="Percent 17" xfId="114"/>
    <cellStyle name="Percent 18" xfId="115"/>
    <cellStyle name="Percent 19" xfId="116"/>
    <cellStyle name="Percent 2" xfId="117"/>
    <cellStyle name="Percent 3" xfId="118"/>
    <cellStyle name="Percent 4" xfId="119"/>
    <cellStyle name="Percent 5" xfId="120"/>
    <cellStyle name="Percent 6" xfId="121"/>
    <cellStyle name="Percent 7" xfId="122"/>
    <cellStyle name="Percent 8" xfId="123"/>
    <cellStyle name="Percent 9" xfId="1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1.xml"/><Relationship Id="rId2" Type="http://schemas.openxmlformats.org/officeDocument/2006/relationships/vmlDrawing" Target="../drawings/vmlDrawing61.v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2.xml"/><Relationship Id="rId2" Type="http://schemas.openxmlformats.org/officeDocument/2006/relationships/vmlDrawing" Target="../drawings/vmlDrawing62.v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3.xml"/><Relationship Id="rId2" Type="http://schemas.openxmlformats.org/officeDocument/2006/relationships/vmlDrawing" Target="../drawings/vmlDrawing63.v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4.xml"/><Relationship Id="rId2" Type="http://schemas.openxmlformats.org/officeDocument/2006/relationships/vmlDrawing" Target="../drawings/vmlDrawing64.v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5.xml"/><Relationship Id="rId2" Type="http://schemas.openxmlformats.org/officeDocument/2006/relationships/vmlDrawing" Target="../drawings/vmlDrawing65.v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6.xml"/><Relationship Id="rId2" Type="http://schemas.openxmlformats.org/officeDocument/2006/relationships/vmlDrawing" Target="../drawings/vmlDrawing66.v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7.xml"/><Relationship Id="rId2" Type="http://schemas.openxmlformats.org/officeDocument/2006/relationships/vmlDrawing" Target="../drawings/vmlDrawing67.v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8.xml"/><Relationship Id="rId2" Type="http://schemas.openxmlformats.org/officeDocument/2006/relationships/vmlDrawing" Target="../drawings/vmlDrawing68.v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9.xml"/><Relationship Id="rId2" Type="http://schemas.openxmlformats.org/officeDocument/2006/relationships/vmlDrawing" Target="../drawings/vmlDrawing69.v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0.xml"/><Relationship Id="rId2" Type="http://schemas.openxmlformats.org/officeDocument/2006/relationships/vmlDrawing" Target="../drawings/vmlDrawing70.v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1.xml"/><Relationship Id="rId2" Type="http://schemas.openxmlformats.org/officeDocument/2006/relationships/vmlDrawing" Target="../drawings/vmlDrawing71.v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2.xml"/><Relationship Id="rId2" Type="http://schemas.openxmlformats.org/officeDocument/2006/relationships/vmlDrawing" Target="../drawings/vmlDrawing72.v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3.xml"/><Relationship Id="rId2" Type="http://schemas.openxmlformats.org/officeDocument/2006/relationships/vmlDrawing" Target="../drawings/vmlDrawing73.v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4.xml"/><Relationship Id="rId2" Type="http://schemas.openxmlformats.org/officeDocument/2006/relationships/vmlDrawing" Target="../drawings/vmlDrawing74.v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5.xml"/><Relationship Id="rId2" Type="http://schemas.openxmlformats.org/officeDocument/2006/relationships/vmlDrawing" Target="../drawings/vmlDrawing75.v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6.xml"/><Relationship Id="rId2" Type="http://schemas.openxmlformats.org/officeDocument/2006/relationships/vmlDrawing" Target="../drawings/vmlDrawing76.v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7.xml"/><Relationship Id="rId2" Type="http://schemas.openxmlformats.org/officeDocument/2006/relationships/vmlDrawing" Target="../drawings/vmlDrawing77.v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8.xml"/><Relationship Id="rId2" Type="http://schemas.openxmlformats.org/officeDocument/2006/relationships/vmlDrawing" Target="../drawings/vmlDrawing78.v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9.xml"/><Relationship Id="rId2" Type="http://schemas.openxmlformats.org/officeDocument/2006/relationships/vmlDrawing" Target="../drawings/vmlDrawing79.v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0.xml"/><Relationship Id="rId2" Type="http://schemas.openxmlformats.org/officeDocument/2006/relationships/vmlDrawing" Target="../drawings/vmlDrawing80.v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1.xml"/><Relationship Id="rId2" Type="http://schemas.openxmlformats.org/officeDocument/2006/relationships/vmlDrawing" Target="../drawings/vmlDrawing81.v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2.xml"/><Relationship Id="rId2" Type="http://schemas.openxmlformats.org/officeDocument/2006/relationships/vmlDrawing" Target="../drawings/vmlDrawing82.v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3.xml"/><Relationship Id="rId2" Type="http://schemas.openxmlformats.org/officeDocument/2006/relationships/vmlDrawing" Target="../drawings/vmlDrawing83.v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4.xml"/><Relationship Id="rId2" Type="http://schemas.openxmlformats.org/officeDocument/2006/relationships/vmlDrawing" Target="../drawings/vmlDrawing84.v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5.xml"/><Relationship Id="rId2" Type="http://schemas.openxmlformats.org/officeDocument/2006/relationships/vmlDrawing" Target="../drawings/vmlDrawing85.v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6.xml"/><Relationship Id="rId2" Type="http://schemas.openxmlformats.org/officeDocument/2006/relationships/vmlDrawing" Target="../drawings/vmlDrawing86.v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7.xml"/><Relationship Id="rId2" Type="http://schemas.openxmlformats.org/officeDocument/2006/relationships/vmlDrawing" Target="../drawings/vmlDrawing87.v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8.xml"/><Relationship Id="rId2" Type="http://schemas.openxmlformats.org/officeDocument/2006/relationships/vmlDrawing" Target="../drawings/vmlDrawing88.v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9.xml"/><Relationship Id="rId2" Type="http://schemas.openxmlformats.org/officeDocument/2006/relationships/vmlDrawing" Target="../drawings/vmlDrawing89.v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0.xml"/><Relationship Id="rId2" Type="http://schemas.openxmlformats.org/officeDocument/2006/relationships/vmlDrawing" Target="../drawings/vmlDrawing90.v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1.xml"/><Relationship Id="rId2" Type="http://schemas.openxmlformats.org/officeDocument/2006/relationships/vmlDrawing" Target="../drawings/vmlDrawing91.v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2.xml"/><Relationship Id="rId2" Type="http://schemas.openxmlformats.org/officeDocument/2006/relationships/vmlDrawing" Target="../drawings/vmlDrawing92.v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3.xml"/><Relationship Id="rId2" Type="http://schemas.openxmlformats.org/officeDocument/2006/relationships/vmlDrawing" Target="../drawings/vmlDrawing93.v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4.xml"/><Relationship Id="rId2" Type="http://schemas.openxmlformats.org/officeDocument/2006/relationships/vmlDrawing" Target="../drawings/vmlDrawing94.v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5.xml"/><Relationship Id="rId2" Type="http://schemas.openxmlformats.org/officeDocument/2006/relationships/vmlDrawing" Target="../drawings/vmlDrawing95.v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6.xml"/><Relationship Id="rId2" Type="http://schemas.openxmlformats.org/officeDocument/2006/relationships/vmlDrawing" Target="../drawings/vmlDrawing96.v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7.xml"/><Relationship Id="rId2" Type="http://schemas.openxmlformats.org/officeDocument/2006/relationships/vmlDrawing" Target="../drawings/vmlDrawing97.v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8.xml"/><Relationship Id="rId2" Type="http://schemas.openxmlformats.org/officeDocument/2006/relationships/vmlDrawing" Target="../drawings/vmlDrawing98.v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9.xml"/><Relationship Id="rId2" Type="http://schemas.openxmlformats.org/officeDocument/2006/relationships/vmlDrawing" Target="../drawings/vmlDrawing99.v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0.xml"/><Relationship Id="rId2" Type="http://schemas.openxmlformats.org/officeDocument/2006/relationships/vmlDrawing" Target="../drawings/vmlDrawing100.v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1.xml"/><Relationship Id="rId2" Type="http://schemas.openxmlformats.org/officeDocument/2006/relationships/vmlDrawing" Target="../drawings/vmlDrawing101.v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2.xml"/><Relationship Id="rId2" Type="http://schemas.openxmlformats.org/officeDocument/2006/relationships/vmlDrawing" Target="../drawings/vmlDrawing102.v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3.xml"/><Relationship Id="rId2" Type="http://schemas.openxmlformats.org/officeDocument/2006/relationships/vmlDrawing" Target="../drawings/vmlDrawing103.v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4.xml"/><Relationship Id="rId2" Type="http://schemas.openxmlformats.org/officeDocument/2006/relationships/vmlDrawing" Target="../drawings/vmlDrawing104.v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5.xml"/><Relationship Id="rId2" Type="http://schemas.openxmlformats.org/officeDocument/2006/relationships/vmlDrawing" Target="../drawings/vmlDrawing105.v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6.xml"/><Relationship Id="rId2" Type="http://schemas.openxmlformats.org/officeDocument/2006/relationships/vmlDrawing" Target="../drawings/vmlDrawing106.v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7.xml"/><Relationship Id="rId2" Type="http://schemas.openxmlformats.org/officeDocument/2006/relationships/vmlDrawing" Target="../drawings/vmlDrawing107.v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8.xml"/><Relationship Id="rId2" Type="http://schemas.openxmlformats.org/officeDocument/2006/relationships/vmlDrawing" Target="../drawings/vmlDrawing108.v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9.xml"/><Relationship Id="rId2" Type="http://schemas.openxmlformats.org/officeDocument/2006/relationships/vmlDrawing" Target="../drawings/vmlDrawing109.v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0.xml"/><Relationship Id="rId2" Type="http://schemas.openxmlformats.org/officeDocument/2006/relationships/vmlDrawing" Target="../drawings/vmlDrawing110.v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1.xml"/><Relationship Id="rId2" Type="http://schemas.openxmlformats.org/officeDocument/2006/relationships/vmlDrawing" Target="../drawings/vmlDrawing111.v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2.xml"/><Relationship Id="rId2" Type="http://schemas.openxmlformats.org/officeDocument/2006/relationships/vmlDrawing" Target="../drawings/vmlDrawing112.v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3.xml"/><Relationship Id="rId2" Type="http://schemas.openxmlformats.org/officeDocument/2006/relationships/vmlDrawing" Target="../drawings/vmlDrawing113.v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4.xml"/><Relationship Id="rId2" Type="http://schemas.openxmlformats.org/officeDocument/2006/relationships/vmlDrawing" Target="../drawings/vmlDrawing114.v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5.xml"/><Relationship Id="rId2" Type="http://schemas.openxmlformats.org/officeDocument/2006/relationships/vmlDrawing" Target="../drawings/vmlDrawing115.v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6.xml"/><Relationship Id="rId2" Type="http://schemas.openxmlformats.org/officeDocument/2006/relationships/vmlDrawing" Target="../drawings/vmlDrawing116.v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7.xml"/><Relationship Id="rId2" Type="http://schemas.openxmlformats.org/officeDocument/2006/relationships/vmlDrawing" Target="../drawings/vmlDrawing117.v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8.xml"/><Relationship Id="rId2" Type="http://schemas.openxmlformats.org/officeDocument/2006/relationships/vmlDrawing" Target="../drawings/vmlDrawing118.v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9.xml"/><Relationship Id="rId2" Type="http://schemas.openxmlformats.org/officeDocument/2006/relationships/vmlDrawing" Target="../drawings/vmlDrawing119.v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0.xml"/><Relationship Id="rId2" Type="http://schemas.openxmlformats.org/officeDocument/2006/relationships/vmlDrawing" Target="../drawings/vmlDrawing120.v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1.xml"/><Relationship Id="rId2" Type="http://schemas.openxmlformats.org/officeDocument/2006/relationships/vmlDrawing" Target="../drawings/vmlDrawing121.v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2.xml"/><Relationship Id="rId2" Type="http://schemas.openxmlformats.org/officeDocument/2006/relationships/vmlDrawing" Target="../drawings/vmlDrawing122.v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3.xml"/><Relationship Id="rId2" Type="http://schemas.openxmlformats.org/officeDocument/2006/relationships/vmlDrawing" Target="../drawings/vmlDrawing123.v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4.xml"/><Relationship Id="rId2" Type="http://schemas.openxmlformats.org/officeDocument/2006/relationships/vmlDrawing" Target="../drawings/vmlDrawing124.v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5.xml"/><Relationship Id="rId2" Type="http://schemas.openxmlformats.org/officeDocument/2006/relationships/vmlDrawing" Target="../drawings/vmlDrawing125.v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6.xml"/><Relationship Id="rId2" Type="http://schemas.openxmlformats.org/officeDocument/2006/relationships/vmlDrawing" Target="../drawings/vmlDrawing126.v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7.xml"/><Relationship Id="rId2" Type="http://schemas.openxmlformats.org/officeDocument/2006/relationships/vmlDrawing" Target="../drawings/vmlDrawing127.vml"/><Relationship Id="rId1" Type="http://schemas.openxmlformats.org/officeDocument/2006/relationships/printerSettings" Target="../printerSettings/printerSettings1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N47"/>
  <sheetViews>
    <sheetView topLeftCell="A7" zoomScaleNormal="100" workbookViewId="0">
      <selection activeCell="D16" sqref="D16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customWidth="1"/>
    <col min="4" max="4" width="9.28515625" style="5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2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9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48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45291</v>
      </c>
      <c r="B15" s="20" t="s">
        <v>30</v>
      </c>
      <c r="C15" s="21">
        <v>0</v>
      </c>
      <c r="D15" s="21">
        <v>0</v>
      </c>
      <c r="E15" s="21">
        <v>86721</v>
      </c>
      <c r="F15" s="22">
        <v>10423.197115384619</v>
      </c>
      <c r="G15" s="22">
        <v>98403</v>
      </c>
      <c r="H15" s="22">
        <v>11442.209302325584</v>
      </c>
      <c r="I15" s="21">
        <v>0</v>
      </c>
      <c r="J15" s="21">
        <v>1.6964207816272392E-13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2.9309887850104133E-14</v>
      </c>
      <c r="Q15" s="21">
        <v>110649</v>
      </c>
      <c r="R15" s="21">
        <v>264</v>
      </c>
      <c r="S15" s="21">
        <v>847</v>
      </c>
      <c r="T15" s="21">
        <v>30859</v>
      </c>
      <c r="U15" s="21">
        <v>0</v>
      </c>
      <c r="V15" s="21">
        <v>0</v>
      </c>
      <c r="W15" s="21">
        <v>6214</v>
      </c>
      <c r="X15" s="21">
        <v>58192</v>
      </c>
      <c r="Y15" s="21">
        <v>657</v>
      </c>
      <c r="Z15" s="21">
        <v>8850</v>
      </c>
      <c r="AA15" s="21">
        <v>205</v>
      </c>
      <c r="AB15" s="21">
        <v>19454</v>
      </c>
      <c r="AC15" s="21">
        <v>28969</v>
      </c>
      <c r="AD15" s="21">
        <v>0</v>
      </c>
      <c r="AE15" s="21">
        <v>1060</v>
      </c>
      <c r="AF15" s="22">
        <v>44968.999999999985</v>
      </c>
      <c r="AG15" s="21">
        <v>1885</v>
      </c>
      <c r="AH15" s="21">
        <v>517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6"/>
      <c r="J16" s="26"/>
      <c r="K16" s="26"/>
      <c r="L16" s="26"/>
      <c r="M16" s="25"/>
      <c r="N16" s="27"/>
      <c r="O16" s="26"/>
      <c r="P16" s="28"/>
      <c r="Q16" s="26"/>
      <c r="R16" s="25"/>
      <c r="S16" s="25"/>
      <c r="T16" s="25"/>
      <c r="U16" s="25"/>
      <c r="V16" s="26"/>
      <c r="W16" s="25"/>
      <c r="X16" s="25"/>
      <c r="Y16" s="25"/>
      <c r="Z16" s="25"/>
      <c r="AA16" s="25"/>
      <c r="AB16" s="26"/>
      <c r="AC16" s="25"/>
      <c r="AD16" s="25"/>
      <c r="AE16" s="25"/>
      <c r="AF16" s="26"/>
      <c r="AG16" s="25"/>
      <c r="AH16" s="29"/>
    </row>
    <row r="17" spans="1:40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86721</v>
      </c>
      <c r="F17" s="27">
        <f t="shared" ref="F17:AH17" si="1">F15+F16</f>
        <v>10423.197115384619</v>
      </c>
      <c r="G17" s="26">
        <f>G15+G16</f>
        <v>98403</v>
      </c>
      <c r="H17" s="27">
        <f>H15+H16</f>
        <v>11442.209302325584</v>
      </c>
      <c r="I17" s="26">
        <f t="shared" si="1"/>
        <v>0</v>
      </c>
      <c r="J17" s="26">
        <f t="shared" si="1"/>
        <v>1.6964207816272392E-13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110649</v>
      </c>
      <c r="R17" s="26">
        <f t="shared" si="1"/>
        <v>264</v>
      </c>
      <c r="S17" s="26">
        <f t="shared" si="1"/>
        <v>847</v>
      </c>
      <c r="T17" s="26">
        <f t="shared" si="1"/>
        <v>30859</v>
      </c>
      <c r="U17" s="26">
        <f t="shared" si="1"/>
        <v>0</v>
      </c>
      <c r="V17" s="26">
        <f t="shared" si="1"/>
        <v>0</v>
      </c>
      <c r="W17" s="26">
        <f t="shared" si="1"/>
        <v>6214</v>
      </c>
      <c r="X17" s="26">
        <f t="shared" si="1"/>
        <v>58192</v>
      </c>
      <c r="Y17" s="26">
        <f t="shared" si="1"/>
        <v>657</v>
      </c>
      <c r="Z17" s="26">
        <f t="shared" si="1"/>
        <v>8850</v>
      </c>
      <c r="AA17" s="26">
        <f t="shared" si="1"/>
        <v>205</v>
      </c>
      <c r="AB17" s="26">
        <f t="shared" si="1"/>
        <v>19454</v>
      </c>
      <c r="AC17" s="26">
        <f t="shared" si="1"/>
        <v>28969</v>
      </c>
      <c r="AD17" s="26">
        <f t="shared" si="1"/>
        <v>0</v>
      </c>
      <c r="AE17" s="26">
        <f t="shared" si="1"/>
        <v>1060</v>
      </c>
      <c r="AF17" s="27">
        <f t="shared" si="1"/>
        <v>44968.999999999985</v>
      </c>
      <c r="AG17" s="26">
        <f t="shared" si="1"/>
        <v>1885</v>
      </c>
      <c r="AH17" s="31">
        <f t="shared" si="1"/>
        <v>517</v>
      </c>
    </row>
    <row r="18" spans="1:40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485</v>
      </c>
      <c r="F18" s="27">
        <f>E18/208*25</f>
        <v>58.293269230769226</v>
      </c>
      <c r="G18" s="25">
        <v>1595</v>
      </c>
      <c r="H18" s="27">
        <f>G18/215*25</f>
        <v>185.46511627906978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6">
        <v>195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32">
        <v>25</v>
      </c>
      <c r="X18" s="25">
        <v>533</v>
      </c>
      <c r="Y18" s="25">
        <v>0</v>
      </c>
      <c r="Z18" s="25">
        <v>81</v>
      </c>
      <c r="AA18" s="26">
        <v>2</v>
      </c>
      <c r="AB18" s="25">
        <v>164</v>
      </c>
      <c r="AC18" s="26">
        <v>48</v>
      </c>
      <c r="AD18" s="25"/>
      <c r="AE18" s="25">
        <v>0</v>
      </c>
      <c r="AF18" s="27">
        <f>Z18*2.43</f>
        <v>196.83</v>
      </c>
      <c r="AG18" s="26">
        <v>0</v>
      </c>
      <c r="AH18" s="33">
        <v>0</v>
      </c>
    </row>
    <row r="19" spans="1:40" ht="60" customHeight="1" x14ac:dyDescent="0.25">
      <c r="A19" s="34">
        <v>45297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86236</v>
      </c>
      <c r="F19" s="37">
        <f>F17-F18</f>
        <v>10364.903846153849</v>
      </c>
      <c r="G19" s="36">
        <f t="shared" ref="G19" si="2">G17-G18</f>
        <v>96808</v>
      </c>
      <c r="H19" s="37">
        <f>H17-H18</f>
        <v>11256.744186046513</v>
      </c>
      <c r="I19" s="36">
        <f t="shared" ref="I19:AE19" si="3">I17-I18</f>
        <v>0</v>
      </c>
      <c r="J19" s="37">
        <f t="shared" si="3"/>
        <v>1.6964207816272392E-13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110454</v>
      </c>
      <c r="R19" s="36">
        <f t="shared" si="3"/>
        <v>264</v>
      </c>
      <c r="S19" s="36">
        <f t="shared" si="3"/>
        <v>847</v>
      </c>
      <c r="T19" s="36">
        <f t="shared" si="3"/>
        <v>30859</v>
      </c>
      <c r="U19" s="36">
        <f t="shared" si="3"/>
        <v>0</v>
      </c>
      <c r="V19" s="36">
        <f t="shared" si="3"/>
        <v>0</v>
      </c>
      <c r="W19" s="38">
        <f t="shared" si="3"/>
        <v>6189</v>
      </c>
      <c r="X19" s="36">
        <f t="shared" si="3"/>
        <v>57659</v>
      </c>
      <c r="Y19" s="36">
        <f t="shared" si="3"/>
        <v>657</v>
      </c>
      <c r="Z19" s="36">
        <f t="shared" si="3"/>
        <v>8769</v>
      </c>
      <c r="AA19" s="36">
        <f>AA17-AA18</f>
        <v>203</v>
      </c>
      <c r="AB19" s="36">
        <f t="shared" si="3"/>
        <v>19290</v>
      </c>
      <c r="AC19" s="36">
        <f t="shared" si="3"/>
        <v>28921</v>
      </c>
      <c r="AD19" s="36">
        <f t="shared" si="3"/>
        <v>0</v>
      </c>
      <c r="AE19" s="36">
        <f t="shared" si="3"/>
        <v>1060</v>
      </c>
      <c r="AF19" s="37">
        <f>AF17-AF18</f>
        <v>44772.169999999984</v>
      </c>
      <c r="AG19" s="36">
        <f>AG17-AG18</f>
        <v>1885</v>
      </c>
      <c r="AH19" s="39">
        <f>AH17-AH18</f>
        <v>517</v>
      </c>
      <c r="AN19" s="5">
        <f>400+392+2745.29</f>
        <v>3537.29</v>
      </c>
    </row>
    <row r="20" spans="1:40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86236</v>
      </c>
      <c r="F20" s="41">
        <f t="shared" si="5"/>
        <v>10364.903846153849</v>
      </c>
      <c r="G20" s="40">
        <f t="shared" si="5"/>
        <v>96808</v>
      </c>
      <c r="H20" s="41">
        <f t="shared" si="5"/>
        <v>11256.744186046513</v>
      </c>
      <c r="I20" s="40">
        <f t="shared" si="5"/>
        <v>0</v>
      </c>
      <c r="J20" s="41">
        <f t="shared" si="5"/>
        <v>1.6964207816272392E-13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110454</v>
      </c>
      <c r="R20" s="40">
        <f t="shared" si="5"/>
        <v>264</v>
      </c>
      <c r="S20" s="40">
        <f t="shared" si="5"/>
        <v>847</v>
      </c>
      <c r="T20" s="40">
        <f t="shared" si="5"/>
        <v>30859</v>
      </c>
      <c r="U20" s="40">
        <f t="shared" si="5"/>
        <v>0</v>
      </c>
      <c r="V20" s="40">
        <f t="shared" si="5"/>
        <v>0</v>
      </c>
      <c r="W20" s="40">
        <f t="shared" si="5"/>
        <v>6189</v>
      </c>
      <c r="X20" s="40">
        <f t="shared" si="5"/>
        <v>57659</v>
      </c>
      <c r="Y20" s="40">
        <f t="shared" si="5"/>
        <v>657</v>
      </c>
      <c r="Z20" s="40">
        <f t="shared" si="5"/>
        <v>8769</v>
      </c>
      <c r="AA20" s="40">
        <f t="shared" si="5"/>
        <v>203</v>
      </c>
      <c r="AB20" s="40">
        <f t="shared" si="5"/>
        <v>19290</v>
      </c>
      <c r="AC20" s="40">
        <f t="shared" si="5"/>
        <v>28921</v>
      </c>
      <c r="AD20" s="40">
        <f t="shared" si="5"/>
        <v>0</v>
      </c>
      <c r="AE20" s="40">
        <f t="shared" si="5"/>
        <v>1060</v>
      </c>
      <c r="AF20" s="41">
        <f t="shared" si="5"/>
        <v>44772.169999999984</v>
      </c>
      <c r="AG20" s="40">
        <f t="shared" si="5"/>
        <v>1885</v>
      </c>
      <c r="AH20" s="42">
        <f t="shared" si="5"/>
        <v>517</v>
      </c>
      <c r="AN20" s="5">
        <f>10000-AN19</f>
        <v>6462.71</v>
      </c>
    </row>
    <row r="21" spans="1:40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40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40" s="48" customFormat="1" ht="25.5" customHeight="1" x14ac:dyDescent="0.2">
      <c r="A23" s="48" t="s">
        <v>36</v>
      </c>
      <c r="E23" s="48" t="s">
        <v>37</v>
      </c>
      <c r="P23" s="49" t="s">
        <v>38</v>
      </c>
      <c r="V23" s="48" t="s">
        <v>39</v>
      </c>
      <c r="AG23" s="50"/>
      <c r="AH23" s="50"/>
      <c r="AI23" s="50"/>
      <c r="AJ23" s="50"/>
      <c r="AK23" s="50"/>
      <c r="AL23" s="50"/>
    </row>
    <row r="24" spans="1:40" s="48" customFormat="1" ht="21" customHeight="1" x14ac:dyDescent="0.2">
      <c r="A24" s="50"/>
      <c r="AG24" s="50"/>
      <c r="AH24" s="50"/>
      <c r="AI24" s="50"/>
      <c r="AJ24" s="50"/>
      <c r="AK24" s="50"/>
      <c r="AL24" s="50"/>
    </row>
    <row r="25" spans="1:40" s="48" customFormat="1" ht="29.25" customHeight="1" x14ac:dyDescent="0.2">
      <c r="A25" s="50"/>
    </row>
    <row r="26" spans="1:40" s="48" customFormat="1" ht="21" customHeight="1" x14ac:dyDescent="0.2">
      <c r="A26" s="51" t="s">
        <v>40</v>
      </c>
      <c r="E26" s="51" t="s">
        <v>41</v>
      </c>
      <c r="P26" s="51" t="s">
        <v>42</v>
      </c>
      <c r="V26" s="51" t="s">
        <v>43</v>
      </c>
    </row>
    <row r="27" spans="1:40" s="50" customFormat="1" ht="21.75" customHeight="1" x14ac:dyDescent="0.2">
      <c r="A27" s="50" t="s">
        <v>44</v>
      </c>
      <c r="E27" s="50" t="s">
        <v>45</v>
      </c>
      <c r="P27" s="50" t="s">
        <v>46</v>
      </c>
      <c r="V27" s="50" t="s">
        <v>47</v>
      </c>
      <c r="AI27" s="52"/>
      <c r="AJ27" s="52"/>
      <c r="AK27" s="52"/>
      <c r="AL27" s="52"/>
    </row>
    <row r="28" spans="1:40" s="53" customFormat="1" ht="15.75" customHeight="1" x14ac:dyDescent="0.3"/>
    <row r="29" spans="1:40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40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40" ht="15.75" customHeight="1" x14ac:dyDescent="0.25"/>
    <row r="32" spans="1:40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19685039370078741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N47"/>
  <sheetViews>
    <sheetView topLeftCell="D10" zoomScaleNormal="100" workbookViewId="0">
      <selection activeCell="C16" sqref="C16:AH16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customWidth="1"/>
    <col min="4" max="4" width="9.28515625" style="5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3.140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49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45298</v>
      </c>
      <c r="B15" s="20" t="s">
        <v>30</v>
      </c>
      <c r="C15" s="21">
        <f>'12-31-2023-01-06-2024'!C20</f>
        <v>0</v>
      </c>
      <c r="D15" s="21">
        <f>'12-31-2023-01-06-2024'!D20</f>
        <v>0</v>
      </c>
      <c r="E15" s="21">
        <f>'12-31-2023-01-06-2024'!E20</f>
        <v>86236</v>
      </c>
      <c r="F15" s="22">
        <f>'12-31-2023-01-06-2024'!F20</f>
        <v>10364.903846153849</v>
      </c>
      <c r="G15" s="21">
        <f>'12-31-2023-01-06-2024'!G20</f>
        <v>96808</v>
      </c>
      <c r="H15" s="22">
        <f>'12-31-2023-01-06-2024'!H20</f>
        <v>11256.744186046513</v>
      </c>
      <c r="I15" s="21">
        <f>'12-31-2023-01-06-2024'!I20</f>
        <v>0</v>
      </c>
      <c r="J15" s="21">
        <f>'12-31-2023-01-06-2024'!J20</f>
        <v>1.6964207816272392E-13</v>
      </c>
      <c r="K15" s="21">
        <f>'12-31-2023-01-06-2024'!K20</f>
        <v>0</v>
      </c>
      <c r="L15" s="21">
        <f>'12-31-2023-01-06-2024'!L20</f>
        <v>0</v>
      </c>
      <c r="M15" s="21">
        <f>'12-31-2023-01-06-2024'!M20</f>
        <v>0</v>
      </c>
      <c r="N15" s="21">
        <f>'12-31-2023-01-06-2024'!N20</f>
        <v>0</v>
      </c>
      <c r="O15" s="21">
        <f>'12-31-2023-01-06-2024'!O20</f>
        <v>0</v>
      </c>
      <c r="P15" s="21">
        <f>'12-31-2023-01-06-2024'!P20</f>
        <v>2.9309887850104133E-14</v>
      </c>
      <c r="Q15" s="21">
        <f>'12-31-2023-01-06-2024'!Q20</f>
        <v>110454</v>
      </c>
      <c r="R15" s="21">
        <f>'12-31-2023-01-06-2024'!R20</f>
        <v>264</v>
      </c>
      <c r="S15" s="21">
        <f>'12-31-2023-01-06-2024'!S20</f>
        <v>847</v>
      </c>
      <c r="T15" s="21">
        <f>'12-31-2023-01-06-2024'!T20</f>
        <v>30859</v>
      </c>
      <c r="U15" s="21">
        <f>'12-31-2023-01-06-2024'!U20</f>
        <v>0</v>
      </c>
      <c r="V15" s="21">
        <f>'12-31-2023-01-06-2024'!V20</f>
        <v>0</v>
      </c>
      <c r="W15" s="21">
        <f>'12-31-2023-01-06-2024'!W20</f>
        <v>6189</v>
      </c>
      <c r="X15" s="21">
        <f>'12-31-2023-01-06-2024'!X20</f>
        <v>57659</v>
      </c>
      <c r="Y15" s="21">
        <f>'12-31-2023-01-06-2024'!Y20</f>
        <v>657</v>
      </c>
      <c r="Z15" s="21">
        <f>'12-31-2023-01-06-2024'!Z20</f>
        <v>8769</v>
      </c>
      <c r="AA15" s="21">
        <f>'12-31-2023-01-06-2024'!AA20</f>
        <v>203</v>
      </c>
      <c r="AB15" s="21">
        <f>'12-31-2023-01-06-2024'!AB20</f>
        <v>19290</v>
      </c>
      <c r="AC15" s="21">
        <f>'12-31-2023-01-06-2024'!AC20</f>
        <v>28921</v>
      </c>
      <c r="AD15" s="21">
        <f>'12-31-2023-01-06-2024'!AD20</f>
        <v>0</v>
      </c>
      <c r="AE15" s="21">
        <f>'12-31-2023-01-06-2024'!AE20</f>
        <v>1060</v>
      </c>
      <c r="AF15" s="22">
        <f>'12-31-2023-01-06-2024'!AF20</f>
        <v>44772.169999999984</v>
      </c>
      <c r="AG15" s="21">
        <f>'12-31-2023-01-06-2024'!AG20</f>
        <v>1885</v>
      </c>
      <c r="AH15" s="21">
        <f>'12-31-2023-01-06-2024'!AH20</f>
        <v>517</v>
      </c>
    </row>
    <row r="16" spans="1:34" ht="60" customHeight="1" x14ac:dyDescent="0.25">
      <c r="A16" s="23"/>
      <c r="B16" s="24" t="s">
        <v>31</v>
      </c>
      <c r="C16" s="25"/>
      <c r="D16" s="26">
        <f>C16/200*25</f>
        <v>0</v>
      </c>
      <c r="E16" s="25">
        <f>50*208</f>
        <v>10400</v>
      </c>
      <c r="F16" s="26">
        <f>E16/208*25</f>
        <v>1250</v>
      </c>
      <c r="G16" s="25">
        <f>50*215</f>
        <v>10750</v>
      </c>
      <c r="H16" s="26">
        <f>G16/215*25</f>
        <v>1250</v>
      </c>
      <c r="I16" s="26">
        <v>0</v>
      </c>
      <c r="J16" s="26">
        <v>0</v>
      </c>
      <c r="K16" s="26"/>
      <c r="L16" s="26"/>
      <c r="M16" s="25"/>
      <c r="N16" s="27"/>
      <c r="O16" s="26"/>
      <c r="P16" s="28"/>
      <c r="Q16" s="26">
        <f>600*25</f>
        <v>15000</v>
      </c>
      <c r="R16" s="25"/>
      <c r="S16" s="25"/>
      <c r="T16" s="25"/>
      <c r="U16" s="25"/>
      <c r="V16" s="26"/>
      <c r="W16" s="25"/>
      <c r="X16" s="25">
        <v>15500</v>
      </c>
      <c r="Y16" s="25"/>
      <c r="Z16" s="25">
        <v>2000</v>
      </c>
      <c r="AA16" s="25">
        <v>100</v>
      </c>
      <c r="AB16" s="26">
        <v>1800</v>
      </c>
      <c r="AC16" s="25">
        <v>2000</v>
      </c>
      <c r="AD16" s="25"/>
      <c r="AE16" s="25"/>
      <c r="AF16" s="26">
        <v>4000</v>
      </c>
      <c r="AG16" s="25"/>
      <c r="AH16" s="29"/>
    </row>
    <row r="17" spans="1:40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96636</v>
      </c>
      <c r="F17" s="27">
        <f t="shared" ref="F17:AH17" si="1">F15+F16</f>
        <v>11614.903846153849</v>
      </c>
      <c r="G17" s="26">
        <f>G15+G16</f>
        <v>107558</v>
      </c>
      <c r="H17" s="27">
        <f>H15+H16</f>
        <v>12506.744186046513</v>
      </c>
      <c r="I17" s="26">
        <f t="shared" si="1"/>
        <v>0</v>
      </c>
      <c r="J17" s="26">
        <f t="shared" si="1"/>
        <v>1.6964207816272392E-13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125454</v>
      </c>
      <c r="R17" s="26">
        <f t="shared" si="1"/>
        <v>264</v>
      </c>
      <c r="S17" s="26">
        <f t="shared" si="1"/>
        <v>847</v>
      </c>
      <c r="T17" s="26">
        <f t="shared" si="1"/>
        <v>30859</v>
      </c>
      <c r="U17" s="26">
        <f t="shared" si="1"/>
        <v>0</v>
      </c>
      <c r="V17" s="26">
        <f t="shared" si="1"/>
        <v>0</v>
      </c>
      <c r="W17" s="26">
        <f t="shared" si="1"/>
        <v>6189</v>
      </c>
      <c r="X17" s="26">
        <f t="shared" si="1"/>
        <v>73159</v>
      </c>
      <c r="Y17" s="26">
        <f t="shared" si="1"/>
        <v>657</v>
      </c>
      <c r="Z17" s="26">
        <f t="shared" si="1"/>
        <v>10769</v>
      </c>
      <c r="AA17" s="26">
        <f t="shared" si="1"/>
        <v>303</v>
      </c>
      <c r="AB17" s="26">
        <f t="shared" si="1"/>
        <v>21090</v>
      </c>
      <c r="AC17" s="26">
        <f t="shared" si="1"/>
        <v>30921</v>
      </c>
      <c r="AD17" s="26">
        <f t="shared" si="1"/>
        <v>0</v>
      </c>
      <c r="AE17" s="26">
        <f t="shared" si="1"/>
        <v>1060</v>
      </c>
      <c r="AF17" s="27">
        <f t="shared" si="1"/>
        <v>48772.169999999984</v>
      </c>
      <c r="AG17" s="26">
        <f t="shared" si="1"/>
        <v>1885</v>
      </c>
      <c r="AH17" s="31">
        <f t="shared" si="1"/>
        <v>517</v>
      </c>
    </row>
    <row r="18" spans="1:40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7101</v>
      </c>
      <c r="F18" s="27">
        <f>E18/208*25</f>
        <v>853.48557692307702</v>
      </c>
      <c r="G18" s="25">
        <v>9654</v>
      </c>
      <c r="H18" s="27">
        <f>G18/215*25</f>
        <v>1122.5581395348836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6">
        <v>5211</v>
      </c>
      <c r="R18" s="25">
        <v>0</v>
      </c>
      <c r="S18" s="25">
        <v>0</v>
      </c>
      <c r="T18" s="25">
        <v>954</v>
      </c>
      <c r="U18" s="25">
        <v>0</v>
      </c>
      <c r="V18" s="25">
        <v>0</v>
      </c>
      <c r="W18" s="32">
        <v>135</v>
      </c>
      <c r="X18" s="25">
        <v>7240</v>
      </c>
      <c r="Y18" s="25">
        <v>0</v>
      </c>
      <c r="Z18" s="25">
        <v>1167</v>
      </c>
      <c r="AA18" s="26">
        <v>8</v>
      </c>
      <c r="AB18" s="25">
        <v>2697</v>
      </c>
      <c r="AC18" s="26">
        <v>739</v>
      </c>
      <c r="AD18" s="25"/>
      <c r="AE18" s="25"/>
      <c r="AF18" s="27">
        <f>Z18*2.43</f>
        <v>2835.8100000000004</v>
      </c>
      <c r="AG18" s="26">
        <v>0</v>
      </c>
      <c r="AH18" s="33">
        <v>73</v>
      </c>
    </row>
    <row r="19" spans="1:40" ht="60" customHeight="1" x14ac:dyDescent="0.25">
      <c r="A19" s="34">
        <v>45304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89535</v>
      </c>
      <c r="F19" s="37">
        <f>F17-F18</f>
        <v>10761.418269230773</v>
      </c>
      <c r="G19" s="36">
        <f t="shared" ref="G19" si="2">G17-G18</f>
        <v>97904</v>
      </c>
      <c r="H19" s="37">
        <f>H17-H18</f>
        <v>11384.18604651163</v>
      </c>
      <c r="I19" s="36">
        <f t="shared" ref="I19:AE19" si="3">I17-I18</f>
        <v>0</v>
      </c>
      <c r="J19" s="37">
        <f t="shared" si="3"/>
        <v>1.6964207816272392E-13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120243</v>
      </c>
      <c r="R19" s="36">
        <f t="shared" si="3"/>
        <v>264</v>
      </c>
      <c r="S19" s="36">
        <f t="shared" si="3"/>
        <v>847</v>
      </c>
      <c r="T19" s="36">
        <f t="shared" si="3"/>
        <v>29905</v>
      </c>
      <c r="U19" s="36">
        <f t="shared" si="3"/>
        <v>0</v>
      </c>
      <c r="V19" s="36">
        <f t="shared" si="3"/>
        <v>0</v>
      </c>
      <c r="W19" s="38">
        <f t="shared" si="3"/>
        <v>6054</v>
      </c>
      <c r="X19" s="36">
        <f t="shared" si="3"/>
        <v>65919</v>
      </c>
      <c r="Y19" s="36">
        <f t="shared" si="3"/>
        <v>657</v>
      </c>
      <c r="Z19" s="36">
        <f t="shared" si="3"/>
        <v>9602</v>
      </c>
      <c r="AA19" s="36">
        <f>AA17-AA18</f>
        <v>295</v>
      </c>
      <c r="AB19" s="36">
        <f t="shared" si="3"/>
        <v>18393</v>
      </c>
      <c r="AC19" s="36">
        <f t="shared" si="3"/>
        <v>30182</v>
      </c>
      <c r="AD19" s="36">
        <f t="shared" si="3"/>
        <v>0</v>
      </c>
      <c r="AE19" s="36">
        <f t="shared" si="3"/>
        <v>1060</v>
      </c>
      <c r="AF19" s="37">
        <f>AF17-AF18</f>
        <v>45936.359999999986</v>
      </c>
      <c r="AG19" s="36">
        <f>AG17-AG18</f>
        <v>1885</v>
      </c>
      <c r="AH19" s="39">
        <f>AH17-AH18</f>
        <v>444</v>
      </c>
      <c r="AN19" s="5">
        <f>400+392+2745.29</f>
        <v>3537.29</v>
      </c>
    </row>
    <row r="20" spans="1:40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89535</v>
      </c>
      <c r="F20" s="41">
        <f t="shared" si="5"/>
        <v>10761.418269230773</v>
      </c>
      <c r="G20" s="40">
        <f t="shared" si="5"/>
        <v>97904</v>
      </c>
      <c r="H20" s="41">
        <f t="shared" si="5"/>
        <v>11384.18604651163</v>
      </c>
      <c r="I20" s="40">
        <f t="shared" si="5"/>
        <v>0</v>
      </c>
      <c r="J20" s="41">
        <f t="shared" si="5"/>
        <v>1.6964207816272392E-13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120243</v>
      </c>
      <c r="R20" s="40">
        <f t="shared" si="5"/>
        <v>264</v>
      </c>
      <c r="S20" s="40">
        <f t="shared" si="5"/>
        <v>847</v>
      </c>
      <c r="T20" s="40">
        <f t="shared" si="5"/>
        <v>29905</v>
      </c>
      <c r="U20" s="40">
        <f t="shared" si="5"/>
        <v>0</v>
      </c>
      <c r="V20" s="40">
        <f t="shared" si="5"/>
        <v>0</v>
      </c>
      <c r="W20" s="40">
        <f t="shared" si="5"/>
        <v>6054</v>
      </c>
      <c r="X20" s="40">
        <f t="shared" si="5"/>
        <v>65919</v>
      </c>
      <c r="Y20" s="40">
        <f t="shared" si="5"/>
        <v>657</v>
      </c>
      <c r="Z20" s="40">
        <f t="shared" si="5"/>
        <v>9602</v>
      </c>
      <c r="AA20" s="40">
        <f t="shared" si="5"/>
        <v>295</v>
      </c>
      <c r="AB20" s="40">
        <f t="shared" si="5"/>
        <v>18393</v>
      </c>
      <c r="AC20" s="40">
        <f t="shared" si="5"/>
        <v>30182</v>
      </c>
      <c r="AD20" s="40">
        <f t="shared" si="5"/>
        <v>0</v>
      </c>
      <c r="AE20" s="40">
        <f t="shared" si="5"/>
        <v>1060</v>
      </c>
      <c r="AF20" s="41">
        <f t="shared" si="5"/>
        <v>45936.359999999986</v>
      </c>
      <c r="AG20" s="40">
        <f t="shared" si="5"/>
        <v>1885</v>
      </c>
      <c r="AH20" s="42">
        <f t="shared" si="5"/>
        <v>444</v>
      </c>
      <c r="AN20" s="5">
        <f>10000-AN19</f>
        <v>6462.71</v>
      </c>
    </row>
    <row r="21" spans="1:40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40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40" s="48" customFormat="1" ht="25.5" customHeight="1" x14ac:dyDescent="0.2">
      <c r="A23" s="48" t="s">
        <v>36</v>
      </c>
      <c r="E23" s="48" t="s">
        <v>37</v>
      </c>
      <c r="P23" s="49" t="s">
        <v>38</v>
      </c>
      <c r="V23" s="48" t="s">
        <v>39</v>
      </c>
      <c r="AG23" s="50"/>
      <c r="AH23" s="50"/>
      <c r="AI23" s="50"/>
      <c r="AJ23" s="50"/>
      <c r="AK23" s="50"/>
      <c r="AL23" s="50"/>
    </row>
    <row r="24" spans="1:40" s="48" customFormat="1" ht="21" customHeight="1" x14ac:dyDescent="0.2">
      <c r="A24" s="50"/>
      <c r="AG24" s="50"/>
      <c r="AH24" s="50"/>
      <c r="AI24" s="50"/>
      <c r="AJ24" s="50"/>
      <c r="AK24" s="50"/>
      <c r="AL24" s="50"/>
    </row>
    <row r="25" spans="1:40" s="48" customFormat="1" ht="29.25" customHeight="1" x14ac:dyDescent="0.2">
      <c r="A25" s="50"/>
    </row>
    <row r="26" spans="1:40" s="48" customFormat="1" ht="21" customHeight="1" x14ac:dyDescent="0.2">
      <c r="A26" s="51" t="s">
        <v>40</v>
      </c>
      <c r="E26" s="51" t="s">
        <v>41</v>
      </c>
      <c r="P26" s="51" t="s">
        <v>42</v>
      </c>
      <c r="V26" s="51" t="s">
        <v>43</v>
      </c>
    </row>
    <row r="27" spans="1:40" s="50" customFormat="1" ht="21.75" customHeight="1" x14ac:dyDescent="0.2">
      <c r="A27" s="50" t="s">
        <v>44</v>
      </c>
      <c r="E27" s="50" t="s">
        <v>45</v>
      </c>
      <c r="P27" s="50" t="s">
        <v>46</v>
      </c>
      <c r="V27" s="50" t="s">
        <v>47</v>
      </c>
      <c r="AI27" s="52"/>
      <c r="AJ27" s="52"/>
      <c r="AK27" s="52"/>
      <c r="AL27" s="52"/>
    </row>
    <row r="28" spans="1:40" s="53" customFormat="1" ht="15.75" customHeight="1" x14ac:dyDescent="0.3"/>
    <row r="29" spans="1:40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40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40" ht="15.75" customHeight="1" x14ac:dyDescent="0.25"/>
    <row r="32" spans="1:40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19685039370078741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N47"/>
  <sheetViews>
    <sheetView topLeftCell="A4" zoomScaleNormal="100" workbookViewId="0">
      <selection activeCell="S18" sqref="S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customWidth="1"/>
    <col min="4" max="4" width="9.28515625" style="5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3.140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50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45305</v>
      </c>
      <c r="B15" s="20" t="s">
        <v>30</v>
      </c>
      <c r="C15" s="21">
        <f>'01-07-13,2024'!C20</f>
        <v>0</v>
      </c>
      <c r="D15" s="21">
        <f>'01-07-13,2024'!D20</f>
        <v>0</v>
      </c>
      <c r="E15" s="21">
        <f>'01-07-13,2024'!E20</f>
        <v>89535</v>
      </c>
      <c r="F15" s="21">
        <f>'01-07-13,2024'!F20</f>
        <v>10761.418269230773</v>
      </c>
      <c r="G15" s="21">
        <f>'01-07-13,2024'!G20</f>
        <v>97904</v>
      </c>
      <c r="H15" s="21">
        <f>'01-07-13,2024'!H20</f>
        <v>11384.18604651163</v>
      </c>
      <c r="I15" s="21">
        <f>'01-07-13,2024'!I20</f>
        <v>0</v>
      </c>
      <c r="J15" s="21">
        <f>'01-07-13,2024'!J20</f>
        <v>1.6964207816272392E-13</v>
      </c>
      <c r="K15" s="21">
        <f>'01-07-13,2024'!K20</f>
        <v>0</v>
      </c>
      <c r="L15" s="21">
        <f>'01-07-13,2024'!L20</f>
        <v>0</v>
      </c>
      <c r="M15" s="21">
        <f>'01-07-13,2024'!M20</f>
        <v>0</v>
      </c>
      <c r="N15" s="21">
        <f>'01-07-13,2024'!N20</f>
        <v>0</v>
      </c>
      <c r="O15" s="21">
        <f>'01-07-13,2024'!O20</f>
        <v>0</v>
      </c>
      <c r="P15" s="21">
        <f>'01-07-13,2024'!P20</f>
        <v>2.9309887850104133E-14</v>
      </c>
      <c r="Q15" s="21">
        <f>'01-07-13,2024'!Q20</f>
        <v>120243</v>
      </c>
      <c r="R15" s="21">
        <f>'01-07-13,2024'!R20</f>
        <v>264</v>
      </c>
      <c r="S15" s="21">
        <f>'01-07-13,2024'!S20</f>
        <v>847</v>
      </c>
      <c r="T15" s="21">
        <f>'01-07-13,2024'!T20</f>
        <v>29905</v>
      </c>
      <c r="U15" s="21">
        <f>'01-07-13,2024'!U20</f>
        <v>0</v>
      </c>
      <c r="V15" s="21">
        <f>'01-07-13,2024'!V20</f>
        <v>0</v>
      </c>
      <c r="W15" s="21">
        <f>'01-07-13,2024'!W20</f>
        <v>6054</v>
      </c>
      <c r="X15" s="21">
        <f>'01-07-13,2024'!X20</f>
        <v>65919</v>
      </c>
      <c r="Y15" s="21">
        <f>'01-07-13,2024'!Y20</f>
        <v>657</v>
      </c>
      <c r="Z15" s="21">
        <f>'01-07-13,2024'!Z20</f>
        <v>9602</v>
      </c>
      <c r="AA15" s="21">
        <f>'01-07-13,2024'!AA20</f>
        <v>295</v>
      </c>
      <c r="AB15" s="21">
        <f>'01-07-13,2024'!AB20</f>
        <v>18393</v>
      </c>
      <c r="AC15" s="21">
        <f>'01-07-13,2024'!AC20</f>
        <v>30182</v>
      </c>
      <c r="AD15" s="21">
        <f>'01-07-13,2024'!AD20</f>
        <v>0</v>
      </c>
      <c r="AE15" s="21">
        <f>'01-07-13,2024'!AE20</f>
        <v>1060</v>
      </c>
      <c r="AF15" s="21">
        <f>'01-07-13,2024'!AF20</f>
        <v>45936.359999999986</v>
      </c>
      <c r="AG15" s="21">
        <f>'01-07-13,2024'!AG20</f>
        <v>1885</v>
      </c>
      <c r="AH15" s="21">
        <f>'01-07-13,2024'!AH20</f>
        <v>444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6"/>
      <c r="J16" s="26"/>
      <c r="K16" s="26"/>
      <c r="L16" s="26"/>
      <c r="M16" s="25"/>
      <c r="N16" s="27"/>
      <c r="O16" s="26"/>
      <c r="P16" s="28"/>
      <c r="Q16" s="26"/>
      <c r="R16" s="25"/>
      <c r="S16" s="25"/>
      <c r="T16" s="25"/>
      <c r="U16" s="25"/>
      <c r="V16" s="26"/>
      <c r="W16" s="25"/>
      <c r="X16" s="25"/>
      <c r="Y16" s="25"/>
      <c r="Z16" s="25"/>
      <c r="AA16" s="25"/>
      <c r="AB16" s="26"/>
      <c r="AC16" s="25"/>
      <c r="AD16" s="25"/>
      <c r="AE16" s="25"/>
      <c r="AF16" s="26"/>
      <c r="AG16" s="25"/>
      <c r="AH16" s="29"/>
    </row>
    <row r="17" spans="1:40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89535</v>
      </c>
      <c r="F17" s="27">
        <f t="shared" ref="F17:AH17" si="1">F15+F16</f>
        <v>10761.418269230773</v>
      </c>
      <c r="G17" s="26">
        <f>G15+G16</f>
        <v>97904</v>
      </c>
      <c r="H17" s="27">
        <f>H15+H16</f>
        <v>11384.18604651163</v>
      </c>
      <c r="I17" s="26">
        <f t="shared" si="1"/>
        <v>0</v>
      </c>
      <c r="J17" s="26">
        <f t="shared" si="1"/>
        <v>1.6964207816272392E-13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120243</v>
      </c>
      <c r="R17" s="26">
        <f t="shared" si="1"/>
        <v>264</v>
      </c>
      <c r="S17" s="26">
        <f t="shared" si="1"/>
        <v>847</v>
      </c>
      <c r="T17" s="26">
        <f t="shared" si="1"/>
        <v>29905</v>
      </c>
      <c r="U17" s="26">
        <f t="shared" si="1"/>
        <v>0</v>
      </c>
      <c r="V17" s="26">
        <f t="shared" si="1"/>
        <v>0</v>
      </c>
      <c r="W17" s="26">
        <f t="shared" si="1"/>
        <v>6054</v>
      </c>
      <c r="X17" s="26">
        <f t="shared" si="1"/>
        <v>65919</v>
      </c>
      <c r="Y17" s="26">
        <f t="shared" si="1"/>
        <v>657</v>
      </c>
      <c r="Z17" s="26">
        <f t="shared" si="1"/>
        <v>9602</v>
      </c>
      <c r="AA17" s="26">
        <f t="shared" si="1"/>
        <v>295</v>
      </c>
      <c r="AB17" s="26">
        <f t="shared" si="1"/>
        <v>18393</v>
      </c>
      <c r="AC17" s="26">
        <f t="shared" si="1"/>
        <v>30182</v>
      </c>
      <c r="AD17" s="26">
        <f t="shared" si="1"/>
        <v>0</v>
      </c>
      <c r="AE17" s="26">
        <f t="shared" si="1"/>
        <v>1060</v>
      </c>
      <c r="AF17" s="27">
        <f t="shared" si="1"/>
        <v>45936.359999999986</v>
      </c>
      <c r="AG17" s="26">
        <f t="shared" si="1"/>
        <v>1885</v>
      </c>
      <c r="AH17" s="31">
        <f t="shared" si="1"/>
        <v>444</v>
      </c>
    </row>
    <row r="18" spans="1:40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6530</v>
      </c>
      <c r="F18" s="27">
        <f>E18/208*25</f>
        <v>784.85576923076928</v>
      </c>
      <c r="G18" s="25">
        <v>10419</v>
      </c>
      <c r="H18" s="27">
        <f>G18/215*25</f>
        <v>1211.5116279069766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6">
        <v>5845</v>
      </c>
      <c r="R18" s="25">
        <v>0</v>
      </c>
      <c r="S18" s="25">
        <v>0</v>
      </c>
      <c r="T18" s="25">
        <v>1083</v>
      </c>
      <c r="U18" s="25">
        <v>0</v>
      </c>
      <c r="V18" s="25">
        <v>0</v>
      </c>
      <c r="W18" s="32">
        <v>135</v>
      </c>
      <c r="X18" s="25">
        <v>7872</v>
      </c>
      <c r="Y18" s="25">
        <v>0</v>
      </c>
      <c r="Z18" s="25">
        <v>1164</v>
      </c>
      <c r="AA18" s="26">
        <v>10</v>
      </c>
      <c r="AB18" s="25">
        <v>2418</v>
      </c>
      <c r="AC18" s="26">
        <v>1203</v>
      </c>
      <c r="AD18" s="25"/>
      <c r="AE18" s="25"/>
      <c r="AF18" s="27">
        <f>Z18*2.43</f>
        <v>2828.52</v>
      </c>
      <c r="AG18" s="26">
        <v>80</v>
      </c>
      <c r="AH18" s="33">
        <v>79</v>
      </c>
    </row>
    <row r="19" spans="1:40" ht="60" customHeight="1" x14ac:dyDescent="0.25">
      <c r="A19" s="34">
        <v>45311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83005</v>
      </c>
      <c r="F19" s="37">
        <f>F17-F18</f>
        <v>9976.5625000000036</v>
      </c>
      <c r="G19" s="36">
        <f t="shared" ref="G19" si="2">G17-G18</f>
        <v>87485</v>
      </c>
      <c r="H19" s="37">
        <f>H17-H18</f>
        <v>10172.674418604653</v>
      </c>
      <c r="I19" s="36">
        <f t="shared" ref="I19:AE19" si="3">I17-I18</f>
        <v>0</v>
      </c>
      <c r="J19" s="37">
        <f t="shared" si="3"/>
        <v>1.6964207816272392E-13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114398</v>
      </c>
      <c r="R19" s="36">
        <f t="shared" si="3"/>
        <v>264</v>
      </c>
      <c r="S19" s="36">
        <f t="shared" si="3"/>
        <v>847</v>
      </c>
      <c r="T19" s="36">
        <f t="shared" si="3"/>
        <v>28822</v>
      </c>
      <c r="U19" s="36">
        <f t="shared" si="3"/>
        <v>0</v>
      </c>
      <c r="V19" s="36">
        <f t="shared" si="3"/>
        <v>0</v>
      </c>
      <c r="W19" s="38">
        <f t="shared" si="3"/>
        <v>5919</v>
      </c>
      <c r="X19" s="36">
        <f t="shared" si="3"/>
        <v>58047</v>
      </c>
      <c r="Y19" s="36">
        <f t="shared" si="3"/>
        <v>657</v>
      </c>
      <c r="Z19" s="36">
        <f t="shared" si="3"/>
        <v>8438</v>
      </c>
      <c r="AA19" s="36">
        <f>AA17-AA18</f>
        <v>285</v>
      </c>
      <c r="AB19" s="36">
        <f t="shared" si="3"/>
        <v>15975</v>
      </c>
      <c r="AC19" s="36">
        <f t="shared" si="3"/>
        <v>28979</v>
      </c>
      <c r="AD19" s="36">
        <f t="shared" si="3"/>
        <v>0</v>
      </c>
      <c r="AE19" s="36">
        <f t="shared" si="3"/>
        <v>1060</v>
      </c>
      <c r="AF19" s="37">
        <f>AF17-AF18</f>
        <v>43107.839999999989</v>
      </c>
      <c r="AG19" s="36">
        <f>AG17-AG18</f>
        <v>1805</v>
      </c>
      <c r="AH19" s="39">
        <f>AH17-AH18</f>
        <v>365</v>
      </c>
      <c r="AN19" s="5">
        <f>400+392+2745.29</f>
        <v>3537.29</v>
      </c>
    </row>
    <row r="20" spans="1:40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83005</v>
      </c>
      <c r="F20" s="41">
        <f t="shared" si="5"/>
        <v>9976.5625000000036</v>
      </c>
      <c r="G20" s="40">
        <f t="shared" si="5"/>
        <v>87485</v>
      </c>
      <c r="H20" s="41">
        <f t="shared" si="5"/>
        <v>10172.674418604653</v>
      </c>
      <c r="I20" s="40">
        <f t="shared" si="5"/>
        <v>0</v>
      </c>
      <c r="J20" s="41">
        <f t="shared" si="5"/>
        <v>1.6964207816272392E-13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114398</v>
      </c>
      <c r="R20" s="40">
        <f t="shared" si="5"/>
        <v>264</v>
      </c>
      <c r="S20" s="40">
        <f t="shared" si="5"/>
        <v>847</v>
      </c>
      <c r="T20" s="40">
        <f t="shared" si="5"/>
        <v>28822</v>
      </c>
      <c r="U20" s="40">
        <f t="shared" si="5"/>
        <v>0</v>
      </c>
      <c r="V20" s="40">
        <f t="shared" si="5"/>
        <v>0</v>
      </c>
      <c r="W20" s="40">
        <f t="shared" si="5"/>
        <v>5919</v>
      </c>
      <c r="X20" s="40">
        <f t="shared" si="5"/>
        <v>58047</v>
      </c>
      <c r="Y20" s="40">
        <f t="shared" si="5"/>
        <v>657</v>
      </c>
      <c r="Z20" s="40">
        <f t="shared" si="5"/>
        <v>8438</v>
      </c>
      <c r="AA20" s="40">
        <f t="shared" si="5"/>
        <v>285</v>
      </c>
      <c r="AB20" s="40">
        <f t="shared" si="5"/>
        <v>15975</v>
      </c>
      <c r="AC20" s="40">
        <f t="shared" si="5"/>
        <v>28979</v>
      </c>
      <c r="AD20" s="40">
        <f t="shared" si="5"/>
        <v>0</v>
      </c>
      <c r="AE20" s="40">
        <f t="shared" si="5"/>
        <v>1060</v>
      </c>
      <c r="AF20" s="41">
        <f t="shared" si="5"/>
        <v>43107.839999999989</v>
      </c>
      <c r="AG20" s="40">
        <f t="shared" si="5"/>
        <v>1805</v>
      </c>
      <c r="AH20" s="42">
        <f t="shared" si="5"/>
        <v>365</v>
      </c>
      <c r="AN20" s="5">
        <f>10000-AN19</f>
        <v>6462.71</v>
      </c>
    </row>
    <row r="21" spans="1:40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40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40" s="48" customFormat="1" ht="25.5" customHeight="1" x14ac:dyDescent="0.2">
      <c r="A23" s="48" t="s">
        <v>36</v>
      </c>
      <c r="E23" s="48" t="s">
        <v>37</v>
      </c>
      <c r="P23" s="49" t="s">
        <v>38</v>
      </c>
      <c r="V23" s="48" t="s">
        <v>39</v>
      </c>
      <c r="AG23" s="50"/>
      <c r="AH23" s="50"/>
      <c r="AI23" s="50"/>
      <c r="AJ23" s="50"/>
      <c r="AK23" s="50"/>
      <c r="AL23" s="50"/>
    </row>
    <row r="24" spans="1:40" s="48" customFormat="1" ht="21" customHeight="1" x14ac:dyDescent="0.2">
      <c r="A24" s="50"/>
      <c r="AG24" s="50"/>
      <c r="AH24" s="50"/>
      <c r="AI24" s="50"/>
      <c r="AJ24" s="50"/>
      <c r="AK24" s="50"/>
      <c r="AL24" s="50"/>
    </row>
    <row r="25" spans="1:40" s="48" customFormat="1" ht="29.25" customHeight="1" x14ac:dyDescent="0.2">
      <c r="A25" s="50"/>
    </row>
    <row r="26" spans="1:40" s="48" customFormat="1" ht="21" customHeight="1" x14ac:dyDescent="0.2">
      <c r="A26" s="51" t="s">
        <v>40</v>
      </c>
      <c r="E26" s="51" t="s">
        <v>41</v>
      </c>
      <c r="P26" s="51" t="s">
        <v>42</v>
      </c>
      <c r="V26" s="51" t="s">
        <v>43</v>
      </c>
    </row>
    <row r="27" spans="1:40" s="50" customFormat="1" ht="21.75" customHeight="1" x14ac:dyDescent="0.2">
      <c r="A27" s="50" t="s">
        <v>44</v>
      </c>
      <c r="E27" s="50" t="s">
        <v>45</v>
      </c>
      <c r="P27" s="50" t="s">
        <v>46</v>
      </c>
      <c r="V27" s="50" t="s">
        <v>47</v>
      </c>
      <c r="AI27" s="52"/>
      <c r="AJ27" s="52"/>
      <c r="AK27" s="52"/>
      <c r="AL27" s="52"/>
    </row>
    <row r="28" spans="1:40" s="53" customFormat="1" ht="15.75" customHeight="1" x14ac:dyDescent="0.3"/>
    <row r="29" spans="1:40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40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40" ht="15.75" customHeight="1" x14ac:dyDescent="0.25"/>
    <row r="32" spans="1:40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19685039370078741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N47"/>
  <sheetViews>
    <sheetView topLeftCell="A7" zoomScaleNormal="100" workbookViewId="0">
      <selection activeCell="C16" sqref="C16:AH16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customWidth="1"/>
    <col min="4" max="4" width="9.28515625" style="5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3.140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51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45312</v>
      </c>
      <c r="B15" s="20" t="s">
        <v>30</v>
      </c>
      <c r="C15" s="21">
        <f>'01-14-20,2024'!C20</f>
        <v>0</v>
      </c>
      <c r="D15" s="21">
        <f>'01-14-20,2024'!D20</f>
        <v>0</v>
      </c>
      <c r="E15" s="61">
        <f>'01-14-20,2024'!E20</f>
        <v>83005</v>
      </c>
      <c r="F15" s="22">
        <f>'01-14-20,2024'!F20</f>
        <v>9976.5625000000036</v>
      </c>
      <c r="G15" s="21">
        <f>'01-14-20,2024'!G20</f>
        <v>87485</v>
      </c>
      <c r="H15" s="22">
        <f>'01-14-20,2024'!H20</f>
        <v>10172.674418604653</v>
      </c>
      <c r="I15" s="21">
        <f>'01-14-20,2024'!I20</f>
        <v>0</v>
      </c>
      <c r="J15" s="21">
        <f>'01-14-20,2024'!J20</f>
        <v>1.6964207816272392E-13</v>
      </c>
      <c r="K15" s="21">
        <f>'01-14-20,2024'!K20</f>
        <v>0</v>
      </c>
      <c r="L15" s="21">
        <f>'01-14-20,2024'!L20</f>
        <v>0</v>
      </c>
      <c r="M15" s="21">
        <f>'01-14-20,2024'!M20</f>
        <v>0</v>
      </c>
      <c r="N15" s="21">
        <f>'01-14-20,2024'!N20</f>
        <v>0</v>
      </c>
      <c r="O15" s="21">
        <f>'01-14-20,2024'!O20</f>
        <v>0</v>
      </c>
      <c r="P15" s="21">
        <f>'01-14-20,2024'!P20</f>
        <v>2.9309887850104133E-14</v>
      </c>
      <c r="Q15" s="21">
        <f>'01-14-20,2024'!Q20</f>
        <v>114398</v>
      </c>
      <c r="R15" s="21">
        <f>'01-14-20,2024'!R20</f>
        <v>264</v>
      </c>
      <c r="S15" s="21">
        <f>'01-14-20,2024'!S20</f>
        <v>847</v>
      </c>
      <c r="T15" s="21">
        <f>'01-14-20,2024'!T20</f>
        <v>28822</v>
      </c>
      <c r="U15" s="21">
        <f>'01-14-20,2024'!U20</f>
        <v>0</v>
      </c>
      <c r="V15" s="21">
        <f>'01-14-20,2024'!V20</f>
        <v>0</v>
      </c>
      <c r="W15" s="21">
        <f>'01-14-20,2024'!W20</f>
        <v>5919</v>
      </c>
      <c r="X15" s="21">
        <f>'01-14-20,2024'!X20</f>
        <v>58047</v>
      </c>
      <c r="Y15" s="21">
        <f>'01-14-20,2024'!Y20</f>
        <v>657</v>
      </c>
      <c r="Z15" s="21">
        <f>'01-14-20,2024'!Z20</f>
        <v>8438</v>
      </c>
      <c r="AA15" s="21">
        <f>'01-14-20,2024'!AA20</f>
        <v>285</v>
      </c>
      <c r="AB15" s="21">
        <f>'01-14-20,2024'!AB20</f>
        <v>15975</v>
      </c>
      <c r="AC15" s="21">
        <f>'01-14-20,2024'!AC20</f>
        <v>28979</v>
      </c>
      <c r="AD15" s="21">
        <f>'01-14-20,2024'!AD20</f>
        <v>0</v>
      </c>
      <c r="AE15" s="21">
        <f>'01-14-20,2024'!AE20</f>
        <v>1060</v>
      </c>
      <c r="AF15" s="22">
        <f>'01-14-20,2024'!AF20</f>
        <v>43107.839999999989</v>
      </c>
      <c r="AG15" s="21">
        <f>'01-14-20,2024'!AG20</f>
        <v>1805</v>
      </c>
      <c r="AH15" s="21">
        <f>'01-14-20,2024'!AH20</f>
        <v>365</v>
      </c>
    </row>
    <row r="16" spans="1:34" ht="60" customHeight="1" x14ac:dyDescent="0.25">
      <c r="A16" s="23"/>
      <c r="B16" s="24" t="s">
        <v>31</v>
      </c>
      <c r="C16" s="25"/>
      <c r="D16" s="26">
        <f>C16/200*25</f>
        <v>0</v>
      </c>
      <c r="E16" s="25">
        <f>50*208</f>
        <v>10400</v>
      </c>
      <c r="F16" s="26">
        <f>E16/208*25</f>
        <v>1250</v>
      </c>
      <c r="G16" s="25">
        <f>50*215</f>
        <v>10750</v>
      </c>
      <c r="H16" s="26">
        <f>G16/215*25</f>
        <v>1250</v>
      </c>
      <c r="I16" s="26">
        <v>0</v>
      </c>
      <c r="J16" s="26">
        <v>0</v>
      </c>
      <c r="K16" s="26"/>
      <c r="L16" s="26"/>
      <c r="M16" s="25"/>
      <c r="N16" s="27"/>
      <c r="O16" s="26"/>
      <c r="P16" s="28"/>
      <c r="Q16" s="26">
        <f>600*25</f>
        <v>15000</v>
      </c>
      <c r="R16" s="25"/>
      <c r="S16" s="25"/>
      <c r="T16" s="25">
        <v>7560</v>
      </c>
      <c r="U16" s="25"/>
      <c r="V16" s="26"/>
      <c r="W16" s="25"/>
      <c r="X16" s="25">
        <v>7500</v>
      </c>
      <c r="Y16" s="25"/>
      <c r="Z16" s="25">
        <v>2000</v>
      </c>
      <c r="AA16" s="25"/>
      <c r="AB16" s="26">
        <v>900</v>
      </c>
      <c r="AC16" s="25">
        <v>1000</v>
      </c>
      <c r="AD16" s="25"/>
      <c r="AE16" s="25"/>
      <c r="AF16" s="26">
        <v>0</v>
      </c>
      <c r="AG16" s="25"/>
      <c r="AH16" s="29"/>
    </row>
    <row r="17" spans="1:40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93405</v>
      </c>
      <c r="F17" s="27">
        <f t="shared" ref="F17:AH17" si="1">F15+F16</f>
        <v>11226.562500000004</v>
      </c>
      <c r="G17" s="26">
        <f>G15+G16</f>
        <v>98235</v>
      </c>
      <c r="H17" s="27">
        <f>H15+H16</f>
        <v>11422.674418604653</v>
      </c>
      <c r="I17" s="26">
        <f t="shared" si="1"/>
        <v>0</v>
      </c>
      <c r="J17" s="26">
        <f t="shared" si="1"/>
        <v>1.6964207816272392E-13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129398</v>
      </c>
      <c r="R17" s="26">
        <f t="shared" si="1"/>
        <v>264</v>
      </c>
      <c r="S17" s="26">
        <f t="shared" si="1"/>
        <v>847</v>
      </c>
      <c r="T17" s="26">
        <f t="shared" si="1"/>
        <v>36382</v>
      </c>
      <c r="U17" s="26">
        <f t="shared" si="1"/>
        <v>0</v>
      </c>
      <c r="V17" s="26">
        <f t="shared" si="1"/>
        <v>0</v>
      </c>
      <c r="W17" s="26">
        <f t="shared" si="1"/>
        <v>5919</v>
      </c>
      <c r="X17" s="26">
        <f t="shared" si="1"/>
        <v>65547</v>
      </c>
      <c r="Y17" s="26">
        <f t="shared" si="1"/>
        <v>657</v>
      </c>
      <c r="Z17" s="26">
        <f t="shared" si="1"/>
        <v>10438</v>
      </c>
      <c r="AA17" s="26">
        <f t="shared" si="1"/>
        <v>285</v>
      </c>
      <c r="AB17" s="26">
        <f t="shared" si="1"/>
        <v>16875</v>
      </c>
      <c r="AC17" s="26">
        <f t="shared" si="1"/>
        <v>29979</v>
      </c>
      <c r="AD17" s="26">
        <f t="shared" si="1"/>
        <v>0</v>
      </c>
      <c r="AE17" s="26">
        <f t="shared" si="1"/>
        <v>1060</v>
      </c>
      <c r="AF17" s="27">
        <f t="shared" si="1"/>
        <v>43107.839999999989</v>
      </c>
      <c r="AG17" s="26">
        <f t="shared" si="1"/>
        <v>1805</v>
      </c>
      <c r="AH17" s="31">
        <f t="shared" si="1"/>
        <v>365</v>
      </c>
    </row>
    <row r="18" spans="1:40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7976</v>
      </c>
      <c r="F18" s="27">
        <f>E18/208*25</f>
        <v>958.65384615384619</v>
      </c>
      <c r="G18" s="25">
        <v>13261</v>
      </c>
      <c r="H18" s="27">
        <f>G18/215*25</f>
        <v>1541.9767441860465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6">
        <v>6629</v>
      </c>
      <c r="R18" s="25">
        <v>0</v>
      </c>
      <c r="S18" s="25">
        <v>0</v>
      </c>
      <c r="T18" s="25">
        <v>948</v>
      </c>
      <c r="U18" s="25">
        <v>0</v>
      </c>
      <c r="V18" s="25">
        <v>0</v>
      </c>
      <c r="W18" s="32">
        <v>267</v>
      </c>
      <c r="X18" s="25">
        <v>9487</v>
      </c>
      <c r="Y18" s="25">
        <v>0</v>
      </c>
      <c r="Z18" s="25">
        <v>1286</v>
      </c>
      <c r="AA18" s="26">
        <v>18</v>
      </c>
      <c r="AB18" s="25">
        <v>3417</v>
      </c>
      <c r="AC18" s="26">
        <v>973</v>
      </c>
      <c r="AD18" s="25"/>
      <c r="AE18" s="25"/>
      <c r="AF18" s="27">
        <f>Z18*2.43</f>
        <v>3124.98</v>
      </c>
      <c r="AG18" s="26"/>
      <c r="AH18" s="33">
        <v>42</v>
      </c>
    </row>
    <row r="19" spans="1:40" ht="60" customHeight="1" x14ac:dyDescent="0.25">
      <c r="A19" s="34">
        <v>45318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85429</v>
      </c>
      <c r="F19" s="37">
        <f>F17-F18</f>
        <v>10267.908653846158</v>
      </c>
      <c r="G19" s="36">
        <f t="shared" ref="G19" si="2">G17-G18</f>
        <v>84974</v>
      </c>
      <c r="H19" s="37">
        <f>H17-H18</f>
        <v>9880.6976744186068</v>
      </c>
      <c r="I19" s="36">
        <f t="shared" ref="I19:AE19" si="3">I17-I18</f>
        <v>0</v>
      </c>
      <c r="J19" s="37">
        <f t="shared" si="3"/>
        <v>1.6964207816272392E-13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122769</v>
      </c>
      <c r="R19" s="36">
        <f t="shared" si="3"/>
        <v>264</v>
      </c>
      <c r="S19" s="36">
        <f t="shared" si="3"/>
        <v>847</v>
      </c>
      <c r="T19" s="36">
        <f t="shared" si="3"/>
        <v>35434</v>
      </c>
      <c r="U19" s="36">
        <f t="shared" si="3"/>
        <v>0</v>
      </c>
      <c r="V19" s="36">
        <f t="shared" si="3"/>
        <v>0</v>
      </c>
      <c r="W19" s="38">
        <f t="shared" si="3"/>
        <v>5652</v>
      </c>
      <c r="X19" s="36">
        <f t="shared" si="3"/>
        <v>56060</v>
      </c>
      <c r="Y19" s="36">
        <f t="shared" si="3"/>
        <v>657</v>
      </c>
      <c r="Z19" s="36">
        <f t="shared" si="3"/>
        <v>9152</v>
      </c>
      <c r="AA19" s="36">
        <f>AA17-AA18</f>
        <v>267</v>
      </c>
      <c r="AB19" s="36">
        <f t="shared" si="3"/>
        <v>13458</v>
      </c>
      <c r="AC19" s="36">
        <f t="shared" si="3"/>
        <v>29006</v>
      </c>
      <c r="AD19" s="36">
        <f t="shared" si="3"/>
        <v>0</v>
      </c>
      <c r="AE19" s="36">
        <f t="shared" si="3"/>
        <v>1060</v>
      </c>
      <c r="AF19" s="37">
        <f>AF17-AF18</f>
        <v>39982.859999999986</v>
      </c>
      <c r="AG19" s="36">
        <f>AG17-AG18</f>
        <v>1805</v>
      </c>
      <c r="AH19" s="39">
        <f>AH17-AH18</f>
        <v>323</v>
      </c>
      <c r="AN19" s="5">
        <f>400+392+2745.29</f>
        <v>3537.29</v>
      </c>
    </row>
    <row r="20" spans="1:40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85429</v>
      </c>
      <c r="F20" s="41">
        <f t="shared" si="5"/>
        <v>10267.908653846158</v>
      </c>
      <c r="G20" s="40">
        <f t="shared" si="5"/>
        <v>84974</v>
      </c>
      <c r="H20" s="41">
        <f t="shared" si="5"/>
        <v>9880.6976744186068</v>
      </c>
      <c r="I20" s="40">
        <f t="shared" si="5"/>
        <v>0</v>
      </c>
      <c r="J20" s="41">
        <f t="shared" si="5"/>
        <v>1.6964207816272392E-13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122769</v>
      </c>
      <c r="R20" s="40">
        <f t="shared" si="5"/>
        <v>264</v>
      </c>
      <c r="S20" s="40">
        <f t="shared" si="5"/>
        <v>847</v>
      </c>
      <c r="T20" s="40">
        <f t="shared" si="5"/>
        <v>35434</v>
      </c>
      <c r="U20" s="40">
        <f t="shared" si="5"/>
        <v>0</v>
      </c>
      <c r="V20" s="40">
        <f t="shared" si="5"/>
        <v>0</v>
      </c>
      <c r="W20" s="40">
        <f t="shared" si="5"/>
        <v>5652</v>
      </c>
      <c r="X20" s="40">
        <f t="shared" si="5"/>
        <v>56060</v>
      </c>
      <c r="Y20" s="40">
        <f t="shared" si="5"/>
        <v>657</v>
      </c>
      <c r="Z20" s="40">
        <f t="shared" si="5"/>
        <v>9152</v>
      </c>
      <c r="AA20" s="40">
        <f t="shared" si="5"/>
        <v>267</v>
      </c>
      <c r="AB20" s="40">
        <f t="shared" si="5"/>
        <v>13458</v>
      </c>
      <c r="AC20" s="40">
        <f t="shared" si="5"/>
        <v>29006</v>
      </c>
      <c r="AD20" s="40">
        <f t="shared" si="5"/>
        <v>0</v>
      </c>
      <c r="AE20" s="40">
        <f t="shared" si="5"/>
        <v>1060</v>
      </c>
      <c r="AF20" s="41">
        <f t="shared" si="5"/>
        <v>39982.859999999986</v>
      </c>
      <c r="AG20" s="40">
        <f t="shared" si="5"/>
        <v>1805</v>
      </c>
      <c r="AH20" s="42">
        <f t="shared" si="5"/>
        <v>323</v>
      </c>
      <c r="AN20" s="5">
        <f>10000-AN19</f>
        <v>6462.71</v>
      </c>
    </row>
    <row r="21" spans="1:40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40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40" s="48" customFormat="1" ht="25.5" customHeight="1" x14ac:dyDescent="0.2">
      <c r="A23" s="48" t="s">
        <v>36</v>
      </c>
      <c r="E23" s="48" t="s">
        <v>37</v>
      </c>
      <c r="P23" s="49" t="s">
        <v>38</v>
      </c>
      <c r="V23" s="48" t="s">
        <v>39</v>
      </c>
      <c r="AG23" s="50"/>
      <c r="AH23" s="50"/>
      <c r="AI23" s="50"/>
      <c r="AJ23" s="50"/>
      <c r="AK23" s="50"/>
      <c r="AL23" s="50"/>
    </row>
    <row r="24" spans="1:40" s="48" customFormat="1" ht="21" customHeight="1" x14ac:dyDescent="0.2">
      <c r="A24" s="50"/>
      <c r="AG24" s="50"/>
      <c r="AH24" s="50"/>
      <c r="AI24" s="50"/>
      <c r="AJ24" s="50"/>
      <c r="AK24" s="50"/>
      <c r="AL24" s="50"/>
    </row>
    <row r="25" spans="1:40" s="48" customFormat="1" ht="29.25" customHeight="1" x14ac:dyDescent="0.2">
      <c r="A25" s="50"/>
    </row>
    <row r="26" spans="1:40" s="48" customFormat="1" ht="21" customHeight="1" x14ac:dyDescent="0.2">
      <c r="A26" s="51" t="s">
        <v>40</v>
      </c>
      <c r="E26" s="51" t="s">
        <v>41</v>
      </c>
      <c r="P26" s="51" t="s">
        <v>42</v>
      </c>
      <c r="V26" s="51" t="s">
        <v>43</v>
      </c>
    </row>
    <row r="27" spans="1:40" s="50" customFormat="1" ht="21.75" customHeight="1" x14ac:dyDescent="0.2">
      <c r="A27" s="50" t="s">
        <v>44</v>
      </c>
      <c r="E27" s="50" t="s">
        <v>45</v>
      </c>
      <c r="P27" s="50" t="s">
        <v>46</v>
      </c>
      <c r="V27" s="50" t="s">
        <v>47</v>
      </c>
      <c r="AI27" s="52"/>
      <c r="AJ27" s="52"/>
      <c r="AK27" s="52"/>
      <c r="AL27" s="52"/>
    </row>
    <row r="28" spans="1:40" s="53" customFormat="1" ht="15.75" customHeight="1" x14ac:dyDescent="0.3"/>
    <row r="29" spans="1:40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40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40" ht="15.75" customHeight="1" x14ac:dyDescent="0.25"/>
    <row r="32" spans="1:40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41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N47"/>
  <sheetViews>
    <sheetView topLeftCell="A13" zoomScaleNormal="100" workbookViewId="0">
      <selection activeCell="F37" sqref="F37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customWidth="1"/>
    <col min="4" max="4" width="9.28515625" style="5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3.140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52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45319</v>
      </c>
      <c r="B15" s="20" t="s">
        <v>30</v>
      </c>
      <c r="C15" s="21">
        <f>'1-21-27,2024'!C20</f>
        <v>0</v>
      </c>
      <c r="D15" s="21">
        <f>'1-21-27,2024'!D20</f>
        <v>0</v>
      </c>
      <c r="E15" s="21">
        <f>'1-21-27,2024'!E20</f>
        <v>85429</v>
      </c>
      <c r="F15" s="22">
        <f>'1-21-27,2024'!F20</f>
        <v>10267.908653846158</v>
      </c>
      <c r="G15" s="21">
        <f>'1-21-27,2024'!G20</f>
        <v>84974</v>
      </c>
      <c r="H15" s="22">
        <f>'1-21-27,2024'!H20</f>
        <v>9880.6976744186068</v>
      </c>
      <c r="I15" s="21">
        <f>'1-21-27,2024'!I20</f>
        <v>0</v>
      </c>
      <c r="J15" s="21">
        <f>'1-21-27,2024'!J20</f>
        <v>1.6964207816272392E-13</v>
      </c>
      <c r="K15" s="21">
        <f>'1-21-27,2024'!K20</f>
        <v>0</v>
      </c>
      <c r="L15" s="21">
        <f>'1-21-27,2024'!L20</f>
        <v>0</v>
      </c>
      <c r="M15" s="21">
        <f>'1-21-27,2024'!M20</f>
        <v>0</v>
      </c>
      <c r="N15" s="21">
        <f>'1-21-27,2024'!N20</f>
        <v>0</v>
      </c>
      <c r="O15" s="21">
        <f>'1-21-27,2024'!O20</f>
        <v>0</v>
      </c>
      <c r="P15" s="21">
        <f>'1-21-27,2024'!P20</f>
        <v>2.9309887850104133E-14</v>
      </c>
      <c r="Q15" s="21">
        <f>'1-21-27,2024'!Q20</f>
        <v>122769</v>
      </c>
      <c r="R15" s="21">
        <f>'1-21-27,2024'!R20</f>
        <v>264</v>
      </c>
      <c r="S15" s="21">
        <f>'1-21-27,2024'!S20</f>
        <v>847</v>
      </c>
      <c r="T15" s="21">
        <f>'1-21-27,2024'!T20</f>
        <v>35434</v>
      </c>
      <c r="U15" s="21">
        <f>'1-21-27,2024'!U20</f>
        <v>0</v>
      </c>
      <c r="V15" s="21">
        <f>'1-21-27,2024'!V20</f>
        <v>0</v>
      </c>
      <c r="W15" s="21">
        <f>'1-21-27,2024'!W20</f>
        <v>5652</v>
      </c>
      <c r="X15" s="21">
        <f>'1-21-27,2024'!X20</f>
        <v>56060</v>
      </c>
      <c r="Y15" s="21">
        <f>'1-21-27,2024'!Y20</f>
        <v>657</v>
      </c>
      <c r="Z15" s="21">
        <f>'1-21-27,2024'!Z20</f>
        <v>9152</v>
      </c>
      <c r="AA15" s="21">
        <f>'1-21-27,2024'!AA20</f>
        <v>267</v>
      </c>
      <c r="AB15" s="21">
        <f>'1-21-27,2024'!AB20</f>
        <v>13458</v>
      </c>
      <c r="AC15" s="21">
        <f>'1-21-27,2024'!AC20</f>
        <v>29006</v>
      </c>
      <c r="AD15" s="21">
        <f>'1-21-27,2024'!AD20</f>
        <v>0</v>
      </c>
      <c r="AE15" s="21">
        <f>'1-21-27,2024'!AE20</f>
        <v>1060</v>
      </c>
      <c r="AF15" s="22">
        <f>'1-21-27,2024'!AF20</f>
        <v>39982.859999999986</v>
      </c>
      <c r="AG15" s="21">
        <f>'1-21-27,2024'!AG20</f>
        <v>1805</v>
      </c>
      <c r="AH15" s="21">
        <f>'1-21-27,2024'!AH20</f>
        <v>323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6"/>
      <c r="J16" s="26"/>
      <c r="K16" s="26"/>
      <c r="L16" s="26"/>
      <c r="M16" s="25"/>
      <c r="N16" s="27"/>
      <c r="O16" s="26"/>
      <c r="P16" s="28"/>
      <c r="Q16" s="26"/>
      <c r="R16" s="25"/>
      <c r="S16" s="25"/>
      <c r="T16" s="25"/>
      <c r="U16" s="25"/>
      <c r="V16" s="26"/>
      <c r="W16" s="25"/>
      <c r="X16" s="25"/>
      <c r="Y16" s="25"/>
      <c r="Z16" s="25"/>
      <c r="AA16" s="25"/>
      <c r="AB16" s="26"/>
      <c r="AC16" s="25"/>
      <c r="AD16" s="25"/>
      <c r="AE16" s="25"/>
      <c r="AF16" s="26"/>
      <c r="AG16" s="25"/>
      <c r="AH16" s="29"/>
    </row>
    <row r="17" spans="1:40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85429</v>
      </c>
      <c r="F17" s="27">
        <f t="shared" ref="F17:AH17" si="1">F15+F16</f>
        <v>10267.908653846158</v>
      </c>
      <c r="G17" s="26">
        <f>G15+G16</f>
        <v>84974</v>
      </c>
      <c r="H17" s="27">
        <f>H15+H16</f>
        <v>9880.6976744186068</v>
      </c>
      <c r="I17" s="26">
        <f t="shared" si="1"/>
        <v>0</v>
      </c>
      <c r="J17" s="26">
        <f t="shared" si="1"/>
        <v>1.6964207816272392E-13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122769</v>
      </c>
      <c r="R17" s="26">
        <f t="shared" si="1"/>
        <v>264</v>
      </c>
      <c r="S17" s="26">
        <f t="shared" si="1"/>
        <v>847</v>
      </c>
      <c r="T17" s="26">
        <f t="shared" si="1"/>
        <v>35434</v>
      </c>
      <c r="U17" s="26">
        <f t="shared" si="1"/>
        <v>0</v>
      </c>
      <c r="V17" s="26">
        <f t="shared" si="1"/>
        <v>0</v>
      </c>
      <c r="W17" s="26">
        <f t="shared" si="1"/>
        <v>5652</v>
      </c>
      <c r="X17" s="26">
        <f t="shared" si="1"/>
        <v>56060</v>
      </c>
      <c r="Y17" s="26">
        <f t="shared" si="1"/>
        <v>657</v>
      </c>
      <c r="Z17" s="26">
        <f t="shared" si="1"/>
        <v>9152</v>
      </c>
      <c r="AA17" s="26">
        <f t="shared" si="1"/>
        <v>267</v>
      </c>
      <c r="AB17" s="26">
        <f t="shared" si="1"/>
        <v>13458</v>
      </c>
      <c r="AC17" s="26">
        <f t="shared" si="1"/>
        <v>29006</v>
      </c>
      <c r="AD17" s="26">
        <f t="shared" si="1"/>
        <v>0</v>
      </c>
      <c r="AE17" s="26">
        <f t="shared" si="1"/>
        <v>1060</v>
      </c>
      <c r="AF17" s="27">
        <f t="shared" si="1"/>
        <v>39982.859999999986</v>
      </c>
      <c r="AG17" s="26">
        <f t="shared" si="1"/>
        <v>1805</v>
      </c>
      <c r="AH17" s="31">
        <f t="shared" si="1"/>
        <v>323</v>
      </c>
    </row>
    <row r="18" spans="1:40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10106</v>
      </c>
      <c r="F18" s="27">
        <f>E18/208*25</f>
        <v>1214.6634615384614</v>
      </c>
      <c r="G18" s="25">
        <v>8538</v>
      </c>
      <c r="H18" s="27">
        <f>G18/215*25</f>
        <v>992.79069767441865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6">
        <v>5941</v>
      </c>
      <c r="R18" s="25">
        <v>0</v>
      </c>
      <c r="S18" s="25">
        <v>0</v>
      </c>
      <c r="T18" s="25">
        <v>878</v>
      </c>
      <c r="U18" s="25">
        <v>0</v>
      </c>
      <c r="V18" s="25">
        <v>0</v>
      </c>
      <c r="W18" s="32">
        <v>129</v>
      </c>
      <c r="X18" s="25">
        <v>8498</v>
      </c>
      <c r="Y18" s="25"/>
      <c r="Z18" s="25">
        <v>1246</v>
      </c>
      <c r="AA18" s="26">
        <v>18</v>
      </c>
      <c r="AB18" s="25">
        <v>3183</v>
      </c>
      <c r="AC18" s="26">
        <v>920</v>
      </c>
      <c r="AD18" s="25"/>
      <c r="AE18" s="25"/>
      <c r="AF18" s="27">
        <f>Z18*2.43</f>
        <v>3027.78</v>
      </c>
      <c r="AG18" s="26"/>
      <c r="AH18" s="33">
        <v>17</v>
      </c>
    </row>
    <row r="19" spans="1:40" ht="60" customHeight="1" x14ac:dyDescent="0.25">
      <c r="A19" s="34">
        <v>45325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75323</v>
      </c>
      <c r="F19" s="37">
        <f>F17-F18</f>
        <v>9053.2451923076969</v>
      </c>
      <c r="G19" s="36">
        <f t="shared" ref="G19" si="2">G17-G18</f>
        <v>76436</v>
      </c>
      <c r="H19" s="37">
        <f>H17-H18</f>
        <v>8887.9069767441888</v>
      </c>
      <c r="I19" s="36">
        <f t="shared" ref="I19:AE19" si="3">I17-I18</f>
        <v>0</v>
      </c>
      <c r="J19" s="37">
        <f t="shared" si="3"/>
        <v>1.6964207816272392E-13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116828</v>
      </c>
      <c r="R19" s="36">
        <f t="shared" si="3"/>
        <v>264</v>
      </c>
      <c r="S19" s="36">
        <f t="shared" si="3"/>
        <v>847</v>
      </c>
      <c r="T19" s="36">
        <f t="shared" si="3"/>
        <v>34556</v>
      </c>
      <c r="U19" s="36">
        <f t="shared" si="3"/>
        <v>0</v>
      </c>
      <c r="V19" s="36">
        <f t="shared" si="3"/>
        <v>0</v>
      </c>
      <c r="W19" s="38">
        <f t="shared" si="3"/>
        <v>5523</v>
      </c>
      <c r="X19" s="36">
        <f t="shared" si="3"/>
        <v>47562</v>
      </c>
      <c r="Y19" s="36">
        <f t="shared" si="3"/>
        <v>657</v>
      </c>
      <c r="Z19" s="36">
        <f t="shared" si="3"/>
        <v>7906</v>
      </c>
      <c r="AA19" s="36">
        <f>AA17-AA18</f>
        <v>249</v>
      </c>
      <c r="AB19" s="36">
        <f t="shared" si="3"/>
        <v>10275</v>
      </c>
      <c r="AC19" s="36">
        <f t="shared" si="3"/>
        <v>28086</v>
      </c>
      <c r="AD19" s="36">
        <f t="shared" si="3"/>
        <v>0</v>
      </c>
      <c r="AE19" s="36">
        <f t="shared" si="3"/>
        <v>1060</v>
      </c>
      <c r="AF19" s="37">
        <f>AF17-AF18</f>
        <v>36955.079999999987</v>
      </c>
      <c r="AG19" s="36">
        <f>AG17-AG18</f>
        <v>1805</v>
      </c>
      <c r="AH19" s="39">
        <f>AH17-AH18</f>
        <v>306</v>
      </c>
      <c r="AN19" s="5">
        <f>400+392+2745.29</f>
        <v>3537.29</v>
      </c>
    </row>
    <row r="20" spans="1:40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75323</v>
      </c>
      <c r="F20" s="41">
        <f t="shared" si="5"/>
        <v>9053.2451923076969</v>
      </c>
      <c r="G20" s="40">
        <f t="shared" si="5"/>
        <v>76436</v>
      </c>
      <c r="H20" s="41">
        <f t="shared" si="5"/>
        <v>8887.9069767441888</v>
      </c>
      <c r="I20" s="40">
        <f t="shared" si="5"/>
        <v>0</v>
      </c>
      <c r="J20" s="41">
        <f t="shared" si="5"/>
        <v>1.6964207816272392E-13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116828</v>
      </c>
      <c r="R20" s="40">
        <f t="shared" si="5"/>
        <v>264</v>
      </c>
      <c r="S20" s="40">
        <f t="shared" si="5"/>
        <v>847</v>
      </c>
      <c r="T20" s="40">
        <f t="shared" si="5"/>
        <v>34556</v>
      </c>
      <c r="U20" s="40">
        <f t="shared" si="5"/>
        <v>0</v>
      </c>
      <c r="V20" s="40">
        <f t="shared" si="5"/>
        <v>0</v>
      </c>
      <c r="W20" s="40">
        <f t="shared" si="5"/>
        <v>5523</v>
      </c>
      <c r="X20" s="40">
        <f t="shared" si="5"/>
        <v>47562</v>
      </c>
      <c r="Y20" s="40">
        <f t="shared" si="5"/>
        <v>657</v>
      </c>
      <c r="Z20" s="40">
        <f t="shared" si="5"/>
        <v>7906</v>
      </c>
      <c r="AA20" s="40">
        <f t="shared" si="5"/>
        <v>249</v>
      </c>
      <c r="AB20" s="40">
        <f t="shared" si="5"/>
        <v>10275</v>
      </c>
      <c r="AC20" s="40">
        <f t="shared" si="5"/>
        <v>28086</v>
      </c>
      <c r="AD20" s="40">
        <f t="shared" si="5"/>
        <v>0</v>
      </c>
      <c r="AE20" s="40">
        <f t="shared" si="5"/>
        <v>1060</v>
      </c>
      <c r="AF20" s="41">
        <f t="shared" si="5"/>
        <v>36955.079999999987</v>
      </c>
      <c r="AG20" s="40">
        <f t="shared" si="5"/>
        <v>1805</v>
      </c>
      <c r="AH20" s="42">
        <f t="shared" si="5"/>
        <v>306</v>
      </c>
      <c r="AN20" s="5">
        <f>10000-AN19</f>
        <v>6462.71</v>
      </c>
    </row>
    <row r="21" spans="1:40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40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40" s="48" customFormat="1" ht="25.5" customHeight="1" x14ac:dyDescent="0.2">
      <c r="A23" s="48" t="s">
        <v>36</v>
      </c>
      <c r="E23" s="48" t="s">
        <v>37</v>
      </c>
      <c r="P23" s="49" t="s">
        <v>38</v>
      </c>
      <c r="V23" s="48" t="s">
        <v>39</v>
      </c>
      <c r="AG23" s="50"/>
      <c r="AH23" s="50"/>
      <c r="AI23" s="50"/>
      <c r="AJ23" s="50"/>
      <c r="AK23" s="50"/>
      <c r="AL23" s="50"/>
    </row>
    <row r="24" spans="1:40" s="48" customFormat="1" ht="21" customHeight="1" x14ac:dyDescent="0.2">
      <c r="A24" s="50"/>
      <c r="AG24" s="50"/>
      <c r="AH24" s="50"/>
      <c r="AI24" s="50"/>
      <c r="AJ24" s="50"/>
      <c r="AK24" s="50"/>
      <c r="AL24" s="50"/>
    </row>
    <row r="25" spans="1:40" s="48" customFormat="1" ht="29.25" customHeight="1" x14ac:dyDescent="0.2">
      <c r="A25" s="50"/>
    </row>
    <row r="26" spans="1:40" s="48" customFormat="1" ht="21" customHeight="1" x14ac:dyDescent="0.2">
      <c r="A26" s="51" t="s">
        <v>40</v>
      </c>
      <c r="E26" s="51" t="s">
        <v>41</v>
      </c>
      <c r="P26" s="51" t="s">
        <v>53</v>
      </c>
      <c r="V26" s="51" t="s">
        <v>43</v>
      </c>
    </row>
    <row r="27" spans="1:40" s="50" customFormat="1" ht="21.75" customHeight="1" x14ac:dyDescent="0.2">
      <c r="A27" s="50" t="s">
        <v>44</v>
      </c>
      <c r="E27" s="50" t="s">
        <v>45</v>
      </c>
      <c r="P27" s="50" t="s">
        <v>54</v>
      </c>
      <c r="V27" s="50" t="s">
        <v>47</v>
      </c>
      <c r="AI27" s="52"/>
      <c r="AJ27" s="52"/>
      <c r="AK27" s="52"/>
      <c r="AL27" s="52"/>
    </row>
    <row r="28" spans="1:40" s="53" customFormat="1" ht="15.75" customHeight="1" x14ac:dyDescent="0.3"/>
    <row r="29" spans="1:40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40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40" ht="15.75" customHeight="1" x14ac:dyDescent="0.25"/>
    <row r="32" spans="1:40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19685039370078741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N47"/>
  <sheetViews>
    <sheetView topLeftCell="A13" zoomScaleNormal="100" workbookViewId="0">
      <selection activeCell="Q38" sqref="Q3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customWidth="1"/>
    <col min="4" max="4" width="9.28515625" style="5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3.140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55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45326</v>
      </c>
      <c r="B15" s="20" t="s">
        <v>30</v>
      </c>
      <c r="C15" s="21">
        <f>'1-28-2-3,2024'!C20</f>
        <v>0</v>
      </c>
      <c r="D15" s="21">
        <f>'1-28-2-3,2024'!D20</f>
        <v>0</v>
      </c>
      <c r="E15" s="21">
        <f>'1-28-2-3,2024'!E20</f>
        <v>75323</v>
      </c>
      <c r="F15" s="22">
        <f>'1-28-2-3,2024'!F20</f>
        <v>9053.2451923076969</v>
      </c>
      <c r="G15" s="21">
        <f>'1-28-2-3,2024'!G20</f>
        <v>76436</v>
      </c>
      <c r="H15" s="22">
        <f>'1-28-2-3,2024'!H20</f>
        <v>8887.9069767441888</v>
      </c>
      <c r="I15" s="21">
        <f>'1-28-2-3,2024'!I20</f>
        <v>0</v>
      </c>
      <c r="J15" s="21">
        <f>'1-28-2-3,2024'!J20</f>
        <v>1.6964207816272392E-13</v>
      </c>
      <c r="K15" s="21">
        <f>'1-28-2-3,2024'!K20</f>
        <v>0</v>
      </c>
      <c r="L15" s="21">
        <f>'1-28-2-3,2024'!L20</f>
        <v>0</v>
      </c>
      <c r="M15" s="21">
        <f>'1-28-2-3,2024'!M20</f>
        <v>0</v>
      </c>
      <c r="N15" s="21">
        <f>'1-28-2-3,2024'!N20</f>
        <v>0</v>
      </c>
      <c r="O15" s="21">
        <f>'1-28-2-3,2024'!O20</f>
        <v>0</v>
      </c>
      <c r="P15" s="21">
        <f>'1-28-2-3,2024'!P20</f>
        <v>2.9309887850104133E-14</v>
      </c>
      <c r="Q15" s="21">
        <f>'1-28-2-3,2024'!Q20</f>
        <v>116828</v>
      </c>
      <c r="R15" s="21">
        <f>'1-28-2-3,2024'!R20</f>
        <v>264</v>
      </c>
      <c r="S15" s="21">
        <f>'1-28-2-3,2024'!S20</f>
        <v>847</v>
      </c>
      <c r="T15" s="21">
        <f>'1-28-2-3,2024'!T20</f>
        <v>34556</v>
      </c>
      <c r="U15" s="21">
        <f>'1-28-2-3,2024'!U20</f>
        <v>0</v>
      </c>
      <c r="V15" s="21">
        <f>'1-28-2-3,2024'!V20</f>
        <v>0</v>
      </c>
      <c r="W15" s="21">
        <f>'1-28-2-3,2024'!W20</f>
        <v>5523</v>
      </c>
      <c r="X15" s="21">
        <f>'1-28-2-3,2024'!X20</f>
        <v>47562</v>
      </c>
      <c r="Y15" s="21">
        <f>'1-28-2-3,2024'!Y20</f>
        <v>657</v>
      </c>
      <c r="Z15" s="21">
        <f>'1-28-2-3,2024'!Z20</f>
        <v>7906</v>
      </c>
      <c r="AA15" s="21">
        <f>'1-28-2-3,2024'!AA20</f>
        <v>249</v>
      </c>
      <c r="AB15" s="21">
        <f>'1-28-2-3,2024'!AB20</f>
        <v>10275</v>
      </c>
      <c r="AC15" s="21">
        <f>'1-28-2-3,2024'!AC20</f>
        <v>28086</v>
      </c>
      <c r="AD15" s="21">
        <f>'1-28-2-3,2024'!AD20</f>
        <v>0</v>
      </c>
      <c r="AE15" s="21">
        <f>'1-28-2-3,2024'!AE20</f>
        <v>1060</v>
      </c>
      <c r="AF15" s="22">
        <f>'1-28-2-3,2024'!AF20</f>
        <v>36955.079999999987</v>
      </c>
      <c r="AG15" s="21">
        <f>'1-28-2-3,2024'!AG20</f>
        <v>1805</v>
      </c>
      <c r="AH15" s="21">
        <f>'1-28-2-3,2024'!AH20</f>
        <v>306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6"/>
      <c r="J16" s="26"/>
      <c r="K16" s="26"/>
      <c r="L16" s="26"/>
      <c r="M16" s="25"/>
      <c r="N16" s="27"/>
      <c r="O16" s="26"/>
      <c r="P16" s="28"/>
      <c r="Q16" s="26"/>
      <c r="R16" s="25"/>
      <c r="S16" s="25"/>
      <c r="T16" s="25"/>
      <c r="U16" s="25"/>
      <c r="V16" s="26"/>
      <c r="W16" s="25"/>
      <c r="X16" s="25"/>
      <c r="Y16" s="25"/>
      <c r="Z16" s="25"/>
      <c r="AA16" s="25"/>
      <c r="AB16" s="26"/>
      <c r="AC16" s="25"/>
      <c r="AD16" s="25"/>
      <c r="AE16" s="25"/>
      <c r="AF16" s="26"/>
      <c r="AG16" s="25"/>
      <c r="AH16" s="29"/>
    </row>
    <row r="17" spans="1:40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75323</v>
      </c>
      <c r="F17" s="27">
        <f t="shared" ref="F17:AH17" si="1">F15+F16</f>
        <v>9053.2451923076969</v>
      </c>
      <c r="G17" s="26">
        <f>G15+G16</f>
        <v>76436</v>
      </c>
      <c r="H17" s="27">
        <f>H15+H16</f>
        <v>8887.9069767441888</v>
      </c>
      <c r="I17" s="26">
        <f t="shared" si="1"/>
        <v>0</v>
      </c>
      <c r="J17" s="26">
        <f t="shared" si="1"/>
        <v>1.6964207816272392E-13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116828</v>
      </c>
      <c r="R17" s="26">
        <f t="shared" si="1"/>
        <v>264</v>
      </c>
      <c r="S17" s="26">
        <f t="shared" si="1"/>
        <v>847</v>
      </c>
      <c r="T17" s="26">
        <f t="shared" si="1"/>
        <v>34556</v>
      </c>
      <c r="U17" s="26">
        <f t="shared" si="1"/>
        <v>0</v>
      </c>
      <c r="V17" s="26">
        <f t="shared" si="1"/>
        <v>0</v>
      </c>
      <c r="W17" s="26">
        <f t="shared" si="1"/>
        <v>5523</v>
      </c>
      <c r="X17" s="26">
        <f t="shared" si="1"/>
        <v>47562</v>
      </c>
      <c r="Y17" s="26">
        <f t="shared" si="1"/>
        <v>657</v>
      </c>
      <c r="Z17" s="26">
        <f t="shared" si="1"/>
        <v>7906</v>
      </c>
      <c r="AA17" s="26">
        <f t="shared" si="1"/>
        <v>249</v>
      </c>
      <c r="AB17" s="26">
        <f t="shared" si="1"/>
        <v>10275</v>
      </c>
      <c r="AC17" s="26">
        <f t="shared" si="1"/>
        <v>28086</v>
      </c>
      <c r="AD17" s="26">
        <f t="shared" si="1"/>
        <v>0</v>
      </c>
      <c r="AE17" s="26">
        <f t="shared" si="1"/>
        <v>1060</v>
      </c>
      <c r="AF17" s="27">
        <f t="shared" si="1"/>
        <v>36955.079999999987</v>
      </c>
      <c r="AG17" s="26">
        <f t="shared" si="1"/>
        <v>1805</v>
      </c>
      <c r="AH17" s="31">
        <f t="shared" si="1"/>
        <v>306</v>
      </c>
    </row>
    <row r="18" spans="1:40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11631</v>
      </c>
      <c r="F18" s="27">
        <f>E18/208*25</f>
        <v>1397.9567307692309</v>
      </c>
      <c r="G18" s="25">
        <v>7661</v>
      </c>
      <c r="H18" s="27">
        <f>G18/215*25</f>
        <v>890.81395348837214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6">
        <v>6142</v>
      </c>
      <c r="R18" s="25">
        <v>0</v>
      </c>
      <c r="S18" s="25">
        <v>0</v>
      </c>
      <c r="T18" s="25">
        <v>757</v>
      </c>
      <c r="U18" s="25">
        <v>0</v>
      </c>
      <c r="V18" s="25">
        <v>0</v>
      </c>
      <c r="W18" s="32">
        <v>143</v>
      </c>
      <c r="X18" s="25">
        <v>8928</v>
      </c>
      <c r="Y18" s="25"/>
      <c r="Z18" s="25">
        <v>1221</v>
      </c>
      <c r="AA18" s="26">
        <v>16</v>
      </c>
      <c r="AB18" s="25">
        <v>1892</v>
      </c>
      <c r="AC18" s="26">
        <v>2293</v>
      </c>
      <c r="AD18" s="25"/>
      <c r="AE18" s="25"/>
      <c r="AF18" s="27">
        <f>Z18*2.43</f>
        <v>2967.03</v>
      </c>
      <c r="AG18" s="26"/>
      <c r="AH18" s="33">
        <v>8</v>
      </c>
    </row>
    <row r="19" spans="1:40" ht="60" customHeight="1" x14ac:dyDescent="0.25">
      <c r="A19" s="34">
        <v>45332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63692</v>
      </c>
      <c r="F19" s="37">
        <f>F17-F18</f>
        <v>7655.2884615384664</v>
      </c>
      <c r="G19" s="36">
        <f t="shared" ref="G19" si="2">G17-G18</f>
        <v>68775</v>
      </c>
      <c r="H19" s="37">
        <f>H17-H18</f>
        <v>7997.0930232558167</v>
      </c>
      <c r="I19" s="36">
        <f t="shared" ref="I19:AE19" si="3">I17-I18</f>
        <v>0</v>
      </c>
      <c r="J19" s="37">
        <f t="shared" si="3"/>
        <v>1.6964207816272392E-13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110686</v>
      </c>
      <c r="R19" s="36">
        <f t="shared" si="3"/>
        <v>264</v>
      </c>
      <c r="S19" s="36">
        <f t="shared" si="3"/>
        <v>847</v>
      </c>
      <c r="T19" s="36">
        <f t="shared" si="3"/>
        <v>33799</v>
      </c>
      <c r="U19" s="36">
        <f t="shared" si="3"/>
        <v>0</v>
      </c>
      <c r="V19" s="36">
        <f t="shared" si="3"/>
        <v>0</v>
      </c>
      <c r="W19" s="38">
        <f t="shared" si="3"/>
        <v>5380</v>
      </c>
      <c r="X19" s="36">
        <f t="shared" si="3"/>
        <v>38634</v>
      </c>
      <c r="Y19" s="36">
        <f t="shared" si="3"/>
        <v>657</v>
      </c>
      <c r="Z19" s="36">
        <f t="shared" si="3"/>
        <v>6685</v>
      </c>
      <c r="AA19" s="36">
        <f>AA17-AA18</f>
        <v>233</v>
      </c>
      <c r="AB19" s="36">
        <f t="shared" si="3"/>
        <v>8383</v>
      </c>
      <c r="AC19" s="36">
        <f t="shared" si="3"/>
        <v>25793</v>
      </c>
      <c r="AD19" s="36">
        <f t="shared" si="3"/>
        <v>0</v>
      </c>
      <c r="AE19" s="36">
        <f t="shared" si="3"/>
        <v>1060</v>
      </c>
      <c r="AF19" s="37">
        <f>AF17-AF18</f>
        <v>33988.049999999988</v>
      </c>
      <c r="AG19" s="36">
        <f>AG17-AG18</f>
        <v>1805</v>
      </c>
      <c r="AH19" s="39">
        <f>AH17-AH18</f>
        <v>298</v>
      </c>
      <c r="AN19" s="5">
        <f>400+392+2745.29</f>
        <v>3537.29</v>
      </c>
    </row>
    <row r="20" spans="1:40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63692</v>
      </c>
      <c r="F20" s="41">
        <f t="shared" si="5"/>
        <v>7655.2884615384664</v>
      </c>
      <c r="G20" s="40">
        <f t="shared" si="5"/>
        <v>68775</v>
      </c>
      <c r="H20" s="41">
        <f t="shared" si="5"/>
        <v>7997.0930232558167</v>
      </c>
      <c r="I20" s="40">
        <f t="shared" si="5"/>
        <v>0</v>
      </c>
      <c r="J20" s="41">
        <f t="shared" si="5"/>
        <v>1.6964207816272392E-13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110686</v>
      </c>
      <c r="R20" s="40">
        <f t="shared" si="5"/>
        <v>264</v>
      </c>
      <c r="S20" s="40">
        <f t="shared" si="5"/>
        <v>847</v>
      </c>
      <c r="T20" s="40">
        <f t="shared" si="5"/>
        <v>33799</v>
      </c>
      <c r="U20" s="40">
        <f t="shared" si="5"/>
        <v>0</v>
      </c>
      <c r="V20" s="40">
        <f t="shared" si="5"/>
        <v>0</v>
      </c>
      <c r="W20" s="40">
        <f t="shared" si="5"/>
        <v>5380</v>
      </c>
      <c r="X20" s="40">
        <f t="shared" si="5"/>
        <v>38634</v>
      </c>
      <c r="Y20" s="40">
        <f t="shared" si="5"/>
        <v>657</v>
      </c>
      <c r="Z20" s="40">
        <f t="shared" si="5"/>
        <v>6685</v>
      </c>
      <c r="AA20" s="40">
        <f t="shared" si="5"/>
        <v>233</v>
      </c>
      <c r="AB20" s="40">
        <f t="shared" si="5"/>
        <v>8383</v>
      </c>
      <c r="AC20" s="40">
        <f t="shared" si="5"/>
        <v>25793</v>
      </c>
      <c r="AD20" s="40">
        <f t="shared" si="5"/>
        <v>0</v>
      </c>
      <c r="AE20" s="40">
        <f t="shared" si="5"/>
        <v>1060</v>
      </c>
      <c r="AF20" s="41">
        <f t="shared" si="5"/>
        <v>33988.049999999988</v>
      </c>
      <c r="AG20" s="40">
        <f t="shared" si="5"/>
        <v>1805</v>
      </c>
      <c r="AH20" s="42">
        <f t="shared" si="5"/>
        <v>298</v>
      </c>
      <c r="AN20" s="5">
        <f>10000-AN19</f>
        <v>6462.71</v>
      </c>
    </row>
    <row r="21" spans="1:40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40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40" s="48" customFormat="1" ht="25.5" customHeight="1" x14ac:dyDescent="0.2">
      <c r="A23" s="48" t="s">
        <v>36</v>
      </c>
      <c r="E23" s="48" t="s">
        <v>37</v>
      </c>
      <c r="P23" s="49" t="s">
        <v>38</v>
      </c>
      <c r="V23" s="48" t="s">
        <v>39</v>
      </c>
      <c r="AG23" s="50"/>
      <c r="AH23" s="50"/>
      <c r="AI23" s="50"/>
      <c r="AJ23" s="50"/>
      <c r="AK23" s="50"/>
      <c r="AL23" s="50"/>
    </row>
    <row r="24" spans="1:40" s="48" customFormat="1" ht="21" customHeight="1" x14ac:dyDescent="0.2">
      <c r="A24" s="50"/>
      <c r="AG24" s="50"/>
      <c r="AH24" s="50"/>
      <c r="AI24" s="50"/>
      <c r="AJ24" s="50"/>
      <c r="AK24" s="50"/>
      <c r="AL24" s="50"/>
    </row>
    <row r="25" spans="1:40" s="48" customFormat="1" ht="29.25" customHeight="1" x14ac:dyDescent="0.2">
      <c r="A25" s="50"/>
    </row>
    <row r="26" spans="1:40" s="63" customFormat="1" ht="21" customHeight="1" x14ac:dyDescent="0.2">
      <c r="A26" s="62" t="s">
        <v>40</v>
      </c>
      <c r="E26" s="62" t="s">
        <v>41</v>
      </c>
      <c r="P26" s="62" t="s">
        <v>42</v>
      </c>
      <c r="V26" s="62" t="s">
        <v>43</v>
      </c>
    </row>
    <row r="27" spans="1:40" s="64" customFormat="1" ht="21.75" customHeight="1" x14ac:dyDescent="0.2">
      <c r="A27" s="64" t="s">
        <v>44</v>
      </c>
      <c r="E27" s="64" t="s">
        <v>45</v>
      </c>
      <c r="P27" s="64" t="s">
        <v>46</v>
      </c>
      <c r="V27" s="64" t="s">
        <v>47</v>
      </c>
      <c r="AI27" s="65"/>
      <c r="AJ27" s="65"/>
      <c r="AK27" s="65"/>
      <c r="AL27" s="65"/>
    </row>
    <row r="28" spans="1:40" s="53" customFormat="1" ht="15.75" customHeight="1" x14ac:dyDescent="0.3"/>
    <row r="29" spans="1:40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40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40" ht="15.75" customHeight="1" x14ac:dyDescent="0.25"/>
    <row r="32" spans="1:40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19685039370078741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N47"/>
  <sheetViews>
    <sheetView topLeftCell="A13" zoomScaleNormal="100" workbookViewId="0">
      <selection activeCell="H18" sqref="H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customWidth="1"/>
    <col min="4" max="4" width="9.28515625" style="5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3.140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56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45333</v>
      </c>
      <c r="B15" s="20" t="s">
        <v>30</v>
      </c>
      <c r="C15" s="21">
        <f>'2-4-10,2024'!C20</f>
        <v>0</v>
      </c>
      <c r="D15" s="21">
        <f>'2-4-10,2024'!D20</f>
        <v>0</v>
      </c>
      <c r="E15" s="21">
        <f>'2-4-10,2024'!E20</f>
        <v>63692</v>
      </c>
      <c r="F15" s="21">
        <f>'2-4-10,2024'!F20</f>
        <v>7655.2884615384664</v>
      </c>
      <c r="G15" s="21">
        <f>'2-4-10,2024'!G20</f>
        <v>68775</v>
      </c>
      <c r="H15" s="21">
        <f>'2-4-10,2024'!H20</f>
        <v>7997.0930232558167</v>
      </c>
      <c r="I15" s="21">
        <f>'2-4-10,2024'!I20</f>
        <v>0</v>
      </c>
      <c r="J15" s="21">
        <f>'2-4-10,2024'!J20</f>
        <v>1.6964207816272392E-13</v>
      </c>
      <c r="K15" s="21">
        <f>'2-4-10,2024'!K20</f>
        <v>0</v>
      </c>
      <c r="L15" s="21">
        <f>'2-4-10,2024'!L20</f>
        <v>0</v>
      </c>
      <c r="M15" s="21">
        <f>'2-4-10,2024'!M20</f>
        <v>0</v>
      </c>
      <c r="N15" s="21">
        <f>'2-4-10,2024'!N20</f>
        <v>0</v>
      </c>
      <c r="O15" s="21">
        <f>'2-4-10,2024'!O20</f>
        <v>0</v>
      </c>
      <c r="P15" s="21">
        <f>'2-4-10,2024'!P20</f>
        <v>2.9309887850104133E-14</v>
      </c>
      <c r="Q15" s="21">
        <f>'2-4-10,2024'!Q20</f>
        <v>110686</v>
      </c>
      <c r="R15" s="21">
        <f>'2-4-10,2024'!R20</f>
        <v>264</v>
      </c>
      <c r="S15" s="21">
        <f>'2-4-10,2024'!S20</f>
        <v>847</v>
      </c>
      <c r="T15" s="21">
        <f>'2-4-10,2024'!T20</f>
        <v>33799</v>
      </c>
      <c r="U15" s="21">
        <f>'2-4-10,2024'!U20</f>
        <v>0</v>
      </c>
      <c r="V15" s="21">
        <f>'2-4-10,2024'!V20</f>
        <v>0</v>
      </c>
      <c r="W15" s="21">
        <f>'2-4-10,2024'!W20</f>
        <v>5380</v>
      </c>
      <c r="X15" s="21">
        <f>'2-4-10,2024'!X20</f>
        <v>38634</v>
      </c>
      <c r="Y15" s="21">
        <f>'2-4-10,2024'!Y20</f>
        <v>657</v>
      </c>
      <c r="Z15" s="21">
        <f>'2-4-10,2024'!Z20</f>
        <v>6685</v>
      </c>
      <c r="AA15" s="21">
        <f>'2-4-10,2024'!AA20</f>
        <v>233</v>
      </c>
      <c r="AB15" s="21">
        <f>'2-4-10,2024'!AB20</f>
        <v>8383</v>
      </c>
      <c r="AC15" s="21">
        <f>'2-4-10,2024'!AC20</f>
        <v>25793</v>
      </c>
      <c r="AD15" s="21">
        <f>'2-4-10,2024'!AD20</f>
        <v>0</v>
      </c>
      <c r="AE15" s="21">
        <f>'2-4-10,2024'!AE20</f>
        <v>1060</v>
      </c>
      <c r="AF15" s="21">
        <f>'2-4-10,2024'!AF20</f>
        <v>33988.049999999988</v>
      </c>
      <c r="AG15" s="21">
        <f>'2-4-10,2024'!AG20</f>
        <v>1805</v>
      </c>
      <c r="AH15" s="21">
        <f>'2-4-10,2024'!AH20</f>
        <v>298</v>
      </c>
    </row>
    <row r="16" spans="1:34" ht="60" customHeight="1" x14ac:dyDescent="0.25">
      <c r="A16" s="23"/>
      <c r="B16" s="24" t="s">
        <v>31</v>
      </c>
      <c r="C16" s="25"/>
      <c r="D16" s="26">
        <f>C16/200*25</f>
        <v>0</v>
      </c>
      <c r="E16" s="25">
        <f>50*208</f>
        <v>10400</v>
      </c>
      <c r="F16" s="26">
        <f>E16/208*25</f>
        <v>1250</v>
      </c>
      <c r="G16" s="25">
        <f>50*215</f>
        <v>10750</v>
      </c>
      <c r="H16" s="26">
        <f>G16/215*25</f>
        <v>1250</v>
      </c>
      <c r="I16" s="26">
        <v>0</v>
      </c>
      <c r="J16" s="26">
        <v>0</v>
      </c>
      <c r="K16" s="26"/>
      <c r="L16" s="26"/>
      <c r="M16" s="25"/>
      <c r="N16" s="27"/>
      <c r="O16" s="26"/>
      <c r="P16" s="28"/>
      <c r="Q16" s="26">
        <f>600*25</f>
        <v>15000</v>
      </c>
      <c r="R16" s="25"/>
      <c r="S16" s="25"/>
      <c r="T16" s="25">
        <v>10800</v>
      </c>
      <c r="U16" s="25"/>
      <c r="V16" s="26"/>
      <c r="W16" s="25"/>
      <c r="X16" s="25">
        <v>15500</v>
      </c>
      <c r="Y16" s="25"/>
      <c r="Z16" s="25">
        <v>2000</v>
      </c>
      <c r="AA16" s="25">
        <v>100</v>
      </c>
      <c r="AB16" s="26">
        <v>5400</v>
      </c>
      <c r="AC16" s="25">
        <v>6000</v>
      </c>
      <c r="AD16" s="25"/>
      <c r="AE16" s="25"/>
      <c r="AF16" s="26">
        <v>0</v>
      </c>
      <c r="AG16" s="25">
        <v>600</v>
      </c>
      <c r="AH16" s="29">
        <v>200</v>
      </c>
    </row>
    <row r="17" spans="1:40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74092</v>
      </c>
      <c r="F17" s="27">
        <f t="shared" ref="F17:AH17" si="1">F15+F16</f>
        <v>8905.2884615384664</v>
      </c>
      <c r="G17" s="26">
        <f>G15+G16</f>
        <v>79525</v>
      </c>
      <c r="H17" s="27">
        <f>H15+H16</f>
        <v>9247.0930232558167</v>
      </c>
      <c r="I17" s="26">
        <f t="shared" si="1"/>
        <v>0</v>
      </c>
      <c r="J17" s="26">
        <f t="shared" si="1"/>
        <v>1.6964207816272392E-13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125686</v>
      </c>
      <c r="R17" s="26">
        <f t="shared" si="1"/>
        <v>264</v>
      </c>
      <c r="S17" s="26">
        <f t="shared" si="1"/>
        <v>847</v>
      </c>
      <c r="T17" s="26">
        <f t="shared" si="1"/>
        <v>44599</v>
      </c>
      <c r="U17" s="26">
        <f t="shared" si="1"/>
        <v>0</v>
      </c>
      <c r="V17" s="26">
        <f t="shared" si="1"/>
        <v>0</v>
      </c>
      <c r="W17" s="26">
        <f t="shared" si="1"/>
        <v>5380</v>
      </c>
      <c r="X17" s="26">
        <f t="shared" si="1"/>
        <v>54134</v>
      </c>
      <c r="Y17" s="26">
        <f t="shared" si="1"/>
        <v>657</v>
      </c>
      <c r="Z17" s="26">
        <f t="shared" si="1"/>
        <v>8685</v>
      </c>
      <c r="AA17" s="26">
        <f t="shared" si="1"/>
        <v>333</v>
      </c>
      <c r="AB17" s="26">
        <f t="shared" si="1"/>
        <v>13783</v>
      </c>
      <c r="AC17" s="26">
        <f t="shared" si="1"/>
        <v>31793</v>
      </c>
      <c r="AD17" s="26">
        <f t="shared" si="1"/>
        <v>0</v>
      </c>
      <c r="AE17" s="26">
        <f t="shared" si="1"/>
        <v>1060</v>
      </c>
      <c r="AF17" s="27">
        <f t="shared" si="1"/>
        <v>33988.049999999988</v>
      </c>
      <c r="AG17" s="26">
        <f t="shared" si="1"/>
        <v>2405</v>
      </c>
      <c r="AH17" s="31">
        <f t="shared" si="1"/>
        <v>498</v>
      </c>
    </row>
    <row r="18" spans="1:40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12008</v>
      </c>
      <c r="F18" s="27">
        <f>E18/208*25</f>
        <v>1443.2692307692309</v>
      </c>
      <c r="G18" s="25">
        <v>7898</v>
      </c>
      <c r="H18" s="27">
        <f>G18/215*25</f>
        <v>918.37209302325584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6">
        <v>6028</v>
      </c>
      <c r="R18" s="25">
        <v>0</v>
      </c>
      <c r="S18" s="25">
        <v>0</v>
      </c>
      <c r="T18" s="25">
        <v>911</v>
      </c>
      <c r="U18" s="25">
        <v>0</v>
      </c>
      <c r="V18" s="25">
        <v>0</v>
      </c>
      <c r="W18" s="32">
        <v>82</v>
      </c>
      <c r="X18" s="25">
        <v>8828</v>
      </c>
      <c r="Y18" s="25">
        <v>0</v>
      </c>
      <c r="Z18" s="25">
        <v>1205</v>
      </c>
      <c r="AA18" s="26">
        <v>12</v>
      </c>
      <c r="AB18" s="25">
        <v>2100</v>
      </c>
      <c r="AC18" s="26">
        <v>2023</v>
      </c>
      <c r="AD18" s="25"/>
      <c r="AE18" s="25">
        <v>0</v>
      </c>
      <c r="AF18" s="27">
        <f>Z18*2.43</f>
        <v>2928.15</v>
      </c>
      <c r="AG18" s="26">
        <v>0</v>
      </c>
      <c r="AH18" s="33">
        <v>22</v>
      </c>
    </row>
    <row r="19" spans="1:40" ht="60" customHeight="1" x14ac:dyDescent="0.25">
      <c r="A19" s="34">
        <v>45339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62084</v>
      </c>
      <c r="F19" s="37">
        <f>F17-F18</f>
        <v>7462.0192307692359</v>
      </c>
      <c r="G19" s="36">
        <f t="shared" ref="G19" si="2">G17-G18</f>
        <v>71627</v>
      </c>
      <c r="H19" s="37">
        <f>H17-H18</f>
        <v>8328.7209302325609</v>
      </c>
      <c r="I19" s="36">
        <f t="shared" ref="I19:AE19" si="3">I17-I18</f>
        <v>0</v>
      </c>
      <c r="J19" s="37">
        <f t="shared" si="3"/>
        <v>1.6964207816272392E-13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119658</v>
      </c>
      <c r="R19" s="36">
        <f t="shared" si="3"/>
        <v>264</v>
      </c>
      <c r="S19" s="36">
        <f t="shared" si="3"/>
        <v>847</v>
      </c>
      <c r="T19" s="36">
        <f t="shared" si="3"/>
        <v>43688</v>
      </c>
      <c r="U19" s="36">
        <f t="shared" si="3"/>
        <v>0</v>
      </c>
      <c r="V19" s="36">
        <f t="shared" si="3"/>
        <v>0</v>
      </c>
      <c r="W19" s="38">
        <f t="shared" si="3"/>
        <v>5298</v>
      </c>
      <c r="X19" s="36">
        <f t="shared" si="3"/>
        <v>45306</v>
      </c>
      <c r="Y19" s="36">
        <f t="shared" si="3"/>
        <v>657</v>
      </c>
      <c r="Z19" s="36">
        <f t="shared" si="3"/>
        <v>7480</v>
      </c>
      <c r="AA19" s="36">
        <f>AA17-AA18</f>
        <v>321</v>
      </c>
      <c r="AB19" s="36">
        <f t="shared" si="3"/>
        <v>11683</v>
      </c>
      <c r="AC19" s="36">
        <f t="shared" si="3"/>
        <v>29770</v>
      </c>
      <c r="AD19" s="36">
        <f t="shared" si="3"/>
        <v>0</v>
      </c>
      <c r="AE19" s="36">
        <f t="shared" si="3"/>
        <v>1060</v>
      </c>
      <c r="AF19" s="37">
        <f>AF17-AF18</f>
        <v>31059.899999999987</v>
      </c>
      <c r="AG19" s="36">
        <f>AG17-AG18</f>
        <v>2405</v>
      </c>
      <c r="AH19" s="39">
        <f>AH17-AH18</f>
        <v>476</v>
      </c>
      <c r="AN19" s="5">
        <f>400+392+2745.29</f>
        <v>3537.29</v>
      </c>
    </row>
    <row r="20" spans="1:40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62084</v>
      </c>
      <c r="F20" s="41">
        <f t="shared" si="5"/>
        <v>7462.0192307692359</v>
      </c>
      <c r="G20" s="40">
        <f t="shared" si="5"/>
        <v>71627</v>
      </c>
      <c r="H20" s="41">
        <f t="shared" si="5"/>
        <v>8328.7209302325609</v>
      </c>
      <c r="I20" s="40">
        <f t="shared" si="5"/>
        <v>0</v>
      </c>
      <c r="J20" s="41">
        <f t="shared" si="5"/>
        <v>1.6964207816272392E-13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119658</v>
      </c>
      <c r="R20" s="40">
        <f t="shared" si="5"/>
        <v>264</v>
      </c>
      <c r="S20" s="40">
        <f t="shared" si="5"/>
        <v>847</v>
      </c>
      <c r="T20" s="40">
        <f t="shared" si="5"/>
        <v>43688</v>
      </c>
      <c r="U20" s="40">
        <f t="shared" si="5"/>
        <v>0</v>
      </c>
      <c r="V20" s="40">
        <f t="shared" si="5"/>
        <v>0</v>
      </c>
      <c r="W20" s="40">
        <f t="shared" si="5"/>
        <v>5298</v>
      </c>
      <c r="X20" s="40">
        <f t="shared" si="5"/>
        <v>45306</v>
      </c>
      <c r="Y20" s="40">
        <f t="shared" si="5"/>
        <v>657</v>
      </c>
      <c r="Z20" s="40">
        <f t="shared" si="5"/>
        <v>7480</v>
      </c>
      <c r="AA20" s="40">
        <f t="shared" si="5"/>
        <v>321</v>
      </c>
      <c r="AB20" s="40">
        <f t="shared" si="5"/>
        <v>11683</v>
      </c>
      <c r="AC20" s="40">
        <f t="shared" si="5"/>
        <v>29770</v>
      </c>
      <c r="AD20" s="40">
        <f t="shared" si="5"/>
        <v>0</v>
      </c>
      <c r="AE20" s="40">
        <f t="shared" si="5"/>
        <v>1060</v>
      </c>
      <c r="AF20" s="41">
        <f t="shared" si="5"/>
        <v>31059.899999999987</v>
      </c>
      <c r="AG20" s="40">
        <f t="shared" si="5"/>
        <v>2405</v>
      </c>
      <c r="AH20" s="42">
        <f t="shared" si="5"/>
        <v>476</v>
      </c>
      <c r="AN20" s="5">
        <f>10000-AN19</f>
        <v>6462.71</v>
      </c>
    </row>
    <row r="21" spans="1:40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40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40" s="48" customFormat="1" ht="25.5" customHeight="1" x14ac:dyDescent="0.2">
      <c r="A23" s="48" t="s">
        <v>36</v>
      </c>
      <c r="E23" s="48" t="s">
        <v>37</v>
      </c>
      <c r="P23" s="49" t="s">
        <v>38</v>
      </c>
      <c r="V23" s="48" t="s">
        <v>39</v>
      </c>
      <c r="AG23" s="50"/>
      <c r="AH23" s="50"/>
      <c r="AI23" s="50"/>
      <c r="AJ23" s="50"/>
      <c r="AK23" s="50"/>
      <c r="AL23" s="50"/>
    </row>
    <row r="24" spans="1:40" s="48" customFormat="1" ht="21" customHeight="1" x14ac:dyDescent="0.2">
      <c r="A24" s="50"/>
      <c r="AG24" s="50"/>
      <c r="AH24" s="50"/>
      <c r="AI24" s="50"/>
      <c r="AJ24" s="50"/>
      <c r="AK24" s="50"/>
      <c r="AL24" s="50"/>
    </row>
    <row r="25" spans="1:40" s="48" customFormat="1" ht="29.25" customHeight="1" x14ac:dyDescent="0.2">
      <c r="A25" s="50"/>
    </row>
    <row r="26" spans="1:40" s="63" customFormat="1" ht="21" customHeight="1" x14ac:dyDescent="0.2">
      <c r="A26" s="62" t="s">
        <v>40</v>
      </c>
      <c r="E26" s="62" t="s">
        <v>41</v>
      </c>
      <c r="P26" s="62" t="s">
        <v>42</v>
      </c>
      <c r="V26" s="62" t="s">
        <v>43</v>
      </c>
    </row>
    <row r="27" spans="1:40" s="64" customFormat="1" ht="21.75" customHeight="1" x14ac:dyDescent="0.2">
      <c r="A27" s="64" t="s">
        <v>44</v>
      </c>
      <c r="E27" s="64" t="s">
        <v>45</v>
      </c>
      <c r="P27" s="64" t="s">
        <v>46</v>
      </c>
      <c r="V27" s="64" t="s">
        <v>47</v>
      </c>
      <c r="AI27" s="65"/>
      <c r="AJ27" s="65"/>
      <c r="AK27" s="65"/>
      <c r="AL27" s="65"/>
    </row>
    <row r="28" spans="1:40" s="53" customFormat="1" ht="15.75" customHeight="1" x14ac:dyDescent="0.3"/>
    <row r="29" spans="1:40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40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40" ht="15.75" customHeight="1" x14ac:dyDescent="0.25"/>
    <row r="32" spans="1:40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41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N47"/>
  <sheetViews>
    <sheetView topLeftCell="A7" zoomScaleNormal="100" workbookViewId="0">
      <selection activeCell="H20" sqref="H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customWidth="1"/>
    <col min="4" max="4" width="9.28515625" style="5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3.140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57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45340</v>
      </c>
      <c r="B15" s="20" t="s">
        <v>30</v>
      </c>
      <c r="C15" s="21">
        <f>'2-11-17,2024'!C20</f>
        <v>0</v>
      </c>
      <c r="D15" s="21">
        <f>'2-11-17,2024'!D20</f>
        <v>0</v>
      </c>
      <c r="E15" s="21">
        <f>'2-11-17,2024'!E20</f>
        <v>62084</v>
      </c>
      <c r="F15" s="22">
        <f>'2-11-17,2024'!F20</f>
        <v>7462.0192307692359</v>
      </c>
      <c r="G15" s="21">
        <f>'2-11-17,2024'!G20</f>
        <v>71627</v>
      </c>
      <c r="H15" s="22">
        <f>'2-11-17,2024'!H20</f>
        <v>8328.7209302325609</v>
      </c>
      <c r="I15" s="21">
        <f>'2-11-17,2024'!I20</f>
        <v>0</v>
      </c>
      <c r="J15" s="21">
        <f>'2-11-17,2024'!J20</f>
        <v>1.6964207816272392E-13</v>
      </c>
      <c r="K15" s="21">
        <f>'2-11-17,2024'!K20</f>
        <v>0</v>
      </c>
      <c r="L15" s="21">
        <f>'2-11-17,2024'!L20</f>
        <v>0</v>
      </c>
      <c r="M15" s="21">
        <f>'2-11-17,2024'!M20</f>
        <v>0</v>
      </c>
      <c r="N15" s="21">
        <f>'2-11-17,2024'!N20</f>
        <v>0</v>
      </c>
      <c r="O15" s="21">
        <f>'2-11-17,2024'!O20</f>
        <v>0</v>
      </c>
      <c r="P15" s="21">
        <f>'2-11-17,2024'!P20</f>
        <v>2.9309887850104133E-14</v>
      </c>
      <c r="Q15" s="21">
        <f>'2-11-17,2024'!Q20</f>
        <v>119658</v>
      </c>
      <c r="R15" s="21">
        <f>'2-11-17,2024'!R20</f>
        <v>264</v>
      </c>
      <c r="S15" s="21">
        <f>'2-11-17,2024'!S20</f>
        <v>847</v>
      </c>
      <c r="T15" s="21">
        <f>'2-11-17,2024'!T20</f>
        <v>43688</v>
      </c>
      <c r="U15" s="21">
        <f>'2-11-17,2024'!U20</f>
        <v>0</v>
      </c>
      <c r="V15" s="21">
        <f>'2-11-17,2024'!V20</f>
        <v>0</v>
      </c>
      <c r="W15" s="21">
        <f>'2-11-17,2024'!W20</f>
        <v>5298</v>
      </c>
      <c r="X15" s="21">
        <f>'2-11-17,2024'!X20</f>
        <v>45306</v>
      </c>
      <c r="Y15" s="21">
        <f>'2-11-17,2024'!Y20</f>
        <v>657</v>
      </c>
      <c r="Z15" s="21">
        <f>'2-11-17,2024'!Z20</f>
        <v>7480</v>
      </c>
      <c r="AA15" s="21">
        <f>'2-11-17,2024'!AA20</f>
        <v>321</v>
      </c>
      <c r="AB15" s="21">
        <f>'2-11-17,2024'!AB20</f>
        <v>11683</v>
      </c>
      <c r="AC15" s="21">
        <f>'2-11-17,2024'!AC20</f>
        <v>29770</v>
      </c>
      <c r="AD15" s="21">
        <f>'2-11-17,2024'!AD20</f>
        <v>0</v>
      </c>
      <c r="AE15" s="21">
        <f>'2-11-17,2024'!AE20</f>
        <v>1060</v>
      </c>
      <c r="AF15" s="21">
        <f>'2-11-17,2024'!AF20</f>
        <v>31059.899999999987</v>
      </c>
      <c r="AG15" s="21">
        <f>'2-11-17,2024'!AG20</f>
        <v>2405</v>
      </c>
      <c r="AH15" s="21">
        <f>'2-11-17,2024'!AH20</f>
        <v>476</v>
      </c>
    </row>
    <row r="16" spans="1:34" ht="60" customHeight="1" x14ac:dyDescent="0.25">
      <c r="A16" s="23"/>
      <c r="B16" s="24" t="s">
        <v>31</v>
      </c>
      <c r="C16" s="25"/>
      <c r="D16" s="26">
        <f>C16/200*25</f>
        <v>0</v>
      </c>
      <c r="E16" s="25">
        <f>50*208</f>
        <v>10400</v>
      </c>
      <c r="F16" s="26">
        <f>E16/208*25</f>
        <v>1250</v>
      </c>
      <c r="G16" s="25">
        <f>50*215</f>
        <v>10750</v>
      </c>
      <c r="H16" s="26">
        <f>G16/215*25</f>
        <v>1250</v>
      </c>
      <c r="I16" s="26">
        <v>0</v>
      </c>
      <c r="J16" s="26">
        <v>0</v>
      </c>
      <c r="K16" s="26"/>
      <c r="L16" s="26"/>
      <c r="M16" s="25"/>
      <c r="N16" s="27"/>
      <c r="O16" s="26"/>
      <c r="P16" s="28"/>
      <c r="Q16" s="26">
        <f>600*25</f>
        <v>15000</v>
      </c>
      <c r="R16" s="25"/>
      <c r="S16" s="25"/>
      <c r="T16" s="25">
        <v>5040</v>
      </c>
      <c r="U16" s="25"/>
      <c r="V16" s="26"/>
      <c r="W16" s="25"/>
      <c r="X16" s="25">
        <v>8000</v>
      </c>
      <c r="Y16" s="25"/>
      <c r="Z16" s="25">
        <v>5000</v>
      </c>
      <c r="AA16" s="25"/>
      <c r="AB16" s="26">
        <v>4500</v>
      </c>
      <c r="AC16" s="25">
        <v>4000</v>
      </c>
      <c r="AD16" s="25"/>
      <c r="AE16" s="25"/>
      <c r="AF16" s="26">
        <v>0</v>
      </c>
      <c r="AG16" s="25"/>
      <c r="AH16" s="29"/>
    </row>
    <row r="17" spans="1:40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72484</v>
      </c>
      <c r="F17" s="27">
        <f t="shared" ref="F17:AH17" si="1">F15+F16</f>
        <v>8712.0192307692359</v>
      </c>
      <c r="G17" s="26">
        <f>G15+G16</f>
        <v>82377</v>
      </c>
      <c r="H17" s="27">
        <f>H15+H16</f>
        <v>9578.7209302325609</v>
      </c>
      <c r="I17" s="26">
        <f t="shared" si="1"/>
        <v>0</v>
      </c>
      <c r="J17" s="26">
        <f t="shared" si="1"/>
        <v>1.6964207816272392E-13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134658</v>
      </c>
      <c r="R17" s="26">
        <f t="shared" si="1"/>
        <v>264</v>
      </c>
      <c r="S17" s="26">
        <f t="shared" si="1"/>
        <v>847</v>
      </c>
      <c r="T17" s="26">
        <f t="shared" si="1"/>
        <v>48728</v>
      </c>
      <c r="U17" s="26">
        <f t="shared" si="1"/>
        <v>0</v>
      </c>
      <c r="V17" s="26">
        <f t="shared" si="1"/>
        <v>0</v>
      </c>
      <c r="W17" s="26">
        <f t="shared" si="1"/>
        <v>5298</v>
      </c>
      <c r="X17" s="26">
        <f t="shared" si="1"/>
        <v>53306</v>
      </c>
      <c r="Y17" s="26">
        <f t="shared" si="1"/>
        <v>657</v>
      </c>
      <c r="Z17" s="26">
        <f t="shared" si="1"/>
        <v>12480</v>
      </c>
      <c r="AA17" s="26">
        <f t="shared" si="1"/>
        <v>321</v>
      </c>
      <c r="AB17" s="26">
        <f t="shared" si="1"/>
        <v>16183</v>
      </c>
      <c r="AC17" s="26">
        <f t="shared" si="1"/>
        <v>33770</v>
      </c>
      <c r="AD17" s="26">
        <f t="shared" si="1"/>
        <v>0</v>
      </c>
      <c r="AE17" s="26">
        <f t="shared" si="1"/>
        <v>1060</v>
      </c>
      <c r="AF17" s="27">
        <f t="shared" si="1"/>
        <v>31059.899999999987</v>
      </c>
      <c r="AG17" s="26">
        <f t="shared" si="1"/>
        <v>2405</v>
      </c>
      <c r="AH17" s="31">
        <f t="shared" si="1"/>
        <v>476</v>
      </c>
    </row>
    <row r="18" spans="1:40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10901</v>
      </c>
      <c r="F18" s="27">
        <f>E18/208*25</f>
        <v>1310.2163461538462</v>
      </c>
      <c r="G18" s="25">
        <v>9620</v>
      </c>
      <c r="H18" s="27">
        <f>G18/215*25</f>
        <v>1118.6046511627908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6">
        <v>5789</v>
      </c>
      <c r="R18" s="25">
        <v>0</v>
      </c>
      <c r="S18" s="25">
        <v>0</v>
      </c>
      <c r="T18" s="25">
        <v>1714</v>
      </c>
      <c r="U18" s="25">
        <v>0</v>
      </c>
      <c r="V18" s="25">
        <v>0</v>
      </c>
      <c r="W18" s="32">
        <v>212</v>
      </c>
      <c r="X18" s="25">
        <v>7645</v>
      </c>
      <c r="Y18" s="25">
        <v>0</v>
      </c>
      <c r="Z18" s="25">
        <v>1300</v>
      </c>
      <c r="AA18" s="26">
        <v>28</v>
      </c>
      <c r="AB18" s="25">
        <v>3032</v>
      </c>
      <c r="AC18" s="26">
        <v>881</v>
      </c>
      <c r="AD18" s="25"/>
      <c r="AE18" s="25"/>
      <c r="AF18" s="27">
        <f>Z18*2.43</f>
        <v>3159</v>
      </c>
      <c r="AG18" s="26">
        <v>0</v>
      </c>
      <c r="AH18" s="33">
        <v>18</v>
      </c>
    </row>
    <row r="19" spans="1:40" ht="60" customHeight="1" x14ac:dyDescent="0.25">
      <c r="A19" s="34">
        <v>45346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61583</v>
      </c>
      <c r="F19" s="37">
        <f>F17-F18</f>
        <v>7401.8028846153902</v>
      </c>
      <c r="G19" s="36">
        <f t="shared" ref="G19" si="2">G17-G18</f>
        <v>72757</v>
      </c>
      <c r="H19" s="37">
        <f>H17-H18</f>
        <v>8460.1162790697708</v>
      </c>
      <c r="I19" s="36">
        <f t="shared" ref="I19:AE19" si="3">I17-I18</f>
        <v>0</v>
      </c>
      <c r="J19" s="37">
        <f t="shared" si="3"/>
        <v>1.6964207816272392E-13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128869</v>
      </c>
      <c r="R19" s="36">
        <f t="shared" si="3"/>
        <v>264</v>
      </c>
      <c r="S19" s="36">
        <f t="shared" si="3"/>
        <v>847</v>
      </c>
      <c r="T19" s="36">
        <f t="shared" si="3"/>
        <v>47014</v>
      </c>
      <c r="U19" s="36">
        <f t="shared" si="3"/>
        <v>0</v>
      </c>
      <c r="V19" s="36">
        <f t="shared" si="3"/>
        <v>0</v>
      </c>
      <c r="W19" s="38">
        <f t="shared" si="3"/>
        <v>5086</v>
      </c>
      <c r="X19" s="36">
        <f t="shared" si="3"/>
        <v>45661</v>
      </c>
      <c r="Y19" s="36">
        <f t="shared" si="3"/>
        <v>657</v>
      </c>
      <c r="Z19" s="36">
        <f t="shared" si="3"/>
        <v>11180</v>
      </c>
      <c r="AA19" s="36">
        <f>AA17-AA18</f>
        <v>293</v>
      </c>
      <c r="AB19" s="36">
        <f t="shared" si="3"/>
        <v>13151</v>
      </c>
      <c r="AC19" s="36">
        <f t="shared" si="3"/>
        <v>32889</v>
      </c>
      <c r="AD19" s="36">
        <f t="shared" si="3"/>
        <v>0</v>
      </c>
      <c r="AE19" s="36">
        <f t="shared" si="3"/>
        <v>1060</v>
      </c>
      <c r="AF19" s="37">
        <f>AF17-AF18</f>
        <v>27900.899999999987</v>
      </c>
      <c r="AG19" s="36">
        <f>AG17-AG18</f>
        <v>2405</v>
      </c>
      <c r="AH19" s="39">
        <f>AH17-AH18</f>
        <v>458</v>
      </c>
      <c r="AN19" s="5">
        <f>400+392+2745.29</f>
        <v>3537.29</v>
      </c>
    </row>
    <row r="20" spans="1:40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61583</v>
      </c>
      <c r="F20" s="41">
        <f t="shared" si="5"/>
        <v>7401.8028846153902</v>
      </c>
      <c r="G20" s="40">
        <f t="shared" si="5"/>
        <v>72757</v>
      </c>
      <c r="H20" s="41">
        <f t="shared" si="5"/>
        <v>8460.1162790697708</v>
      </c>
      <c r="I20" s="40">
        <f t="shared" si="5"/>
        <v>0</v>
      </c>
      <c r="J20" s="41">
        <f t="shared" si="5"/>
        <v>1.6964207816272392E-13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128869</v>
      </c>
      <c r="R20" s="40">
        <f t="shared" si="5"/>
        <v>264</v>
      </c>
      <c r="S20" s="40">
        <f t="shared" si="5"/>
        <v>847</v>
      </c>
      <c r="T20" s="40">
        <f t="shared" si="5"/>
        <v>47014</v>
      </c>
      <c r="U20" s="40">
        <f t="shared" si="5"/>
        <v>0</v>
      </c>
      <c r="V20" s="40">
        <f t="shared" si="5"/>
        <v>0</v>
      </c>
      <c r="W20" s="40">
        <f t="shared" si="5"/>
        <v>5086</v>
      </c>
      <c r="X20" s="40">
        <f t="shared" si="5"/>
        <v>45661</v>
      </c>
      <c r="Y20" s="40">
        <f t="shared" si="5"/>
        <v>657</v>
      </c>
      <c r="Z20" s="40">
        <f t="shared" si="5"/>
        <v>11180</v>
      </c>
      <c r="AA20" s="40">
        <f t="shared" si="5"/>
        <v>293</v>
      </c>
      <c r="AB20" s="40">
        <f t="shared" si="5"/>
        <v>13151</v>
      </c>
      <c r="AC20" s="40">
        <f t="shared" si="5"/>
        <v>32889</v>
      </c>
      <c r="AD20" s="40">
        <f t="shared" si="5"/>
        <v>0</v>
      </c>
      <c r="AE20" s="40">
        <f t="shared" si="5"/>
        <v>1060</v>
      </c>
      <c r="AF20" s="41">
        <f t="shared" si="5"/>
        <v>27900.899999999987</v>
      </c>
      <c r="AG20" s="40">
        <f t="shared" si="5"/>
        <v>2405</v>
      </c>
      <c r="AH20" s="42">
        <f t="shared" si="5"/>
        <v>458</v>
      </c>
      <c r="AN20" s="5">
        <f>10000-AN19</f>
        <v>6462.71</v>
      </c>
    </row>
    <row r="21" spans="1:40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40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40" s="48" customFormat="1" ht="25.5" customHeight="1" x14ac:dyDescent="0.2">
      <c r="A23" s="48" t="s">
        <v>36</v>
      </c>
      <c r="E23" s="48" t="s">
        <v>37</v>
      </c>
      <c r="P23" s="49" t="s">
        <v>38</v>
      </c>
      <c r="V23" s="48" t="s">
        <v>39</v>
      </c>
      <c r="AG23" s="50"/>
      <c r="AH23" s="50"/>
      <c r="AI23" s="50"/>
      <c r="AJ23" s="50"/>
      <c r="AK23" s="50"/>
      <c r="AL23" s="50"/>
    </row>
    <row r="24" spans="1:40" s="48" customFormat="1" ht="21" customHeight="1" x14ac:dyDescent="0.2">
      <c r="A24" s="50"/>
      <c r="AG24" s="50"/>
      <c r="AH24" s="50"/>
      <c r="AI24" s="50"/>
      <c r="AJ24" s="50"/>
      <c r="AK24" s="50"/>
      <c r="AL24" s="50"/>
    </row>
    <row r="25" spans="1:40" s="48" customFormat="1" ht="29.25" customHeight="1" x14ac:dyDescent="0.2">
      <c r="A25" s="50"/>
    </row>
    <row r="26" spans="1:40" s="63" customFormat="1" ht="21" customHeight="1" x14ac:dyDescent="0.2">
      <c r="A26" s="62" t="s">
        <v>40</v>
      </c>
      <c r="E26" s="62" t="s">
        <v>41</v>
      </c>
      <c r="P26" s="62" t="s">
        <v>42</v>
      </c>
      <c r="V26" s="62" t="s">
        <v>43</v>
      </c>
    </row>
    <row r="27" spans="1:40" s="64" customFormat="1" ht="21.75" customHeight="1" x14ac:dyDescent="0.2">
      <c r="A27" s="64" t="s">
        <v>44</v>
      </c>
      <c r="E27" s="64" t="s">
        <v>45</v>
      </c>
      <c r="P27" s="64" t="s">
        <v>46</v>
      </c>
      <c r="V27" s="64" t="s">
        <v>47</v>
      </c>
      <c r="AI27" s="65"/>
      <c r="AJ27" s="65"/>
      <c r="AK27" s="65"/>
      <c r="AL27" s="65"/>
    </row>
    <row r="28" spans="1:40" s="53" customFormat="1" ht="15.75" customHeight="1" x14ac:dyDescent="0.3"/>
    <row r="29" spans="1:40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40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40" ht="15.75" customHeight="1" x14ac:dyDescent="0.25"/>
    <row r="32" spans="1:40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41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N47"/>
  <sheetViews>
    <sheetView topLeftCell="O17" zoomScaleNormal="100" workbookViewId="0">
      <selection activeCell="Q26" sqref="Q26:Q27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3.140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58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45347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'2-18-24,2024'!E20</f>
        <v>61583</v>
      </c>
      <c r="F15" s="22">
        <f>'2-18-24,2024'!F20</f>
        <v>7401.8028846153902</v>
      </c>
      <c r="G15" s="21">
        <f>'2-18-24,2024'!G20</f>
        <v>72757</v>
      </c>
      <c r="H15" s="22">
        <f>'2-18-24,2024'!H20</f>
        <v>8460.1162790697708</v>
      </c>
      <c r="I15" s="21">
        <f>'2-18-24,2024'!I20</f>
        <v>0</v>
      </c>
      <c r="J15" s="21">
        <f>'2-18-24,2024'!J20</f>
        <v>1.6964207816272392E-13</v>
      </c>
      <c r="K15" s="21">
        <f>'2-18-24,2024'!K20</f>
        <v>0</v>
      </c>
      <c r="L15" s="21">
        <f>'2-18-24,2024'!L20</f>
        <v>0</v>
      </c>
      <c r="M15" s="21">
        <f>'2-18-24,2024'!M20</f>
        <v>0</v>
      </c>
      <c r="N15" s="21">
        <f>'2-18-24,2024'!N20</f>
        <v>0</v>
      </c>
      <c r="O15" s="21">
        <f>'2-18-24,2024'!O20</f>
        <v>0</v>
      </c>
      <c r="P15" s="21">
        <f>'2-18-24,2024'!P20</f>
        <v>2.9309887850104133E-14</v>
      </c>
      <c r="Q15" s="21">
        <f>'2-18-24,2024'!Q20</f>
        <v>128869</v>
      </c>
      <c r="R15" s="21">
        <f>'2-18-24,2024'!R20</f>
        <v>264</v>
      </c>
      <c r="S15" s="21">
        <f>'2-18-24,2024'!S20</f>
        <v>847</v>
      </c>
      <c r="T15" s="21">
        <f>'2-18-24,2024'!T20</f>
        <v>47014</v>
      </c>
      <c r="U15" s="21">
        <f>'2-18-24,2024'!U20</f>
        <v>0</v>
      </c>
      <c r="V15" s="21">
        <f>'2-18-24,2024'!V20</f>
        <v>0</v>
      </c>
      <c r="W15" s="21">
        <f>'2-18-24,2024'!W20</f>
        <v>5086</v>
      </c>
      <c r="X15" s="21">
        <f>'2-18-24,2024'!X20</f>
        <v>45661</v>
      </c>
      <c r="Y15" s="21">
        <f>'2-18-24,2024'!Y20</f>
        <v>657</v>
      </c>
      <c r="Z15" s="21">
        <f>'2-18-24,2024'!Z20</f>
        <v>11180</v>
      </c>
      <c r="AA15" s="21">
        <f>'2-18-24,2024'!AA20</f>
        <v>293</v>
      </c>
      <c r="AB15" s="21">
        <f>'2-18-24,2024'!AB20</f>
        <v>13151</v>
      </c>
      <c r="AC15" s="21">
        <f>'2-18-24,2024'!AC20</f>
        <v>32889</v>
      </c>
      <c r="AD15" s="21">
        <f>'2-18-24,2024'!AD20</f>
        <v>0</v>
      </c>
      <c r="AE15" s="21">
        <f>'2-18-24,2024'!AE20</f>
        <v>1060</v>
      </c>
      <c r="AF15" s="22">
        <f>'2-18-24,2024'!AF20</f>
        <v>27900.899999999987</v>
      </c>
      <c r="AG15" s="21">
        <f>'2-18-24,2024'!AG20</f>
        <v>2405</v>
      </c>
      <c r="AH15" s="21">
        <f>'2-18-24,2024'!AH20</f>
        <v>458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6"/>
      <c r="J16" s="26"/>
      <c r="K16" s="26"/>
      <c r="L16" s="26"/>
      <c r="M16" s="25"/>
      <c r="N16" s="27"/>
      <c r="O16" s="26"/>
      <c r="P16" s="28"/>
      <c r="Q16" s="26"/>
      <c r="R16" s="25"/>
      <c r="S16" s="25"/>
      <c r="T16" s="25"/>
      <c r="U16" s="25"/>
      <c r="V16" s="26"/>
      <c r="W16" s="25"/>
      <c r="X16" s="25"/>
      <c r="Y16" s="25"/>
      <c r="Z16" s="25"/>
      <c r="AA16" s="25"/>
      <c r="AB16" s="26"/>
      <c r="AC16" s="25"/>
      <c r="AD16" s="25"/>
      <c r="AE16" s="25"/>
      <c r="AF16" s="26"/>
      <c r="AG16" s="25"/>
      <c r="AH16" s="29"/>
    </row>
    <row r="17" spans="1:40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61583</v>
      </c>
      <c r="F17" s="27">
        <f t="shared" ref="F17:AH17" si="1">F15+F16</f>
        <v>7401.8028846153902</v>
      </c>
      <c r="G17" s="26">
        <f>G15+G16</f>
        <v>72757</v>
      </c>
      <c r="H17" s="27">
        <f>H15+H16</f>
        <v>8460.1162790697708</v>
      </c>
      <c r="I17" s="26">
        <f t="shared" si="1"/>
        <v>0</v>
      </c>
      <c r="J17" s="26">
        <f t="shared" si="1"/>
        <v>1.6964207816272392E-13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128869</v>
      </c>
      <c r="R17" s="26">
        <f t="shared" si="1"/>
        <v>264</v>
      </c>
      <c r="S17" s="26">
        <f t="shared" si="1"/>
        <v>847</v>
      </c>
      <c r="T17" s="26">
        <f t="shared" si="1"/>
        <v>47014</v>
      </c>
      <c r="U17" s="26">
        <f t="shared" si="1"/>
        <v>0</v>
      </c>
      <c r="V17" s="26">
        <f t="shared" si="1"/>
        <v>0</v>
      </c>
      <c r="W17" s="26">
        <f t="shared" si="1"/>
        <v>5086</v>
      </c>
      <c r="X17" s="26">
        <f t="shared" si="1"/>
        <v>45661</v>
      </c>
      <c r="Y17" s="26">
        <f t="shared" si="1"/>
        <v>657</v>
      </c>
      <c r="Z17" s="26">
        <f t="shared" si="1"/>
        <v>11180</v>
      </c>
      <c r="AA17" s="26">
        <f t="shared" si="1"/>
        <v>293</v>
      </c>
      <c r="AB17" s="26">
        <f t="shared" si="1"/>
        <v>13151</v>
      </c>
      <c r="AC17" s="26">
        <f t="shared" si="1"/>
        <v>32889</v>
      </c>
      <c r="AD17" s="26">
        <f t="shared" si="1"/>
        <v>0</v>
      </c>
      <c r="AE17" s="26">
        <f t="shared" si="1"/>
        <v>1060</v>
      </c>
      <c r="AF17" s="27">
        <f t="shared" si="1"/>
        <v>27900.899999999987</v>
      </c>
      <c r="AG17" s="26">
        <f t="shared" si="1"/>
        <v>2405</v>
      </c>
      <c r="AH17" s="31">
        <f t="shared" si="1"/>
        <v>458</v>
      </c>
    </row>
    <row r="18" spans="1:40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9154</v>
      </c>
      <c r="F18" s="27">
        <f>E18/208*25</f>
        <v>1100.2403846153848</v>
      </c>
      <c r="G18" s="25">
        <v>12408</v>
      </c>
      <c r="H18" s="27">
        <f>G18/215*25</f>
        <v>1442.7906976744187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6">
        <v>6260</v>
      </c>
      <c r="R18" s="25">
        <v>0</v>
      </c>
      <c r="S18" s="25">
        <v>0</v>
      </c>
      <c r="T18" s="25">
        <v>2169</v>
      </c>
      <c r="U18" s="25">
        <v>0</v>
      </c>
      <c r="V18" s="25">
        <v>0</v>
      </c>
      <c r="W18" s="32">
        <v>115</v>
      </c>
      <c r="X18" s="25">
        <v>7986</v>
      </c>
      <c r="Y18" s="25">
        <v>0</v>
      </c>
      <c r="Z18" s="25">
        <v>1295</v>
      </c>
      <c r="AA18" s="26">
        <v>34</v>
      </c>
      <c r="AB18" s="25">
        <v>3384</v>
      </c>
      <c r="AC18" s="26">
        <v>993</v>
      </c>
      <c r="AD18" s="25"/>
      <c r="AE18" s="25">
        <v>0</v>
      </c>
      <c r="AF18" s="27">
        <f>Z18*2.43</f>
        <v>3146.8500000000004</v>
      </c>
      <c r="AG18" s="26">
        <v>0</v>
      </c>
      <c r="AH18" s="33">
        <v>15</v>
      </c>
    </row>
    <row r="19" spans="1:40" ht="60" customHeight="1" x14ac:dyDescent="0.25">
      <c r="A19" s="34">
        <v>45353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52429</v>
      </c>
      <c r="F19" s="37">
        <f>F17-F18</f>
        <v>6301.5625000000055</v>
      </c>
      <c r="G19" s="36">
        <f t="shared" ref="G19" si="2">G17-G18</f>
        <v>60349</v>
      </c>
      <c r="H19" s="37">
        <f>H17-H18</f>
        <v>7017.3255813953519</v>
      </c>
      <c r="I19" s="36">
        <f t="shared" ref="I19:AE19" si="3">I17-I18</f>
        <v>0</v>
      </c>
      <c r="J19" s="37">
        <f t="shared" si="3"/>
        <v>1.6964207816272392E-13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122609</v>
      </c>
      <c r="R19" s="36">
        <f t="shared" si="3"/>
        <v>264</v>
      </c>
      <c r="S19" s="36">
        <f t="shared" si="3"/>
        <v>847</v>
      </c>
      <c r="T19" s="36">
        <f t="shared" si="3"/>
        <v>44845</v>
      </c>
      <c r="U19" s="36">
        <f t="shared" si="3"/>
        <v>0</v>
      </c>
      <c r="V19" s="36">
        <f t="shared" si="3"/>
        <v>0</v>
      </c>
      <c r="W19" s="38">
        <f t="shared" si="3"/>
        <v>4971</v>
      </c>
      <c r="X19" s="36">
        <f t="shared" si="3"/>
        <v>37675</v>
      </c>
      <c r="Y19" s="36">
        <f t="shared" si="3"/>
        <v>657</v>
      </c>
      <c r="Z19" s="36">
        <f t="shared" si="3"/>
        <v>9885</v>
      </c>
      <c r="AA19" s="36">
        <f>AA17-AA18</f>
        <v>259</v>
      </c>
      <c r="AB19" s="36">
        <f t="shared" si="3"/>
        <v>9767</v>
      </c>
      <c r="AC19" s="36">
        <f t="shared" si="3"/>
        <v>31896</v>
      </c>
      <c r="AD19" s="36">
        <f t="shared" si="3"/>
        <v>0</v>
      </c>
      <c r="AE19" s="36">
        <f t="shared" si="3"/>
        <v>1060</v>
      </c>
      <c r="AF19" s="37">
        <f>AF17-AF18</f>
        <v>24754.049999999988</v>
      </c>
      <c r="AG19" s="36">
        <f>AG17-AG18</f>
        <v>2405</v>
      </c>
      <c r="AH19" s="39">
        <f>AH17-AH18</f>
        <v>443</v>
      </c>
      <c r="AN19" s="5">
        <f>400+392+2745.29</f>
        <v>3537.29</v>
      </c>
    </row>
    <row r="20" spans="1:40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52429</v>
      </c>
      <c r="F20" s="41">
        <f t="shared" si="5"/>
        <v>6301.5625000000055</v>
      </c>
      <c r="G20" s="40">
        <f t="shared" si="5"/>
        <v>60349</v>
      </c>
      <c r="H20" s="41">
        <f t="shared" si="5"/>
        <v>7017.3255813953519</v>
      </c>
      <c r="I20" s="40">
        <f t="shared" si="5"/>
        <v>0</v>
      </c>
      <c r="J20" s="41">
        <f t="shared" si="5"/>
        <v>1.6964207816272392E-13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122609</v>
      </c>
      <c r="R20" s="40">
        <f t="shared" si="5"/>
        <v>264</v>
      </c>
      <c r="S20" s="40">
        <f t="shared" si="5"/>
        <v>847</v>
      </c>
      <c r="T20" s="40">
        <f t="shared" si="5"/>
        <v>44845</v>
      </c>
      <c r="U20" s="40">
        <f t="shared" si="5"/>
        <v>0</v>
      </c>
      <c r="V20" s="40">
        <f t="shared" si="5"/>
        <v>0</v>
      </c>
      <c r="W20" s="40">
        <f t="shared" si="5"/>
        <v>4971</v>
      </c>
      <c r="X20" s="40">
        <f t="shared" si="5"/>
        <v>37675</v>
      </c>
      <c r="Y20" s="40">
        <f t="shared" si="5"/>
        <v>657</v>
      </c>
      <c r="Z20" s="40">
        <f t="shared" si="5"/>
        <v>9885</v>
      </c>
      <c r="AA20" s="40">
        <f t="shared" si="5"/>
        <v>259</v>
      </c>
      <c r="AB20" s="40">
        <f t="shared" si="5"/>
        <v>9767</v>
      </c>
      <c r="AC20" s="40">
        <f t="shared" si="5"/>
        <v>31896</v>
      </c>
      <c r="AD20" s="40">
        <f t="shared" si="5"/>
        <v>0</v>
      </c>
      <c r="AE20" s="40">
        <f t="shared" si="5"/>
        <v>1060</v>
      </c>
      <c r="AF20" s="41">
        <f t="shared" si="5"/>
        <v>24754.049999999988</v>
      </c>
      <c r="AG20" s="40">
        <f t="shared" si="5"/>
        <v>2405</v>
      </c>
      <c r="AH20" s="42">
        <f t="shared" si="5"/>
        <v>443</v>
      </c>
      <c r="AN20" s="5">
        <f>10000-AN19</f>
        <v>6462.71</v>
      </c>
    </row>
    <row r="21" spans="1:40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40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40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  <c r="AK23" s="50"/>
      <c r="AL23" s="50"/>
    </row>
    <row r="24" spans="1:40" s="48" customFormat="1" ht="21" customHeight="1" x14ac:dyDescent="0.2">
      <c r="A24" s="50"/>
      <c r="AG24" s="50"/>
      <c r="AH24" s="50"/>
      <c r="AI24" s="50"/>
      <c r="AJ24" s="50"/>
      <c r="AK24" s="50"/>
      <c r="AL24" s="50"/>
    </row>
    <row r="25" spans="1:40" s="48" customFormat="1" ht="29.25" customHeight="1" x14ac:dyDescent="0.2">
      <c r="A25" s="50"/>
    </row>
    <row r="26" spans="1:40" s="63" customFormat="1" ht="21" customHeight="1" x14ac:dyDescent="0.2">
      <c r="A26" s="62" t="s">
        <v>40</v>
      </c>
      <c r="F26" s="62" t="s">
        <v>41</v>
      </c>
      <c r="Q26" s="62" t="s">
        <v>53</v>
      </c>
      <c r="W26" s="62" t="s">
        <v>43</v>
      </c>
    </row>
    <row r="27" spans="1:40" s="64" customFormat="1" ht="21.75" customHeight="1" x14ac:dyDescent="0.2">
      <c r="A27" s="64" t="s">
        <v>44</v>
      </c>
      <c r="F27" s="64" t="s">
        <v>45</v>
      </c>
      <c r="Q27" s="64" t="s">
        <v>54</v>
      </c>
      <c r="W27" s="64" t="s">
        <v>47</v>
      </c>
      <c r="AI27" s="65"/>
      <c r="AJ27" s="65"/>
      <c r="AK27" s="65"/>
      <c r="AL27" s="65"/>
    </row>
    <row r="28" spans="1:40" s="53" customFormat="1" ht="15.75" customHeight="1" x14ac:dyDescent="0.3"/>
    <row r="29" spans="1:40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40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40" ht="15.75" customHeight="1" x14ac:dyDescent="0.25"/>
    <row r="32" spans="1:40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19685039370078741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N47"/>
  <sheetViews>
    <sheetView topLeftCell="A7" zoomScaleNormal="100" workbookViewId="0">
      <selection activeCell="V19" sqref="V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3.140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59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45354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'2-25-3-2,2024'!E20</f>
        <v>52429</v>
      </c>
      <c r="F15" s="21">
        <f>'2-25-3-2,2024'!F20</f>
        <v>6301.5625000000055</v>
      </c>
      <c r="G15" s="21">
        <f>'2-25-3-2,2024'!G20</f>
        <v>60349</v>
      </c>
      <c r="H15" s="21">
        <f>'2-25-3-2,2024'!H20</f>
        <v>7017.3255813953519</v>
      </c>
      <c r="I15" s="21">
        <f>'2-25-3-2,2024'!I20</f>
        <v>0</v>
      </c>
      <c r="J15" s="21">
        <f>'2-25-3-2,2024'!J20</f>
        <v>1.6964207816272392E-13</v>
      </c>
      <c r="K15" s="21">
        <f>'2-25-3-2,2024'!K20</f>
        <v>0</v>
      </c>
      <c r="L15" s="21">
        <f>'2-25-3-2,2024'!L20</f>
        <v>0</v>
      </c>
      <c r="M15" s="21">
        <f>'2-25-3-2,2024'!M20</f>
        <v>0</v>
      </c>
      <c r="N15" s="21">
        <f>'2-25-3-2,2024'!N20</f>
        <v>0</v>
      </c>
      <c r="O15" s="21">
        <f>'2-25-3-2,2024'!O20</f>
        <v>0</v>
      </c>
      <c r="P15" s="21">
        <f>'2-25-3-2,2024'!P20</f>
        <v>2.9309887850104133E-14</v>
      </c>
      <c r="Q15" s="21">
        <f>'2-25-3-2,2024'!Q20</f>
        <v>122609</v>
      </c>
      <c r="R15" s="21">
        <f>'2-25-3-2,2024'!R20</f>
        <v>264</v>
      </c>
      <c r="S15" s="21">
        <f>'2-25-3-2,2024'!S20</f>
        <v>847</v>
      </c>
      <c r="T15" s="21">
        <f>'2-25-3-2,2024'!T20</f>
        <v>44845</v>
      </c>
      <c r="U15" s="21">
        <f>'2-25-3-2,2024'!U20</f>
        <v>0</v>
      </c>
      <c r="V15" s="21">
        <f>'2-25-3-2,2024'!V20</f>
        <v>0</v>
      </c>
      <c r="W15" s="21">
        <f>'2-25-3-2,2024'!W20</f>
        <v>4971</v>
      </c>
      <c r="X15" s="21">
        <f>'2-25-3-2,2024'!X20</f>
        <v>37675</v>
      </c>
      <c r="Y15" s="21">
        <f>'2-25-3-2,2024'!Y20</f>
        <v>657</v>
      </c>
      <c r="Z15" s="21">
        <f>'2-25-3-2,2024'!Z20</f>
        <v>9885</v>
      </c>
      <c r="AA15" s="21">
        <f>'2-25-3-2,2024'!AA20</f>
        <v>259</v>
      </c>
      <c r="AB15" s="21">
        <f>'2-25-3-2,2024'!AB20</f>
        <v>9767</v>
      </c>
      <c r="AC15" s="21">
        <f>'2-25-3-2,2024'!AC20</f>
        <v>31896</v>
      </c>
      <c r="AD15" s="21">
        <f>'2-25-3-2,2024'!AD20</f>
        <v>0</v>
      </c>
      <c r="AE15" s="21">
        <f>'2-25-3-2,2024'!AE20</f>
        <v>1060</v>
      </c>
      <c r="AF15" s="21">
        <f>'2-25-3-2,2024'!AF20</f>
        <v>24754.049999999988</v>
      </c>
      <c r="AG15" s="21">
        <f>'2-25-3-2,2024'!AG20</f>
        <v>2405</v>
      </c>
      <c r="AH15" s="21">
        <f>'2-25-3-2,2024'!AH20</f>
        <v>443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6"/>
      <c r="J16" s="26"/>
      <c r="K16" s="26"/>
      <c r="L16" s="26"/>
      <c r="M16" s="25"/>
      <c r="N16" s="27"/>
      <c r="O16" s="26"/>
      <c r="P16" s="28"/>
      <c r="Q16" s="26"/>
      <c r="R16" s="25"/>
      <c r="S16" s="25"/>
      <c r="T16" s="25"/>
      <c r="U16" s="25"/>
      <c r="V16" s="26"/>
      <c r="W16" s="25"/>
      <c r="X16" s="25"/>
      <c r="Y16" s="25"/>
      <c r="Z16" s="25"/>
      <c r="AA16" s="25"/>
      <c r="AB16" s="26"/>
      <c r="AC16" s="25"/>
      <c r="AD16" s="25"/>
      <c r="AE16" s="25"/>
      <c r="AF16" s="26"/>
      <c r="AG16" s="25"/>
      <c r="AH16" s="29"/>
    </row>
    <row r="17" spans="1:40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52429</v>
      </c>
      <c r="F17" s="27">
        <f t="shared" ref="F17:AH17" si="1">F15+F16</f>
        <v>6301.5625000000055</v>
      </c>
      <c r="G17" s="26">
        <f>G15+G16</f>
        <v>60349</v>
      </c>
      <c r="H17" s="27">
        <f>H15+H16</f>
        <v>7017.3255813953519</v>
      </c>
      <c r="I17" s="26">
        <f t="shared" si="1"/>
        <v>0</v>
      </c>
      <c r="J17" s="26">
        <f t="shared" si="1"/>
        <v>1.6964207816272392E-13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122609</v>
      </c>
      <c r="R17" s="26">
        <f t="shared" si="1"/>
        <v>264</v>
      </c>
      <c r="S17" s="26">
        <f t="shared" si="1"/>
        <v>847</v>
      </c>
      <c r="T17" s="26">
        <f t="shared" si="1"/>
        <v>44845</v>
      </c>
      <c r="U17" s="26">
        <f t="shared" si="1"/>
        <v>0</v>
      </c>
      <c r="V17" s="26">
        <f t="shared" si="1"/>
        <v>0</v>
      </c>
      <c r="W17" s="26">
        <f t="shared" si="1"/>
        <v>4971</v>
      </c>
      <c r="X17" s="26">
        <f t="shared" si="1"/>
        <v>37675</v>
      </c>
      <c r="Y17" s="26">
        <f t="shared" si="1"/>
        <v>657</v>
      </c>
      <c r="Z17" s="26">
        <f t="shared" si="1"/>
        <v>9885</v>
      </c>
      <c r="AA17" s="26">
        <f t="shared" si="1"/>
        <v>259</v>
      </c>
      <c r="AB17" s="26">
        <f t="shared" si="1"/>
        <v>9767</v>
      </c>
      <c r="AC17" s="26">
        <f t="shared" si="1"/>
        <v>31896</v>
      </c>
      <c r="AD17" s="26">
        <f t="shared" si="1"/>
        <v>0</v>
      </c>
      <c r="AE17" s="26">
        <f t="shared" si="1"/>
        <v>1060</v>
      </c>
      <c r="AF17" s="27">
        <f t="shared" si="1"/>
        <v>24754.049999999988</v>
      </c>
      <c r="AG17" s="26">
        <f t="shared" si="1"/>
        <v>2405</v>
      </c>
      <c r="AH17" s="31">
        <f t="shared" si="1"/>
        <v>443</v>
      </c>
    </row>
    <row r="18" spans="1:40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4498</v>
      </c>
      <c r="F18" s="27">
        <f>E18/208*25</f>
        <v>540.625</v>
      </c>
      <c r="G18" s="25">
        <v>14099</v>
      </c>
      <c r="H18" s="27">
        <f>G18/215*25</f>
        <v>1639.4186046511627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6">
        <v>4981</v>
      </c>
      <c r="R18" s="25">
        <v>0</v>
      </c>
      <c r="S18" s="25">
        <v>0</v>
      </c>
      <c r="T18" s="25">
        <v>1988</v>
      </c>
      <c r="U18" s="25">
        <v>0</v>
      </c>
      <c r="V18" s="25">
        <v>0</v>
      </c>
      <c r="W18" s="32">
        <v>117</v>
      </c>
      <c r="X18" s="25">
        <v>6260</v>
      </c>
      <c r="Y18" s="25">
        <v>11</v>
      </c>
      <c r="Z18" s="25">
        <v>1094</v>
      </c>
      <c r="AA18" s="26">
        <v>30</v>
      </c>
      <c r="AB18" s="25">
        <v>2672</v>
      </c>
      <c r="AC18" s="26">
        <v>743</v>
      </c>
      <c r="AD18" s="25"/>
      <c r="AE18" s="25">
        <v>0</v>
      </c>
      <c r="AF18" s="27">
        <f>Z18*2.43</f>
        <v>2658.42</v>
      </c>
      <c r="AG18" s="26">
        <v>0</v>
      </c>
      <c r="AH18" s="33">
        <v>4</v>
      </c>
    </row>
    <row r="19" spans="1:40" ht="60" customHeight="1" x14ac:dyDescent="0.25">
      <c r="A19" s="34">
        <v>45360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47931</v>
      </c>
      <c r="F19" s="37">
        <f>F17-F18</f>
        <v>5760.9375000000055</v>
      </c>
      <c r="G19" s="36">
        <f t="shared" ref="G19" si="2">G17-G18</f>
        <v>46250</v>
      </c>
      <c r="H19" s="37">
        <f>H17-H18</f>
        <v>5377.9069767441888</v>
      </c>
      <c r="I19" s="36">
        <f t="shared" ref="I19:AE19" si="3">I17-I18</f>
        <v>0</v>
      </c>
      <c r="J19" s="37">
        <f t="shared" si="3"/>
        <v>1.6964207816272392E-13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117628</v>
      </c>
      <c r="R19" s="36">
        <f t="shared" si="3"/>
        <v>264</v>
      </c>
      <c r="S19" s="36">
        <f t="shared" si="3"/>
        <v>847</v>
      </c>
      <c r="T19" s="36">
        <f t="shared" si="3"/>
        <v>42857</v>
      </c>
      <c r="U19" s="36">
        <f t="shared" si="3"/>
        <v>0</v>
      </c>
      <c r="V19" s="36">
        <f t="shared" si="3"/>
        <v>0</v>
      </c>
      <c r="W19" s="38">
        <f t="shared" si="3"/>
        <v>4854</v>
      </c>
      <c r="X19" s="36">
        <f t="shared" si="3"/>
        <v>31415</v>
      </c>
      <c r="Y19" s="36">
        <f t="shared" si="3"/>
        <v>646</v>
      </c>
      <c r="Z19" s="36">
        <f t="shared" si="3"/>
        <v>8791</v>
      </c>
      <c r="AA19" s="36">
        <f>AA17-AA18</f>
        <v>229</v>
      </c>
      <c r="AB19" s="36">
        <f t="shared" si="3"/>
        <v>7095</v>
      </c>
      <c r="AC19" s="36">
        <f t="shared" si="3"/>
        <v>31153</v>
      </c>
      <c r="AD19" s="36">
        <f t="shared" si="3"/>
        <v>0</v>
      </c>
      <c r="AE19" s="36">
        <f t="shared" si="3"/>
        <v>1060</v>
      </c>
      <c r="AF19" s="37">
        <f>AF17-AF18</f>
        <v>22095.62999999999</v>
      </c>
      <c r="AG19" s="36">
        <f>AG17-AG18</f>
        <v>2405</v>
      </c>
      <c r="AH19" s="39">
        <f>AH17-AH18</f>
        <v>439</v>
      </c>
      <c r="AN19" s="5">
        <f>400+392+2745.29</f>
        <v>3537.29</v>
      </c>
    </row>
    <row r="20" spans="1:40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47931</v>
      </c>
      <c r="F20" s="41">
        <f t="shared" si="5"/>
        <v>5760.9375000000055</v>
      </c>
      <c r="G20" s="40">
        <f t="shared" si="5"/>
        <v>46250</v>
      </c>
      <c r="H20" s="41">
        <f t="shared" si="5"/>
        <v>5377.9069767441888</v>
      </c>
      <c r="I20" s="40">
        <f t="shared" si="5"/>
        <v>0</v>
      </c>
      <c r="J20" s="41">
        <f t="shared" si="5"/>
        <v>1.6964207816272392E-13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117628</v>
      </c>
      <c r="R20" s="40">
        <f t="shared" si="5"/>
        <v>264</v>
      </c>
      <c r="S20" s="40">
        <f t="shared" si="5"/>
        <v>847</v>
      </c>
      <c r="T20" s="40">
        <f t="shared" si="5"/>
        <v>42857</v>
      </c>
      <c r="U20" s="40">
        <f t="shared" si="5"/>
        <v>0</v>
      </c>
      <c r="V20" s="40">
        <f t="shared" si="5"/>
        <v>0</v>
      </c>
      <c r="W20" s="40">
        <f t="shared" si="5"/>
        <v>4854</v>
      </c>
      <c r="X20" s="40">
        <f t="shared" si="5"/>
        <v>31415</v>
      </c>
      <c r="Y20" s="40">
        <f t="shared" si="5"/>
        <v>646</v>
      </c>
      <c r="Z20" s="40">
        <f t="shared" si="5"/>
        <v>8791</v>
      </c>
      <c r="AA20" s="40">
        <f t="shared" si="5"/>
        <v>229</v>
      </c>
      <c r="AB20" s="40">
        <f t="shared" si="5"/>
        <v>7095</v>
      </c>
      <c r="AC20" s="40">
        <f t="shared" si="5"/>
        <v>31153</v>
      </c>
      <c r="AD20" s="40">
        <f t="shared" si="5"/>
        <v>0</v>
      </c>
      <c r="AE20" s="40">
        <f t="shared" si="5"/>
        <v>1060</v>
      </c>
      <c r="AF20" s="41">
        <f t="shared" si="5"/>
        <v>22095.62999999999</v>
      </c>
      <c r="AG20" s="40">
        <f t="shared" si="5"/>
        <v>2405</v>
      </c>
      <c r="AH20" s="42">
        <f t="shared" si="5"/>
        <v>439</v>
      </c>
      <c r="AN20" s="5">
        <f>10000-AN19</f>
        <v>6462.71</v>
      </c>
    </row>
    <row r="21" spans="1:40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40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40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  <c r="AK23" s="50"/>
      <c r="AL23" s="50"/>
    </row>
    <row r="24" spans="1:40" s="48" customFormat="1" ht="21" customHeight="1" x14ac:dyDescent="0.2">
      <c r="A24" s="50"/>
      <c r="AG24" s="50"/>
      <c r="AH24" s="50"/>
      <c r="AI24" s="50"/>
      <c r="AJ24" s="50"/>
      <c r="AK24" s="50"/>
      <c r="AL24" s="50"/>
    </row>
    <row r="25" spans="1:40" s="48" customFormat="1" ht="29.25" customHeight="1" x14ac:dyDescent="0.2">
      <c r="A25" s="50"/>
    </row>
    <row r="26" spans="1:40" s="63" customFormat="1" ht="21" customHeight="1" x14ac:dyDescent="0.2">
      <c r="A26" s="62" t="s">
        <v>40</v>
      </c>
      <c r="F26" s="62" t="s">
        <v>41</v>
      </c>
      <c r="Q26" s="62" t="s">
        <v>53</v>
      </c>
      <c r="W26" s="62" t="s">
        <v>43</v>
      </c>
    </row>
    <row r="27" spans="1:40" s="64" customFormat="1" ht="21.75" customHeight="1" x14ac:dyDescent="0.2">
      <c r="A27" s="64" t="s">
        <v>44</v>
      </c>
      <c r="F27" s="64" t="s">
        <v>45</v>
      </c>
      <c r="Q27" s="64" t="s">
        <v>54</v>
      </c>
      <c r="W27" s="64" t="s">
        <v>47</v>
      </c>
      <c r="AI27" s="65"/>
      <c r="AJ27" s="65"/>
      <c r="AK27" s="65"/>
      <c r="AL27" s="65"/>
    </row>
    <row r="28" spans="1:40" s="53" customFormat="1" ht="15.75" customHeight="1" x14ac:dyDescent="0.3"/>
    <row r="29" spans="1:40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40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40" ht="15.75" customHeight="1" x14ac:dyDescent="0.25"/>
    <row r="32" spans="1:40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41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N47"/>
  <sheetViews>
    <sheetView topLeftCell="A16" zoomScaleNormal="100" workbookViewId="0">
      <selection activeCell="W26" sqref="W26:W27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3.140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60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45361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'3-3-9,2024'!E20</f>
        <v>47931</v>
      </c>
      <c r="F15" s="22">
        <f>'3-3-9,2024'!F20</f>
        <v>5760.9375000000055</v>
      </c>
      <c r="G15" s="21">
        <f>'3-3-9,2024'!G20</f>
        <v>46250</v>
      </c>
      <c r="H15" s="22">
        <f>'3-3-9,2024'!H20</f>
        <v>5377.9069767441888</v>
      </c>
      <c r="I15" s="21">
        <f>'3-3-9,2024'!I20</f>
        <v>0</v>
      </c>
      <c r="J15" s="21">
        <f>'3-3-9,2024'!J20</f>
        <v>1.6964207816272392E-13</v>
      </c>
      <c r="K15" s="21">
        <f>'3-3-9,2024'!K20</f>
        <v>0</v>
      </c>
      <c r="L15" s="21">
        <f>'3-3-9,2024'!L20</f>
        <v>0</v>
      </c>
      <c r="M15" s="21">
        <f>'3-3-9,2024'!M20</f>
        <v>0</v>
      </c>
      <c r="N15" s="21">
        <f>'3-3-9,2024'!N20</f>
        <v>0</v>
      </c>
      <c r="O15" s="21">
        <f>'3-3-9,2024'!O20</f>
        <v>0</v>
      </c>
      <c r="P15" s="21">
        <f>'3-3-9,2024'!P20</f>
        <v>2.9309887850104133E-14</v>
      </c>
      <c r="Q15" s="21">
        <f>'3-3-9,2024'!Q20</f>
        <v>117628</v>
      </c>
      <c r="R15" s="21">
        <f>'3-3-9,2024'!R20</f>
        <v>264</v>
      </c>
      <c r="S15" s="21">
        <f>'3-3-9,2024'!S20</f>
        <v>847</v>
      </c>
      <c r="T15" s="21">
        <f>'3-3-9,2024'!T20</f>
        <v>42857</v>
      </c>
      <c r="U15" s="21">
        <f>'3-3-9,2024'!U20</f>
        <v>0</v>
      </c>
      <c r="V15" s="21">
        <f>'3-3-9,2024'!V20</f>
        <v>0</v>
      </c>
      <c r="W15" s="21">
        <f>'3-3-9,2024'!W20</f>
        <v>4854</v>
      </c>
      <c r="X15" s="21">
        <f>'3-3-9,2024'!X20</f>
        <v>31415</v>
      </c>
      <c r="Y15" s="21">
        <f>'3-3-9,2024'!Y20</f>
        <v>646</v>
      </c>
      <c r="Z15" s="21">
        <f>'3-3-9,2024'!Z20</f>
        <v>8791</v>
      </c>
      <c r="AA15" s="21">
        <f>'3-3-9,2024'!AA20</f>
        <v>229</v>
      </c>
      <c r="AB15" s="21">
        <f>'3-3-9,2024'!AB20</f>
        <v>7095</v>
      </c>
      <c r="AC15" s="21">
        <f>'3-3-9,2024'!AC20</f>
        <v>31153</v>
      </c>
      <c r="AD15" s="21">
        <f>'3-3-9,2024'!AD20</f>
        <v>0</v>
      </c>
      <c r="AE15" s="21">
        <f>'3-3-9,2024'!AE20</f>
        <v>1060</v>
      </c>
      <c r="AF15" s="22">
        <f>'3-3-9,2024'!AF20</f>
        <v>22095.62999999999</v>
      </c>
      <c r="AG15" s="21">
        <f>'3-3-9,2024'!AG20</f>
        <v>2405</v>
      </c>
      <c r="AH15" s="21">
        <f>'3-3-9,2024'!AH20</f>
        <v>439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6"/>
      <c r="J16" s="26"/>
      <c r="K16" s="26"/>
      <c r="L16" s="26"/>
      <c r="M16" s="25"/>
      <c r="N16" s="27"/>
      <c r="O16" s="26"/>
      <c r="P16" s="28"/>
      <c r="Q16" s="26"/>
      <c r="R16" s="25"/>
      <c r="S16" s="25"/>
      <c r="T16" s="25"/>
      <c r="U16" s="25"/>
      <c r="V16" s="26"/>
      <c r="W16" s="25"/>
      <c r="X16" s="25"/>
      <c r="Y16" s="25"/>
      <c r="Z16" s="25"/>
      <c r="AA16" s="25"/>
      <c r="AB16" s="26"/>
      <c r="AC16" s="25"/>
      <c r="AD16" s="25"/>
      <c r="AE16" s="25"/>
      <c r="AF16" s="26"/>
      <c r="AG16" s="25"/>
      <c r="AH16" s="29"/>
    </row>
    <row r="17" spans="1:40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47931</v>
      </c>
      <c r="F17" s="27">
        <f t="shared" ref="F17:AH17" si="1">F15+F16</f>
        <v>5760.9375000000055</v>
      </c>
      <c r="G17" s="26">
        <f>G15+G16</f>
        <v>46250</v>
      </c>
      <c r="H17" s="27">
        <f>H15+H16</f>
        <v>5377.9069767441888</v>
      </c>
      <c r="I17" s="26">
        <f t="shared" si="1"/>
        <v>0</v>
      </c>
      <c r="J17" s="26">
        <f t="shared" si="1"/>
        <v>1.6964207816272392E-13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117628</v>
      </c>
      <c r="R17" s="26">
        <f t="shared" si="1"/>
        <v>264</v>
      </c>
      <c r="S17" s="26">
        <f t="shared" si="1"/>
        <v>847</v>
      </c>
      <c r="T17" s="26">
        <f t="shared" si="1"/>
        <v>42857</v>
      </c>
      <c r="U17" s="26">
        <f t="shared" si="1"/>
        <v>0</v>
      </c>
      <c r="V17" s="26">
        <f t="shared" si="1"/>
        <v>0</v>
      </c>
      <c r="W17" s="26">
        <f t="shared" si="1"/>
        <v>4854</v>
      </c>
      <c r="X17" s="26">
        <f t="shared" si="1"/>
        <v>31415</v>
      </c>
      <c r="Y17" s="26">
        <f t="shared" si="1"/>
        <v>646</v>
      </c>
      <c r="Z17" s="26">
        <f t="shared" si="1"/>
        <v>8791</v>
      </c>
      <c r="AA17" s="26">
        <f t="shared" si="1"/>
        <v>229</v>
      </c>
      <c r="AB17" s="26">
        <f t="shared" si="1"/>
        <v>7095</v>
      </c>
      <c r="AC17" s="26">
        <f t="shared" si="1"/>
        <v>31153</v>
      </c>
      <c r="AD17" s="26">
        <f t="shared" si="1"/>
        <v>0</v>
      </c>
      <c r="AE17" s="26">
        <f t="shared" si="1"/>
        <v>1060</v>
      </c>
      <c r="AF17" s="27">
        <f t="shared" si="1"/>
        <v>22095.62999999999</v>
      </c>
      <c r="AG17" s="26">
        <f t="shared" si="1"/>
        <v>2405</v>
      </c>
      <c r="AH17" s="31">
        <f t="shared" si="1"/>
        <v>439</v>
      </c>
    </row>
    <row r="18" spans="1:40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4959</v>
      </c>
      <c r="F18" s="27">
        <f>E18/208*25</f>
        <v>596.03365384615381</v>
      </c>
      <c r="G18" s="25">
        <v>14174</v>
      </c>
      <c r="H18" s="27">
        <f>G18/215*25</f>
        <v>1648.1395348837211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6">
        <v>5262</v>
      </c>
      <c r="R18" s="25">
        <v>0</v>
      </c>
      <c r="S18" s="25">
        <v>0</v>
      </c>
      <c r="T18" s="25">
        <v>2615</v>
      </c>
      <c r="U18" s="25">
        <v>0</v>
      </c>
      <c r="V18" s="25">
        <v>0</v>
      </c>
      <c r="W18" s="32">
        <v>108</v>
      </c>
      <c r="X18" s="25">
        <v>6122</v>
      </c>
      <c r="Y18" s="25">
        <v>0</v>
      </c>
      <c r="Z18" s="25">
        <v>1168</v>
      </c>
      <c r="AA18" s="26">
        <v>18</v>
      </c>
      <c r="AB18" s="25">
        <v>2873</v>
      </c>
      <c r="AC18" s="26">
        <v>754</v>
      </c>
      <c r="AD18" s="25"/>
      <c r="AE18" s="25"/>
      <c r="AF18" s="27">
        <f>Z18*2.43</f>
        <v>2838.2400000000002</v>
      </c>
      <c r="AG18" s="26">
        <v>0</v>
      </c>
      <c r="AH18" s="33">
        <v>18</v>
      </c>
    </row>
    <row r="19" spans="1:40" ht="60" customHeight="1" x14ac:dyDescent="0.25">
      <c r="A19" s="34">
        <v>45367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42972</v>
      </c>
      <c r="F19" s="37">
        <f>F17-F18</f>
        <v>5164.9038461538512</v>
      </c>
      <c r="G19" s="36">
        <f t="shared" ref="G19" si="2">G17-G18</f>
        <v>32076</v>
      </c>
      <c r="H19" s="37">
        <f>H17-H18</f>
        <v>3729.7674418604674</v>
      </c>
      <c r="I19" s="36">
        <f t="shared" ref="I19:AE19" si="3">I17-I18</f>
        <v>0</v>
      </c>
      <c r="J19" s="37">
        <f t="shared" si="3"/>
        <v>1.6964207816272392E-13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112366</v>
      </c>
      <c r="R19" s="36">
        <f t="shared" si="3"/>
        <v>264</v>
      </c>
      <c r="S19" s="36">
        <f t="shared" si="3"/>
        <v>847</v>
      </c>
      <c r="T19" s="36">
        <f t="shared" si="3"/>
        <v>40242</v>
      </c>
      <c r="U19" s="36">
        <f t="shared" si="3"/>
        <v>0</v>
      </c>
      <c r="V19" s="36">
        <f t="shared" si="3"/>
        <v>0</v>
      </c>
      <c r="W19" s="38">
        <f t="shared" si="3"/>
        <v>4746</v>
      </c>
      <c r="X19" s="36">
        <f t="shared" si="3"/>
        <v>25293</v>
      </c>
      <c r="Y19" s="36">
        <f t="shared" si="3"/>
        <v>646</v>
      </c>
      <c r="Z19" s="36">
        <f t="shared" si="3"/>
        <v>7623</v>
      </c>
      <c r="AA19" s="36">
        <f>AA17-AA18</f>
        <v>211</v>
      </c>
      <c r="AB19" s="36">
        <f t="shared" si="3"/>
        <v>4222</v>
      </c>
      <c r="AC19" s="36">
        <f t="shared" si="3"/>
        <v>30399</v>
      </c>
      <c r="AD19" s="36">
        <f t="shared" si="3"/>
        <v>0</v>
      </c>
      <c r="AE19" s="36">
        <f t="shared" si="3"/>
        <v>1060</v>
      </c>
      <c r="AF19" s="37">
        <f>AF17-AF18</f>
        <v>19257.389999999989</v>
      </c>
      <c r="AG19" s="36">
        <f>AG17-AG18</f>
        <v>2405</v>
      </c>
      <c r="AH19" s="39">
        <f>AH17-AH18</f>
        <v>421</v>
      </c>
      <c r="AN19" s="5">
        <f>400+392+2745.29</f>
        <v>3537.29</v>
      </c>
    </row>
    <row r="20" spans="1:40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42972</v>
      </c>
      <c r="F20" s="41">
        <f t="shared" si="5"/>
        <v>5164.9038461538512</v>
      </c>
      <c r="G20" s="40">
        <f t="shared" si="5"/>
        <v>32076</v>
      </c>
      <c r="H20" s="41">
        <f t="shared" si="5"/>
        <v>3729.7674418604674</v>
      </c>
      <c r="I20" s="40">
        <f t="shared" si="5"/>
        <v>0</v>
      </c>
      <c r="J20" s="41">
        <f t="shared" si="5"/>
        <v>1.6964207816272392E-13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112366</v>
      </c>
      <c r="R20" s="40">
        <f t="shared" si="5"/>
        <v>264</v>
      </c>
      <c r="S20" s="40">
        <f t="shared" si="5"/>
        <v>847</v>
      </c>
      <c r="T20" s="40">
        <f t="shared" si="5"/>
        <v>40242</v>
      </c>
      <c r="U20" s="40">
        <f t="shared" si="5"/>
        <v>0</v>
      </c>
      <c r="V20" s="40">
        <f t="shared" si="5"/>
        <v>0</v>
      </c>
      <c r="W20" s="40">
        <f t="shared" si="5"/>
        <v>4746</v>
      </c>
      <c r="X20" s="40">
        <f t="shared" si="5"/>
        <v>25293</v>
      </c>
      <c r="Y20" s="40">
        <f t="shared" si="5"/>
        <v>646</v>
      </c>
      <c r="Z20" s="40">
        <f t="shared" si="5"/>
        <v>7623</v>
      </c>
      <c r="AA20" s="40">
        <f t="shared" si="5"/>
        <v>211</v>
      </c>
      <c r="AB20" s="40">
        <f t="shared" si="5"/>
        <v>4222</v>
      </c>
      <c r="AC20" s="40">
        <f t="shared" si="5"/>
        <v>30399</v>
      </c>
      <c r="AD20" s="40">
        <f t="shared" si="5"/>
        <v>0</v>
      </c>
      <c r="AE20" s="40">
        <f t="shared" si="5"/>
        <v>1060</v>
      </c>
      <c r="AF20" s="41">
        <f t="shared" si="5"/>
        <v>19257.389999999989</v>
      </c>
      <c r="AG20" s="40">
        <f t="shared" si="5"/>
        <v>2405</v>
      </c>
      <c r="AH20" s="42">
        <f t="shared" si="5"/>
        <v>421</v>
      </c>
      <c r="AN20" s="5">
        <f>10000-AN19</f>
        <v>6462.71</v>
      </c>
    </row>
    <row r="21" spans="1:40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40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40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  <c r="AK23" s="50"/>
      <c r="AL23" s="50"/>
    </row>
    <row r="24" spans="1:40" s="48" customFormat="1" ht="21" customHeight="1" x14ac:dyDescent="0.2">
      <c r="A24" s="50"/>
      <c r="AG24" s="50"/>
      <c r="AH24" s="50"/>
      <c r="AI24" s="50"/>
      <c r="AJ24" s="50"/>
      <c r="AK24" s="50"/>
      <c r="AL24" s="50"/>
    </row>
    <row r="25" spans="1:40" s="48" customFormat="1" ht="29.25" customHeight="1" x14ac:dyDescent="0.2">
      <c r="A25" s="50"/>
    </row>
    <row r="26" spans="1:40" s="63" customFormat="1" ht="21" customHeight="1" x14ac:dyDescent="0.2">
      <c r="A26" s="62" t="s">
        <v>40</v>
      </c>
      <c r="F26" s="62" t="s">
        <v>41</v>
      </c>
      <c r="Q26" s="62" t="s">
        <v>42</v>
      </c>
      <c r="W26" s="62" t="s">
        <v>43</v>
      </c>
    </row>
    <row r="27" spans="1:40" s="64" customFormat="1" ht="21.75" customHeight="1" x14ac:dyDescent="0.2">
      <c r="A27" s="64" t="s">
        <v>44</v>
      </c>
      <c r="F27" s="64" t="s">
        <v>45</v>
      </c>
      <c r="Q27" s="64" t="s">
        <v>46</v>
      </c>
      <c r="W27" s="64" t="s">
        <v>47</v>
      </c>
      <c r="AI27" s="65"/>
      <c r="AJ27" s="65"/>
      <c r="AK27" s="65"/>
      <c r="AL27" s="65"/>
    </row>
    <row r="28" spans="1:40" s="53" customFormat="1" ht="15.75" customHeight="1" x14ac:dyDescent="0.3"/>
    <row r="29" spans="1:40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40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40" ht="15.75" customHeight="1" x14ac:dyDescent="0.25"/>
    <row r="32" spans="1:40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19685039370078741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N47"/>
  <sheetViews>
    <sheetView topLeftCell="A16" zoomScaleNormal="100" workbookViewId="0">
      <selection activeCell="O31" sqref="O31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3.140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61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45368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'3-10-16,2024'!E20</f>
        <v>42972</v>
      </c>
      <c r="F15" s="22">
        <f>'3-10-16,2024'!F20</f>
        <v>5164.9038461538512</v>
      </c>
      <c r="G15" s="21">
        <f>'3-10-16,2024'!G20</f>
        <v>32076</v>
      </c>
      <c r="H15" s="22">
        <f>'3-10-16,2024'!H20</f>
        <v>3729.7674418604674</v>
      </c>
      <c r="I15" s="21">
        <f>'3-10-16,2024'!I20</f>
        <v>0</v>
      </c>
      <c r="J15" s="21">
        <f>'3-10-16,2024'!J20</f>
        <v>1.6964207816272392E-13</v>
      </c>
      <c r="K15" s="21">
        <f>'3-10-16,2024'!K20</f>
        <v>0</v>
      </c>
      <c r="L15" s="21">
        <f>'3-10-16,2024'!L20</f>
        <v>0</v>
      </c>
      <c r="M15" s="21">
        <f>'3-10-16,2024'!M20</f>
        <v>0</v>
      </c>
      <c r="N15" s="21">
        <f>'3-10-16,2024'!N20</f>
        <v>0</v>
      </c>
      <c r="O15" s="21">
        <f>'3-10-16,2024'!O20</f>
        <v>0</v>
      </c>
      <c r="P15" s="21">
        <f>'3-10-16,2024'!P20</f>
        <v>2.9309887850104133E-14</v>
      </c>
      <c r="Q15" s="21">
        <f>'3-10-16,2024'!Q20</f>
        <v>112366</v>
      </c>
      <c r="R15" s="21">
        <f>'3-10-16,2024'!R20</f>
        <v>264</v>
      </c>
      <c r="S15" s="21">
        <f>'3-10-16,2024'!S20</f>
        <v>847</v>
      </c>
      <c r="T15" s="21">
        <f>'3-10-16,2024'!T20</f>
        <v>40242</v>
      </c>
      <c r="U15" s="21">
        <f>'3-10-16,2024'!U20</f>
        <v>0</v>
      </c>
      <c r="V15" s="21">
        <f>'3-10-16,2024'!V20</f>
        <v>0</v>
      </c>
      <c r="W15" s="21">
        <f>'3-10-16,2024'!W20</f>
        <v>4746</v>
      </c>
      <c r="X15" s="21">
        <f>'3-10-16,2024'!X20</f>
        <v>25293</v>
      </c>
      <c r="Y15" s="21">
        <f>'3-10-16,2024'!Y20</f>
        <v>646</v>
      </c>
      <c r="Z15" s="21">
        <f>'3-10-16,2024'!Z20</f>
        <v>7623</v>
      </c>
      <c r="AA15" s="21">
        <f>'3-10-16,2024'!AA20</f>
        <v>211</v>
      </c>
      <c r="AB15" s="21">
        <f>'3-10-16,2024'!AB20</f>
        <v>4222</v>
      </c>
      <c r="AC15" s="21">
        <f>'3-10-16,2024'!AC20</f>
        <v>30399</v>
      </c>
      <c r="AD15" s="21">
        <f>'3-10-16,2024'!AD20</f>
        <v>0</v>
      </c>
      <c r="AE15" s="21">
        <f>'3-10-16,2024'!AE20</f>
        <v>1060</v>
      </c>
      <c r="AF15" s="22">
        <f>'3-10-16,2024'!AF20</f>
        <v>19257.389999999989</v>
      </c>
      <c r="AG15" s="21">
        <f>'3-10-16,2024'!AG20</f>
        <v>2405</v>
      </c>
      <c r="AH15" s="21">
        <f>'3-10-16,2024'!AH20</f>
        <v>421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6"/>
      <c r="J16" s="26"/>
      <c r="K16" s="26"/>
      <c r="L16" s="26"/>
      <c r="M16" s="25"/>
      <c r="N16" s="27"/>
      <c r="O16" s="26"/>
      <c r="P16" s="28"/>
      <c r="Q16" s="26"/>
      <c r="R16" s="25"/>
      <c r="S16" s="25"/>
      <c r="T16" s="25"/>
      <c r="U16" s="25"/>
      <c r="V16" s="26"/>
      <c r="W16" s="25"/>
      <c r="X16" s="25"/>
      <c r="Y16" s="25"/>
      <c r="Z16" s="25"/>
      <c r="AA16" s="25"/>
      <c r="AB16" s="26"/>
      <c r="AC16" s="25"/>
      <c r="AD16" s="25"/>
      <c r="AE16" s="25"/>
      <c r="AF16" s="26"/>
      <c r="AG16" s="25"/>
      <c r="AH16" s="29"/>
    </row>
    <row r="17" spans="1:40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42972</v>
      </c>
      <c r="F17" s="27">
        <f t="shared" ref="F17:AH17" si="1">F15+F16</f>
        <v>5164.9038461538512</v>
      </c>
      <c r="G17" s="26">
        <f>G15+G16</f>
        <v>32076</v>
      </c>
      <c r="H17" s="27">
        <f>H15+H16</f>
        <v>3729.7674418604674</v>
      </c>
      <c r="I17" s="26">
        <f t="shared" si="1"/>
        <v>0</v>
      </c>
      <c r="J17" s="26">
        <f t="shared" si="1"/>
        <v>1.6964207816272392E-13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112366</v>
      </c>
      <c r="R17" s="26">
        <f t="shared" si="1"/>
        <v>264</v>
      </c>
      <c r="S17" s="26">
        <f t="shared" si="1"/>
        <v>847</v>
      </c>
      <c r="T17" s="26">
        <f t="shared" si="1"/>
        <v>40242</v>
      </c>
      <c r="U17" s="26">
        <f t="shared" si="1"/>
        <v>0</v>
      </c>
      <c r="V17" s="26">
        <f t="shared" si="1"/>
        <v>0</v>
      </c>
      <c r="W17" s="26">
        <f t="shared" si="1"/>
        <v>4746</v>
      </c>
      <c r="X17" s="26">
        <f t="shared" si="1"/>
        <v>25293</v>
      </c>
      <c r="Y17" s="26">
        <f t="shared" si="1"/>
        <v>646</v>
      </c>
      <c r="Z17" s="26">
        <f t="shared" si="1"/>
        <v>7623</v>
      </c>
      <c r="AA17" s="26">
        <f t="shared" si="1"/>
        <v>211</v>
      </c>
      <c r="AB17" s="26">
        <f t="shared" si="1"/>
        <v>4222</v>
      </c>
      <c r="AC17" s="26">
        <f t="shared" si="1"/>
        <v>30399</v>
      </c>
      <c r="AD17" s="26">
        <f t="shared" si="1"/>
        <v>0</v>
      </c>
      <c r="AE17" s="26">
        <f t="shared" si="1"/>
        <v>1060</v>
      </c>
      <c r="AF17" s="27">
        <f t="shared" si="1"/>
        <v>19257.389999999989</v>
      </c>
      <c r="AG17" s="26">
        <f t="shared" si="1"/>
        <v>2405</v>
      </c>
      <c r="AH17" s="31">
        <f t="shared" si="1"/>
        <v>421</v>
      </c>
    </row>
    <row r="18" spans="1:40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7696</v>
      </c>
      <c r="F18" s="27">
        <f>E18/208*25</f>
        <v>925</v>
      </c>
      <c r="G18" s="25">
        <v>10934</v>
      </c>
      <c r="H18" s="27">
        <f>G18/215*25</f>
        <v>1271.3953488372092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6">
        <v>5540</v>
      </c>
      <c r="R18" s="25">
        <v>0</v>
      </c>
      <c r="S18" s="25">
        <v>0</v>
      </c>
      <c r="T18" s="25">
        <v>4375</v>
      </c>
      <c r="U18" s="25">
        <v>0</v>
      </c>
      <c r="V18" s="25">
        <v>0</v>
      </c>
      <c r="W18" s="32">
        <v>78</v>
      </c>
      <c r="X18" s="25">
        <v>4494</v>
      </c>
      <c r="Y18" s="25">
        <v>0</v>
      </c>
      <c r="Z18" s="25">
        <v>1218</v>
      </c>
      <c r="AA18" s="26">
        <v>10</v>
      </c>
      <c r="AB18" s="25">
        <v>1634</v>
      </c>
      <c r="AC18" s="26">
        <v>2042</v>
      </c>
      <c r="AD18" s="25"/>
      <c r="AE18" s="25">
        <v>0</v>
      </c>
      <c r="AF18" s="27">
        <f>Z18*2.43</f>
        <v>2959.7400000000002</v>
      </c>
      <c r="AG18" s="26">
        <v>0</v>
      </c>
      <c r="AH18" s="33">
        <v>12</v>
      </c>
    </row>
    <row r="19" spans="1:40" ht="60" customHeight="1" x14ac:dyDescent="0.25">
      <c r="A19" s="34">
        <v>45375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35276</v>
      </c>
      <c r="F19" s="37">
        <f>F17-F18</f>
        <v>4239.9038461538512</v>
      </c>
      <c r="G19" s="36">
        <f t="shared" ref="G19" si="2">G17-G18</f>
        <v>21142</v>
      </c>
      <c r="H19" s="37">
        <f>H17-H18</f>
        <v>2458.3720930232585</v>
      </c>
      <c r="I19" s="36">
        <f t="shared" ref="I19:AE19" si="3">I17-I18</f>
        <v>0</v>
      </c>
      <c r="J19" s="37">
        <f t="shared" si="3"/>
        <v>1.6964207816272392E-13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106826</v>
      </c>
      <c r="R19" s="36">
        <f t="shared" si="3"/>
        <v>264</v>
      </c>
      <c r="S19" s="36">
        <f t="shared" si="3"/>
        <v>847</v>
      </c>
      <c r="T19" s="36">
        <f t="shared" si="3"/>
        <v>35867</v>
      </c>
      <c r="U19" s="36">
        <f t="shared" si="3"/>
        <v>0</v>
      </c>
      <c r="V19" s="36">
        <f t="shared" si="3"/>
        <v>0</v>
      </c>
      <c r="W19" s="38">
        <f t="shared" si="3"/>
        <v>4668</v>
      </c>
      <c r="X19" s="36">
        <f t="shared" si="3"/>
        <v>20799</v>
      </c>
      <c r="Y19" s="36">
        <f t="shared" si="3"/>
        <v>646</v>
      </c>
      <c r="Z19" s="36">
        <f t="shared" si="3"/>
        <v>6405</v>
      </c>
      <c r="AA19" s="36">
        <f>AA17-AA18</f>
        <v>201</v>
      </c>
      <c r="AB19" s="36">
        <f t="shared" si="3"/>
        <v>2588</v>
      </c>
      <c r="AC19" s="36">
        <f t="shared" si="3"/>
        <v>28357</v>
      </c>
      <c r="AD19" s="36">
        <f t="shared" si="3"/>
        <v>0</v>
      </c>
      <c r="AE19" s="36">
        <f t="shared" si="3"/>
        <v>1060</v>
      </c>
      <c r="AF19" s="37">
        <f>AF17-AF18</f>
        <v>16297.649999999989</v>
      </c>
      <c r="AG19" s="36">
        <f>AG17-AG18</f>
        <v>2405</v>
      </c>
      <c r="AH19" s="39">
        <f>AH17-AH18</f>
        <v>409</v>
      </c>
      <c r="AN19" s="5">
        <f>400+392+2745.29</f>
        <v>3537.29</v>
      </c>
    </row>
    <row r="20" spans="1:40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35276</v>
      </c>
      <c r="F20" s="41">
        <f t="shared" si="5"/>
        <v>4239.9038461538512</v>
      </c>
      <c r="G20" s="40">
        <f t="shared" si="5"/>
        <v>21142</v>
      </c>
      <c r="H20" s="41">
        <f t="shared" si="5"/>
        <v>2458.3720930232585</v>
      </c>
      <c r="I20" s="40">
        <f t="shared" si="5"/>
        <v>0</v>
      </c>
      <c r="J20" s="41">
        <f t="shared" si="5"/>
        <v>1.6964207816272392E-13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106826</v>
      </c>
      <c r="R20" s="40">
        <f t="shared" si="5"/>
        <v>264</v>
      </c>
      <c r="S20" s="40">
        <f t="shared" si="5"/>
        <v>847</v>
      </c>
      <c r="T20" s="40">
        <f t="shared" si="5"/>
        <v>35867</v>
      </c>
      <c r="U20" s="40">
        <f t="shared" si="5"/>
        <v>0</v>
      </c>
      <c r="V20" s="40">
        <f t="shared" si="5"/>
        <v>0</v>
      </c>
      <c r="W20" s="40">
        <f t="shared" si="5"/>
        <v>4668</v>
      </c>
      <c r="X20" s="40">
        <f t="shared" si="5"/>
        <v>20799</v>
      </c>
      <c r="Y20" s="40">
        <f t="shared" si="5"/>
        <v>646</v>
      </c>
      <c r="Z20" s="40">
        <f t="shared" si="5"/>
        <v>6405</v>
      </c>
      <c r="AA20" s="40">
        <f t="shared" si="5"/>
        <v>201</v>
      </c>
      <c r="AB20" s="40">
        <f t="shared" si="5"/>
        <v>2588</v>
      </c>
      <c r="AC20" s="40">
        <f t="shared" si="5"/>
        <v>28357</v>
      </c>
      <c r="AD20" s="40">
        <f t="shared" si="5"/>
        <v>0</v>
      </c>
      <c r="AE20" s="40">
        <f t="shared" si="5"/>
        <v>1060</v>
      </c>
      <c r="AF20" s="41">
        <f t="shared" si="5"/>
        <v>16297.649999999989</v>
      </c>
      <c r="AG20" s="40">
        <f t="shared" si="5"/>
        <v>2405</v>
      </c>
      <c r="AH20" s="42">
        <f t="shared" si="5"/>
        <v>409</v>
      </c>
      <c r="AN20" s="5">
        <f>10000-AN19</f>
        <v>6462.71</v>
      </c>
    </row>
    <row r="21" spans="1:40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40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40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  <c r="AK23" s="50"/>
      <c r="AL23" s="50"/>
    </row>
    <row r="24" spans="1:40" s="48" customFormat="1" ht="21" customHeight="1" x14ac:dyDescent="0.2">
      <c r="A24" s="50"/>
      <c r="AG24" s="50"/>
      <c r="AH24" s="50"/>
      <c r="AI24" s="50"/>
      <c r="AJ24" s="50"/>
      <c r="AK24" s="50"/>
      <c r="AL24" s="50"/>
    </row>
    <row r="25" spans="1:40" s="48" customFormat="1" ht="29.25" customHeight="1" x14ac:dyDescent="0.2">
      <c r="A25" s="50"/>
    </row>
    <row r="26" spans="1:40" s="63" customFormat="1" ht="21" customHeight="1" x14ac:dyDescent="0.2">
      <c r="A26" s="62" t="s">
        <v>40</v>
      </c>
      <c r="F26" s="62" t="s">
        <v>41</v>
      </c>
      <c r="Q26" s="62" t="s">
        <v>42</v>
      </c>
      <c r="W26" s="62" t="s">
        <v>62</v>
      </c>
    </row>
    <row r="27" spans="1:40" s="64" customFormat="1" ht="21.75" customHeight="1" x14ac:dyDescent="0.2">
      <c r="A27" s="64" t="s">
        <v>44</v>
      </c>
      <c r="F27" s="64" t="s">
        <v>45</v>
      </c>
      <c r="Q27" s="64" t="s">
        <v>46</v>
      </c>
      <c r="W27" s="64" t="s">
        <v>63</v>
      </c>
      <c r="AI27" s="65"/>
      <c r="AJ27" s="65"/>
      <c r="AK27" s="65"/>
      <c r="AL27" s="65"/>
    </row>
    <row r="28" spans="1:40" s="53" customFormat="1" ht="15.75" customHeight="1" x14ac:dyDescent="0.3"/>
    <row r="29" spans="1:40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40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40" ht="15.75" customHeight="1" x14ac:dyDescent="0.25"/>
    <row r="32" spans="1:40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41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E16" zoomScaleNormal="100" workbookViewId="0">
      <selection activeCell="E16" sqref="E16:AH16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3.140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64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45375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'3-17-23,2024'!E20</f>
        <v>35276</v>
      </c>
      <c r="F15" s="21">
        <f>'3-17-23,2024'!F20</f>
        <v>4239.9038461538512</v>
      </c>
      <c r="G15" s="21">
        <f>'3-17-23,2024'!G20</f>
        <v>21142</v>
      </c>
      <c r="H15" s="21">
        <f>'3-17-23,2024'!H20</f>
        <v>2458.3720930232585</v>
      </c>
      <c r="I15" s="21">
        <f>'3-17-23,2024'!I20</f>
        <v>0</v>
      </c>
      <c r="J15" s="21">
        <f>'3-17-23,2024'!J20</f>
        <v>1.6964207816272392E-13</v>
      </c>
      <c r="K15" s="21">
        <f>'3-17-23,2024'!K20</f>
        <v>0</v>
      </c>
      <c r="L15" s="21">
        <f>'3-17-23,2024'!L20</f>
        <v>0</v>
      </c>
      <c r="M15" s="21">
        <f>'3-17-23,2024'!M20</f>
        <v>0</v>
      </c>
      <c r="N15" s="21">
        <f>'3-17-23,2024'!N20</f>
        <v>0</v>
      </c>
      <c r="O15" s="21">
        <f>'3-17-23,2024'!O20</f>
        <v>0</v>
      </c>
      <c r="P15" s="21">
        <f>'3-17-23,2024'!P20</f>
        <v>2.9309887850104133E-14</v>
      </c>
      <c r="Q15" s="21">
        <f>'3-17-23,2024'!Q20</f>
        <v>106826</v>
      </c>
      <c r="R15" s="21">
        <f>'3-17-23,2024'!R20</f>
        <v>264</v>
      </c>
      <c r="S15" s="21">
        <f>'3-17-23,2024'!S20</f>
        <v>847</v>
      </c>
      <c r="T15" s="21">
        <f>'3-17-23,2024'!T20</f>
        <v>35867</v>
      </c>
      <c r="U15" s="21">
        <f>'3-17-23,2024'!U20</f>
        <v>0</v>
      </c>
      <c r="V15" s="21">
        <f>'3-17-23,2024'!V20</f>
        <v>0</v>
      </c>
      <c r="W15" s="21">
        <f>'3-17-23,2024'!W20</f>
        <v>4668</v>
      </c>
      <c r="X15" s="21">
        <f>'3-17-23,2024'!X20</f>
        <v>20799</v>
      </c>
      <c r="Y15" s="21">
        <f>'3-17-23,2024'!Y20</f>
        <v>646</v>
      </c>
      <c r="Z15" s="21">
        <f>'3-17-23,2024'!Z20</f>
        <v>6405</v>
      </c>
      <c r="AA15" s="21">
        <f>'3-17-23,2024'!AA20</f>
        <v>201</v>
      </c>
      <c r="AB15" s="21">
        <f>'3-17-23,2024'!AB20</f>
        <v>2588</v>
      </c>
      <c r="AC15" s="21">
        <f>'3-17-23,2024'!AC20</f>
        <v>28357</v>
      </c>
      <c r="AD15" s="21">
        <f>'3-17-23,2024'!AD20</f>
        <v>0</v>
      </c>
      <c r="AE15" s="21">
        <f>'3-17-23,2024'!AE20</f>
        <v>1060</v>
      </c>
      <c r="AF15" s="21">
        <f>'3-17-23,2024'!AF20</f>
        <v>16297.649999999989</v>
      </c>
      <c r="AG15" s="21">
        <f>'3-17-23,2024'!AG20</f>
        <v>2405</v>
      </c>
      <c r="AH15" s="21">
        <f>'3-17-23,2024'!AH20</f>
        <v>409</v>
      </c>
    </row>
    <row r="16" spans="1:34" ht="60" customHeight="1" x14ac:dyDescent="0.25">
      <c r="A16" s="23"/>
      <c r="B16" s="24" t="s">
        <v>31</v>
      </c>
      <c r="C16" s="25"/>
      <c r="D16" s="26"/>
      <c r="E16" s="25">
        <f>40*208</f>
        <v>8320</v>
      </c>
      <c r="F16" s="26">
        <f>E16/208*25</f>
        <v>1000</v>
      </c>
      <c r="G16" s="25">
        <f>40*215</f>
        <v>8600</v>
      </c>
      <c r="H16" s="26">
        <f>G16/215*25</f>
        <v>1000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>
        <f>360*14</f>
        <v>5040</v>
      </c>
      <c r="U16" s="25"/>
      <c r="V16" s="25"/>
      <c r="W16" s="25"/>
      <c r="X16" s="26">
        <f>20*250</f>
        <v>5000</v>
      </c>
      <c r="Y16" s="25"/>
      <c r="Z16" s="25"/>
      <c r="AA16" s="25"/>
      <c r="AB16" s="25">
        <v>3600</v>
      </c>
      <c r="AC16" s="25">
        <v>3000</v>
      </c>
      <c r="AD16" s="26"/>
      <c r="AE16" s="25"/>
      <c r="AF16" s="25"/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43596</v>
      </c>
      <c r="F17" s="27">
        <f t="shared" ref="F17:AH17" si="1">F15+F16</f>
        <v>5239.9038461538512</v>
      </c>
      <c r="G17" s="26">
        <f>G15+G16</f>
        <v>29742</v>
      </c>
      <c r="H17" s="27">
        <f>H15+H16</f>
        <v>3458.3720930232585</v>
      </c>
      <c r="I17" s="26">
        <f t="shared" si="1"/>
        <v>10750</v>
      </c>
      <c r="J17" s="26">
        <f t="shared" si="1"/>
        <v>1250.0000000000002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106826</v>
      </c>
      <c r="R17" s="26">
        <f t="shared" si="1"/>
        <v>264</v>
      </c>
      <c r="S17" s="26">
        <f t="shared" si="1"/>
        <v>847</v>
      </c>
      <c r="T17" s="26">
        <f t="shared" si="1"/>
        <v>40907</v>
      </c>
      <c r="U17" s="26">
        <f t="shared" si="1"/>
        <v>0</v>
      </c>
      <c r="V17" s="26">
        <f t="shared" si="1"/>
        <v>0</v>
      </c>
      <c r="W17" s="26">
        <f t="shared" si="1"/>
        <v>4668</v>
      </c>
      <c r="X17" s="26">
        <f t="shared" si="1"/>
        <v>25799</v>
      </c>
      <c r="Y17" s="26">
        <f t="shared" si="1"/>
        <v>646</v>
      </c>
      <c r="Z17" s="26">
        <f t="shared" si="1"/>
        <v>6405</v>
      </c>
      <c r="AA17" s="26">
        <f t="shared" si="1"/>
        <v>201</v>
      </c>
      <c r="AB17" s="26">
        <f t="shared" si="1"/>
        <v>6188</v>
      </c>
      <c r="AC17" s="26">
        <f t="shared" si="1"/>
        <v>31357</v>
      </c>
      <c r="AD17" s="26">
        <f t="shared" si="1"/>
        <v>0</v>
      </c>
      <c r="AE17" s="26">
        <f t="shared" si="1"/>
        <v>1060</v>
      </c>
      <c r="AF17" s="27">
        <f t="shared" si="1"/>
        <v>16297.649999999989</v>
      </c>
      <c r="AG17" s="26">
        <f t="shared" si="1"/>
        <v>2405</v>
      </c>
      <c r="AH17" s="31">
        <f t="shared" si="1"/>
        <v>409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5688</v>
      </c>
      <c r="F18" s="27">
        <f>E18/208*25</f>
        <v>683.65384615384619</v>
      </c>
      <c r="G18" s="25">
        <v>3544</v>
      </c>
      <c r="H18" s="27">
        <f>G18/215*25</f>
        <v>412.09302325581393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6">
        <v>2207</v>
      </c>
      <c r="R18" s="25">
        <v>0</v>
      </c>
      <c r="S18" s="25">
        <v>0</v>
      </c>
      <c r="T18" s="25">
        <v>2458</v>
      </c>
      <c r="U18" s="25">
        <v>0</v>
      </c>
      <c r="V18" s="25">
        <v>0</v>
      </c>
      <c r="W18" s="32">
        <v>227</v>
      </c>
      <c r="X18" s="25">
        <v>1258</v>
      </c>
      <c r="Y18" s="25"/>
      <c r="Z18" s="25">
        <v>445</v>
      </c>
      <c r="AA18" s="26">
        <v>20</v>
      </c>
      <c r="AB18" s="25">
        <v>612</v>
      </c>
      <c r="AC18" s="26">
        <v>992</v>
      </c>
      <c r="AD18" s="25"/>
      <c r="AE18" s="25">
        <v>0</v>
      </c>
      <c r="AF18" s="27">
        <f>Z18*2.43</f>
        <v>1081.3500000000001</v>
      </c>
      <c r="AG18" s="26">
        <v>80</v>
      </c>
      <c r="AH18" s="33">
        <v>2</v>
      </c>
    </row>
    <row r="19" spans="1:38" ht="60" customHeight="1" x14ac:dyDescent="0.25">
      <c r="A19" s="34">
        <v>45381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37908</v>
      </c>
      <c r="F19" s="37">
        <f>F17-F18</f>
        <v>4556.2500000000055</v>
      </c>
      <c r="G19" s="36">
        <f t="shared" ref="G19" si="2">G17-G18</f>
        <v>26198</v>
      </c>
      <c r="H19" s="37">
        <f>H17-H18</f>
        <v>3046.2790697674445</v>
      </c>
      <c r="I19" s="36">
        <f t="shared" ref="I19:AE19" si="3">I17-I18</f>
        <v>10750</v>
      </c>
      <c r="J19" s="37">
        <f t="shared" si="3"/>
        <v>1250.0000000000002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104619</v>
      </c>
      <c r="R19" s="36">
        <f t="shared" si="3"/>
        <v>264</v>
      </c>
      <c r="S19" s="36">
        <f t="shared" si="3"/>
        <v>847</v>
      </c>
      <c r="T19" s="36">
        <f t="shared" si="3"/>
        <v>38449</v>
      </c>
      <c r="U19" s="36">
        <f t="shared" si="3"/>
        <v>0</v>
      </c>
      <c r="V19" s="36">
        <f t="shared" si="3"/>
        <v>0</v>
      </c>
      <c r="W19" s="38">
        <f t="shared" si="3"/>
        <v>4441</v>
      </c>
      <c r="X19" s="36">
        <f t="shared" si="3"/>
        <v>24541</v>
      </c>
      <c r="Y19" s="36">
        <f t="shared" si="3"/>
        <v>646</v>
      </c>
      <c r="Z19" s="36">
        <f t="shared" si="3"/>
        <v>5960</v>
      </c>
      <c r="AA19" s="36">
        <f>AA17-AA18</f>
        <v>181</v>
      </c>
      <c r="AB19" s="36">
        <f t="shared" si="3"/>
        <v>5576</v>
      </c>
      <c r="AC19" s="36">
        <f t="shared" si="3"/>
        <v>30365</v>
      </c>
      <c r="AD19" s="36">
        <f t="shared" si="3"/>
        <v>0</v>
      </c>
      <c r="AE19" s="36">
        <f t="shared" si="3"/>
        <v>1060</v>
      </c>
      <c r="AF19" s="37">
        <f>AF17-AF18</f>
        <v>15216.299999999988</v>
      </c>
      <c r="AG19" s="36">
        <f>AG17-AG18</f>
        <v>2325</v>
      </c>
      <c r="AH19" s="39">
        <f>AH17-AH18</f>
        <v>407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37908</v>
      </c>
      <c r="F20" s="41">
        <f t="shared" si="5"/>
        <v>4556.2500000000055</v>
      </c>
      <c r="G20" s="40">
        <f t="shared" si="5"/>
        <v>26198</v>
      </c>
      <c r="H20" s="41">
        <f t="shared" si="5"/>
        <v>3046.2790697674445</v>
      </c>
      <c r="I20" s="40">
        <f t="shared" si="5"/>
        <v>10750</v>
      </c>
      <c r="J20" s="41">
        <f t="shared" si="5"/>
        <v>1250.0000000000002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104619</v>
      </c>
      <c r="R20" s="40">
        <f t="shared" si="5"/>
        <v>264</v>
      </c>
      <c r="S20" s="40">
        <f t="shared" si="5"/>
        <v>847</v>
      </c>
      <c r="T20" s="40">
        <f t="shared" si="5"/>
        <v>38449</v>
      </c>
      <c r="U20" s="40">
        <f t="shared" si="5"/>
        <v>0</v>
      </c>
      <c r="V20" s="40">
        <f t="shared" si="5"/>
        <v>0</v>
      </c>
      <c r="W20" s="40">
        <f t="shared" si="5"/>
        <v>4441</v>
      </c>
      <c r="X20" s="40">
        <f t="shared" si="5"/>
        <v>24541</v>
      </c>
      <c r="Y20" s="40">
        <f t="shared" si="5"/>
        <v>646</v>
      </c>
      <c r="Z20" s="40">
        <f t="shared" si="5"/>
        <v>5960</v>
      </c>
      <c r="AA20" s="40">
        <f t="shared" si="5"/>
        <v>181</v>
      </c>
      <c r="AB20" s="40">
        <f t="shared" si="5"/>
        <v>5576</v>
      </c>
      <c r="AC20" s="40">
        <f t="shared" si="5"/>
        <v>30365</v>
      </c>
      <c r="AD20" s="40">
        <f t="shared" si="5"/>
        <v>0</v>
      </c>
      <c r="AE20" s="40">
        <f t="shared" si="5"/>
        <v>1060</v>
      </c>
      <c r="AF20" s="41">
        <f t="shared" si="5"/>
        <v>15216.299999999988</v>
      </c>
      <c r="AG20" s="40">
        <f t="shared" si="5"/>
        <v>2325</v>
      </c>
      <c r="AH20" s="42">
        <f t="shared" si="5"/>
        <v>407</v>
      </c>
      <c r="AL20" s="5">
        <f>10000-AL19</f>
        <v>6462.71</v>
      </c>
    </row>
    <row r="21" spans="1:38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42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46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41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A17" zoomScaleNormal="100" workbookViewId="0">
      <selection activeCell="H18" sqref="H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3.140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65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45382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'3-24-30,2024'!E20</f>
        <v>37908</v>
      </c>
      <c r="F15" s="22">
        <f>'3-24-30,2024'!F20</f>
        <v>4556.2500000000055</v>
      </c>
      <c r="G15" s="21">
        <f>'3-24-30,2024'!G20</f>
        <v>26198</v>
      </c>
      <c r="H15" s="22">
        <f>'3-24-30,2024'!H20</f>
        <v>3046.2790697674445</v>
      </c>
      <c r="I15" s="21">
        <f>'3-24-30,2024'!I20</f>
        <v>10750</v>
      </c>
      <c r="J15" s="21">
        <f>'3-24-30,2024'!J20</f>
        <v>1250.0000000000002</v>
      </c>
      <c r="K15" s="21">
        <f>'3-24-30,2024'!K20</f>
        <v>0</v>
      </c>
      <c r="L15" s="21">
        <f>'3-24-30,2024'!L20</f>
        <v>0</v>
      </c>
      <c r="M15" s="21">
        <f>'3-24-30,2024'!M20</f>
        <v>0</v>
      </c>
      <c r="N15" s="21">
        <f>'3-24-30,2024'!N20</f>
        <v>0</v>
      </c>
      <c r="O15" s="21">
        <f>'3-24-30,2024'!O20</f>
        <v>0</v>
      </c>
      <c r="P15" s="21">
        <f>'3-24-30,2024'!P20</f>
        <v>2.9309887850104133E-14</v>
      </c>
      <c r="Q15" s="21">
        <f>'3-24-30,2024'!Q20</f>
        <v>104619</v>
      </c>
      <c r="R15" s="21">
        <f>'3-24-30,2024'!R20</f>
        <v>264</v>
      </c>
      <c r="S15" s="21">
        <f>'3-24-30,2024'!S20</f>
        <v>847</v>
      </c>
      <c r="T15" s="21">
        <f>'3-24-30,2024'!T20</f>
        <v>38449</v>
      </c>
      <c r="U15" s="21">
        <f>'3-24-30,2024'!U20</f>
        <v>0</v>
      </c>
      <c r="V15" s="21">
        <f>'3-24-30,2024'!V20</f>
        <v>0</v>
      </c>
      <c r="W15" s="21">
        <f>'3-24-30,2024'!W20</f>
        <v>4441</v>
      </c>
      <c r="X15" s="21">
        <f>'3-24-30,2024'!X20</f>
        <v>24541</v>
      </c>
      <c r="Y15" s="21">
        <f>'3-24-30,2024'!Y20</f>
        <v>646</v>
      </c>
      <c r="Z15" s="21">
        <f>'3-24-30,2024'!Z20</f>
        <v>5960</v>
      </c>
      <c r="AA15" s="21">
        <f>'3-24-30,2024'!AA20</f>
        <v>181</v>
      </c>
      <c r="AB15" s="21">
        <f>'3-24-30,2024'!AB20</f>
        <v>5576</v>
      </c>
      <c r="AC15" s="21">
        <f>'3-24-30,2024'!AC20</f>
        <v>30365</v>
      </c>
      <c r="AD15" s="21">
        <f>'3-24-30,2024'!AD20</f>
        <v>0</v>
      </c>
      <c r="AE15" s="21">
        <f>'3-24-30,2024'!AE20</f>
        <v>1060</v>
      </c>
      <c r="AF15" s="66">
        <f>'3-24-30,2024'!AF20</f>
        <v>15216.299999999988</v>
      </c>
      <c r="AG15" s="21">
        <f>'3-24-30,2024'!AG20</f>
        <v>2325</v>
      </c>
      <c r="AH15" s="21">
        <f>'3-24-30,2024'!AH20</f>
        <v>407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5"/>
      <c r="J16" s="26"/>
      <c r="K16" s="26"/>
      <c r="L16" s="26"/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37908</v>
      </c>
      <c r="F17" s="27">
        <f t="shared" ref="F17:AH17" si="1">F15+F16</f>
        <v>4556.2500000000055</v>
      </c>
      <c r="G17" s="26">
        <f>G15+G16</f>
        <v>26198</v>
      </c>
      <c r="H17" s="27">
        <f>H15+H16</f>
        <v>3046.2790697674445</v>
      </c>
      <c r="I17" s="26">
        <f t="shared" si="1"/>
        <v>10750</v>
      </c>
      <c r="J17" s="26">
        <f t="shared" si="1"/>
        <v>1250.0000000000002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104619</v>
      </c>
      <c r="R17" s="26">
        <f t="shared" si="1"/>
        <v>264</v>
      </c>
      <c r="S17" s="26">
        <f t="shared" si="1"/>
        <v>847</v>
      </c>
      <c r="T17" s="26">
        <f t="shared" si="1"/>
        <v>38449</v>
      </c>
      <c r="U17" s="26">
        <f t="shared" si="1"/>
        <v>0</v>
      </c>
      <c r="V17" s="26">
        <f t="shared" si="1"/>
        <v>0</v>
      </c>
      <c r="W17" s="26">
        <f t="shared" si="1"/>
        <v>4441</v>
      </c>
      <c r="X17" s="26">
        <f t="shared" si="1"/>
        <v>24541</v>
      </c>
      <c r="Y17" s="26">
        <f t="shared" si="1"/>
        <v>646</v>
      </c>
      <c r="Z17" s="26">
        <f t="shared" si="1"/>
        <v>5960</v>
      </c>
      <c r="AA17" s="26">
        <f t="shared" si="1"/>
        <v>181</v>
      </c>
      <c r="AB17" s="26">
        <f t="shared" si="1"/>
        <v>5576</v>
      </c>
      <c r="AC17" s="26">
        <f t="shared" si="1"/>
        <v>30365</v>
      </c>
      <c r="AD17" s="26">
        <f t="shared" si="1"/>
        <v>0</v>
      </c>
      <c r="AE17" s="26">
        <f t="shared" si="1"/>
        <v>1060</v>
      </c>
      <c r="AF17" s="27">
        <f t="shared" si="1"/>
        <v>15216.299999999988</v>
      </c>
      <c r="AG17" s="26">
        <f t="shared" si="1"/>
        <v>2325</v>
      </c>
      <c r="AH17" s="31">
        <f t="shared" si="1"/>
        <v>407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11059</v>
      </c>
      <c r="F18" s="27">
        <f>E18/208*25</f>
        <v>1329.2067307692309</v>
      </c>
      <c r="G18" s="25">
        <v>5617</v>
      </c>
      <c r="H18" s="27">
        <f>G18/215*25</f>
        <v>653.13953488372101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6">
        <v>4376</v>
      </c>
      <c r="R18" s="25">
        <v>0</v>
      </c>
      <c r="S18" s="25">
        <v>0</v>
      </c>
      <c r="T18" s="25">
        <v>4797</v>
      </c>
      <c r="U18" s="25">
        <v>0</v>
      </c>
      <c r="V18" s="25">
        <v>0</v>
      </c>
      <c r="W18" s="32">
        <v>354</v>
      </c>
      <c r="X18" s="25">
        <v>2429</v>
      </c>
      <c r="Y18" s="25">
        <v>0</v>
      </c>
      <c r="Z18" s="25">
        <v>980</v>
      </c>
      <c r="AA18" s="26">
        <v>28</v>
      </c>
      <c r="AB18" s="25">
        <v>710</v>
      </c>
      <c r="AC18" s="26">
        <v>2306</v>
      </c>
      <c r="AD18" s="25"/>
      <c r="AE18" s="25">
        <v>0</v>
      </c>
      <c r="AF18" s="27">
        <f>Z18*2.43</f>
        <v>2381.4</v>
      </c>
      <c r="AG18" s="26">
        <v>0</v>
      </c>
      <c r="AH18" s="33">
        <v>11</v>
      </c>
    </row>
    <row r="19" spans="1:38" ht="60" customHeight="1" x14ac:dyDescent="0.25">
      <c r="A19" s="34">
        <v>45388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26849</v>
      </c>
      <c r="F19" s="37">
        <f>F17-F18</f>
        <v>3227.0432692307745</v>
      </c>
      <c r="G19" s="36">
        <f t="shared" ref="G19" si="2">G17-G18</f>
        <v>20581</v>
      </c>
      <c r="H19" s="37">
        <f>H17-H18</f>
        <v>2393.1395348837236</v>
      </c>
      <c r="I19" s="36">
        <f t="shared" ref="I19:AE19" si="3">I17-I18</f>
        <v>10750</v>
      </c>
      <c r="J19" s="37">
        <f t="shared" si="3"/>
        <v>1250.0000000000002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100243</v>
      </c>
      <c r="R19" s="36">
        <f t="shared" si="3"/>
        <v>264</v>
      </c>
      <c r="S19" s="36">
        <f t="shared" si="3"/>
        <v>847</v>
      </c>
      <c r="T19" s="36">
        <f t="shared" si="3"/>
        <v>33652</v>
      </c>
      <c r="U19" s="36">
        <f t="shared" si="3"/>
        <v>0</v>
      </c>
      <c r="V19" s="36">
        <f t="shared" si="3"/>
        <v>0</v>
      </c>
      <c r="W19" s="38">
        <f t="shared" si="3"/>
        <v>4087</v>
      </c>
      <c r="X19" s="36">
        <f t="shared" si="3"/>
        <v>22112</v>
      </c>
      <c r="Y19" s="36">
        <f t="shared" si="3"/>
        <v>646</v>
      </c>
      <c r="Z19" s="36">
        <f t="shared" si="3"/>
        <v>4980</v>
      </c>
      <c r="AA19" s="36">
        <f>AA17-AA18</f>
        <v>153</v>
      </c>
      <c r="AB19" s="36">
        <f t="shared" si="3"/>
        <v>4866</v>
      </c>
      <c r="AC19" s="36">
        <f t="shared" si="3"/>
        <v>28059</v>
      </c>
      <c r="AD19" s="36">
        <f t="shared" si="3"/>
        <v>0</v>
      </c>
      <c r="AE19" s="36">
        <f t="shared" si="3"/>
        <v>1060</v>
      </c>
      <c r="AF19" s="37">
        <f>AF17-AF18</f>
        <v>12834.899999999989</v>
      </c>
      <c r="AG19" s="36">
        <f>AG17-AG18</f>
        <v>2325</v>
      </c>
      <c r="AH19" s="39">
        <f>AH17-AH18</f>
        <v>396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26849</v>
      </c>
      <c r="F20" s="41">
        <f t="shared" si="5"/>
        <v>3227.0432692307745</v>
      </c>
      <c r="G20" s="40">
        <f t="shared" si="5"/>
        <v>20581</v>
      </c>
      <c r="H20" s="41">
        <f t="shared" si="5"/>
        <v>2393.1395348837236</v>
      </c>
      <c r="I20" s="40">
        <f t="shared" si="5"/>
        <v>10750</v>
      </c>
      <c r="J20" s="41">
        <f t="shared" si="5"/>
        <v>1250.0000000000002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100243</v>
      </c>
      <c r="R20" s="40">
        <f t="shared" si="5"/>
        <v>264</v>
      </c>
      <c r="S20" s="40">
        <f t="shared" si="5"/>
        <v>847</v>
      </c>
      <c r="T20" s="40">
        <f t="shared" si="5"/>
        <v>33652</v>
      </c>
      <c r="U20" s="40">
        <f t="shared" si="5"/>
        <v>0</v>
      </c>
      <c r="V20" s="40">
        <f t="shared" si="5"/>
        <v>0</v>
      </c>
      <c r="W20" s="40">
        <f t="shared" si="5"/>
        <v>4087</v>
      </c>
      <c r="X20" s="40">
        <f t="shared" si="5"/>
        <v>22112</v>
      </c>
      <c r="Y20" s="40">
        <f t="shared" si="5"/>
        <v>646</v>
      </c>
      <c r="Z20" s="40">
        <f t="shared" si="5"/>
        <v>4980</v>
      </c>
      <c r="AA20" s="40">
        <f t="shared" si="5"/>
        <v>153</v>
      </c>
      <c r="AB20" s="40">
        <f t="shared" si="5"/>
        <v>4866</v>
      </c>
      <c r="AC20" s="40">
        <f t="shared" si="5"/>
        <v>28059</v>
      </c>
      <c r="AD20" s="40">
        <f t="shared" si="5"/>
        <v>0</v>
      </c>
      <c r="AE20" s="40">
        <f t="shared" si="5"/>
        <v>1060</v>
      </c>
      <c r="AF20" s="41">
        <f t="shared" si="5"/>
        <v>12834.899999999989</v>
      </c>
      <c r="AG20" s="40">
        <f t="shared" si="5"/>
        <v>2325</v>
      </c>
      <c r="AH20" s="42">
        <f t="shared" si="5"/>
        <v>396</v>
      </c>
      <c r="AL20" s="5">
        <f>10000-AL19</f>
        <v>6462.71</v>
      </c>
    </row>
    <row r="21" spans="1:38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42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46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41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A10" zoomScaleNormal="100" workbookViewId="0">
      <selection activeCell="P29" sqref="P2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3.140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66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45389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'3-31-4-6,2024'!E20</f>
        <v>26849</v>
      </c>
      <c r="F15" s="22">
        <f>'3-31-4-6,2024'!F20</f>
        <v>3227.0432692307745</v>
      </c>
      <c r="G15" s="21">
        <f>'3-31-4-6,2024'!G20</f>
        <v>20581</v>
      </c>
      <c r="H15" s="22">
        <f>'3-31-4-6,2024'!H20</f>
        <v>2393.1395348837236</v>
      </c>
      <c r="I15" s="21">
        <f>'3-31-4-6,2024'!I20</f>
        <v>10750</v>
      </c>
      <c r="J15" s="21">
        <f>'3-31-4-6,2024'!J20</f>
        <v>1250.0000000000002</v>
      </c>
      <c r="K15" s="21">
        <f>'3-31-4-6,2024'!K20</f>
        <v>0</v>
      </c>
      <c r="L15" s="21">
        <f>'3-31-4-6,2024'!L20</f>
        <v>0</v>
      </c>
      <c r="M15" s="21">
        <f>'3-31-4-6,2024'!M20</f>
        <v>0</v>
      </c>
      <c r="N15" s="21">
        <f>'3-31-4-6,2024'!N20</f>
        <v>0</v>
      </c>
      <c r="O15" s="21">
        <f>'3-31-4-6,2024'!O20</f>
        <v>0</v>
      </c>
      <c r="P15" s="21">
        <f>'3-31-4-6,2024'!P20</f>
        <v>2.9309887850104133E-14</v>
      </c>
      <c r="Q15" s="21">
        <f>'3-31-4-6,2024'!Q20</f>
        <v>100243</v>
      </c>
      <c r="R15" s="21">
        <f>'3-31-4-6,2024'!R20</f>
        <v>264</v>
      </c>
      <c r="S15" s="21">
        <f>'3-31-4-6,2024'!S20</f>
        <v>847</v>
      </c>
      <c r="T15" s="21">
        <f>'3-31-4-6,2024'!T20</f>
        <v>33652</v>
      </c>
      <c r="U15" s="21">
        <f>'3-31-4-6,2024'!U20</f>
        <v>0</v>
      </c>
      <c r="V15" s="21">
        <f>'3-31-4-6,2024'!V20</f>
        <v>0</v>
      </c>
      <c r="W15" s="21">
        <f>'3-31-4-6,2024'!W20</f>
        <v>4087</v>
      </c>
      <c r="X15" s="21">
        <f>'3-31-4-6,2024'!X20</f>
        <v>22112</v>
      </c>
      <c r="Y15" s="21">
        <f>'3-31-4-6,2024'!Y20</f>
        <v>646</v>
      </c>
      <c r="Z15" s="21">
        <f>'3-31-4-6,2024'!Z20</f>
        <v>4980</v>
      </c>
      <c r="AA15" s="21">
        <f>'3-31-4-6,2024'!AA20</f>
        <v>153</v>
      </c>
      <c r="AB15" s="21">
        <f>'3-31-4-6,2024'!AB20</f>
        <v>4866</v>
      </c>
      <c r="AC15" s="21">
        <f>'3-31-4-6,2024'!AC20</f>
        <v>28059</v>
      </c>
      <c r="AD15" s="21">
        <f>'3-31-4-6,2024'!AD20</f>
        <v>0</v>
      </c>
      <c r="AE15" s="21">
        <f>'3-31-4-6,2024'!AE20</f>
        <v>1060</v>
      </c>
      <c r="AF15" s="22">
        <f>'3-31-4-6,2024'!AF20</f>
        <v>12834.899999999989</v>
      </c>
      <c r="AG15" s="21">
        <f>'3-31-4-6,2024'!AG20</f>
        <v>2325</v>
      </c>
      <c r="AH15" s="21">
        <f>'3-31-4-6,2024'!AH20</f>
        <v>396</v>
      </c>
    </row>
    <row r="16" spans="1:34" ht="60" customHeight="1" x14ac:dyDescent="0.25">
      <c r="A16" s="23"/>
      <c r="B16" s="24" t="s">
        <v>31</v>
      </c>
      <c r="C16" s="25"/>
      <c r="D16" s="26"/>
      <c r="E16" s="25">
        <f>100*208</f>
        <v>20800</v>
      </c>
      <c r="F16" s="26">
        <f>E16/208*25</f>
        <v>2500</v>
      </c>
      <c r="G16" s="25">
        <f>100*215</f>
        <v>21500</v>
      </c>
      <c r="H16" s="26">
        <f>G16/215*25</f>
        <v>2500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>
        <f>12*360</f>
        <v>4320</v>
      </c>
      <c r="U16" s="25"/>
      <c r="V16" s="25"/>
      <c r="W16" s="25"/>
      <c r="X16" s="26">
        <v>4250</v>
      </c>
      <c r="Y16" s="25"/>
      <c r="Z16" s="25">
        <v>2000</v>
      </c>
      <c r="AA16" s="25">
        <v>30</v>
      </c>
      <c r="AB16" s="25">
        <v>1800</v>
      </c>
      <c r="AC16" s="25">
        <v>2000</v>
      </c>
      <c r="AD16" s="26"/>
      <c r="AE16" s="25"/>
      <c r="AF16" s="25">
        <v>2000</v>
      </c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47649</v>
      </c>
      <c r="F17" s="27">
        <f t="shared" ref="F17:AH17" si="1">F15+F16</f>
        <v>5727.043269230775</v>
      </c>
      <c r="G17" s="26">
        <f>G15+G16</f>
        <v>42081</v>
      </c>
      <c r="H17" s="27">
        <f>H15+H16</f>
        <v>4893.1395348837232</v>
      </c>
      <c r="I17" s="26">
        <f t="shared" si="1"/>
        <v>21500</v>
      </c>
      <c r="J17" s="26">
        <f t="shared" si="1"/>
        <v>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100243</v>
      </c>
      <c r="R17" s="26">
        <f t="shared" si="1"/>
        <v>264</v>
      </c>
      <c r="S17" s="26">
        <f t="shared" si="1"/>
        <v>847</v>
      </c>
      <c r="T17" s="26">
        <f t="shared" si="1"/>
        <v>37972</v>
      </c>
      <c r="U17" s="26">
        <f t="shared" si="1"/>
        <v>0</v>
      </c>
      <c r="V17" s="26">
        <f t="shared" si="1"/>
        <v>0</v>
      </c>
      <c r="W17" s="26">
        <f t="shared" si="1"/>
        <v>4087</v>
      </c>
      <c r="X17" s="26">
        <f t="shared" si="1"/>
        <v>26362</v>
      </c>
      <c r="Y17" s="26">
        <f t="shared" si="1"/>
        <v>646</v>
      </c>
      <c r="Z17" s="26">
        <f t="shared" si="1"/>
        <v>6980</v>
      </c>
      <c r="AA17" s="26">
        <f t="shared" si="1"/>
        <v>183</v>
      </c>
      <c r="AB17" s="26">
        <f t="shared" si="1"/>
        <v>6666</v>
      </c>
      <c r="AC17" s="26">
        <f t="shared" si="1"/>
        <v>30059</v>
      </c>
      <c r="AD17" s="26">
        <f t="shared" si="1"/>
        <v>0</v>
      </c>
      <c r="AE17" s="26">
        <f t="shared" si="1"/>
        <v>1060</v>
      </c>
      <c r="AF17" s="27">
        <f t="shared" si="1"/>
        <v>14834.899999999989</v>
      </c>
      <c r="AG17" s="26">
        <f t="shared" si="1"/>
        <v>2325</v>
      </c>
      <c r="AH17" s="31">
        <f t="shared" si="1"/>
        <v>396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11873</v>
      </c>
      <c r="F18" s="27">
        <f>E18/208*25</f>
        <v>1427.0432692307691</v>
      </c>
      <c r="G18" s="25">
        <v>6535</v>
      </c>
      <c r="H18" s="27">
        <f>G18/215*25</f>
        <v>759.88372093023258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6">
        <v>5795</v>
      </c>
      <c r="R18" s="25">
        <v>0</v>
      </c>
      <c r="S18" s="25">
        <v>0</v>
      </c>
      <c r="T18" s="25">
        <v>5174</v>
      </c>
      <c r="U18" s="25">
        <v>0</v>
      </c>
      <c r="V18" s="25">
        <v>0</v>
      </c>
      <c r="W18" s="32">
        <v>195</v>
      </c>
      <c r="X18" s="25">
        <v>4025</v>
      </c>
      <c r="Y18" s="25">
        <v>0</v>
      </c>
      <c r="Z18" s="25">
        <v>1080</v>
      </c>
      <c r="AA18" s="26">
        <v>18</v>
      </c>
      <c r="AB18" s="25">
        <v>337</v>
      </c>
      <c r="AC18" s="26">
        <v>3330</v>
      </c>
      <c r="AD18" s="25"/>
      <c r="AE18" s="25">
        <v>0</v>
      </c>
      <c r="AF18" s="27">
        <f>Z18*2.43</f>
        <v>2624.4</v>
      </c>
      <c r="AG18" s="26">
        <v>0</v>
      </c>
      <c r="AH18" s="33">
        <v>8</v>
      </c>
    </row>
    <row r="19" spans="1:38" ht="60" customHeight="1" x14ac:dyDescent="0.25">
      <c r="A19" s="34">
        <v>45395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35776</v>
      </c>
      <c r="F19" s="37">
        <f>F17-F18</f>
        <v>4300.0000000000055</v>
      </c>
      <c r="G19" s="36">
        <f t="shared" ref="G19" si="2">G17-G18</f>
        <v>35546</v>
      </c>
      <c r="H19" s="37">
        <f>H17-H18</f>
        <v>4133.2558139534904</v>
      </c>
      <c r="I19" s="36">
        <f t="shared" ref="I19:AE19" si="3">I17-I18</f>
        <v>21500</v>
      </c>
      <c r="J19" s="37">
        <f t="shared" si="3"/>
        <v>2500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94448</v>
      </c>
      <c r="R19" s="36">
        <f t="shared" si="3"/>
        <v>264</v>
      </c>
      <c r="S19" s="36">
        <f t="shared" si="3"/>
        <v>847</v>
      </c>
      <c r="T19" s="36">
        <f t="shared" si="3"/>
        <v>32798</v>
      </c>
      <c r="U19" s="36">
        <f t="shared" si="3"/>
        <v>0</v>
      </c>
      <c r="V19" s="36">
        <f t="shared" si="3"/>
        <v>0</v>
      </c>
      <c r="W19" s="38">
        <f t="shared" si="3"/>
        <v>3892</v>
      </c>
      <c r="X19" s="36">
        <f t="shared" si="3"/>
        <v>22337</v>
      </c>
      <c r="Y19" s="36">
        <f t="shared" si="3"/>
        <v>646</v>
      </c>
      <c r="Z19" s="36">
        <f t="shared" si="3"/>
        <v>5900</v>
      </c>
      <c r="AA19" s="36">
        <f>AA17-AA18</f>
        <v>165</v>
      </c>
      <c r="AB19" s="36">
        <f t="shared" si="3"/>
        <v>6329</v>
      </c>
      <c r="AC19" s="36">
        <f t="shared" si="3"/>
        <v>26729</v>
      </c>
      <c r="AD19" s="36">
        <f t="shared" si="3"/>
        <v>0</v>
      </c>
      <c r="AE19" s="36">
        <f t="shared" si="3"/>
        <v>1060</v>
      </c>
      <c r="AF19" s="37">
        <f>AF17-AF18</f>
        <v>12210.499999999989</v>
      </c>
      <c r="AG19" s="36">
        <f>AG17-AG18</f>
        <v>2325</v>
      </c>
      <c r="AH19" s="39">
        <f>AH17-AH18</f>
        <v>388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35776</v>
      </c>
      <c r="F20" s="41">
        <f t="shared" si="5"/>
        <v>4300.0000000000055</v>
      </c>
      <c r="G20" s="40">
        <f t="shared" si="5"/>
        <v>35546</v>
      </c>
      <c r="H20" s="41">
        <f t="shared" si="5"/>
        <v>4133.2558139534904</v>
      </c>
      <c r="I20" s="40">
        <f t="shared" si="5"/>
        <v>21500</v>
      </c>
      <c r="J20" s="41">
        <f t="shared" si="5"/>
        <v>2500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94448</v>
      </c>
      <c r="R20" s="40">
        <f t="shared" si="5"/>
        <v>264</v>
      </c>
      <c r="S20" s="40">
        <f t="shared" si="5"/>
        <v>847</v>
      </c>
      <c r="T20" s="40">
        <f t="shared" si="5"/>
        <v>32798</v>
      </c>
      <c r="U20" s="40">
        <f t="shared" si="5"/>
        <v>0</v>
      </c>
      <c r="V20" s="40">
        <f t="shared" si="5"/>
        <v>0</v>
      </c>
      <c r="W20" s="40">
        <f t="shared" si="5"/>
        <v>3892</v>
      </c>
      <c r="X20" s="40">
        <f t="shared" si="5"/>
        <v>22337</v>
      </c>
      <c r="Y20" s="40">
        <f t="shared" si="5"/>
        <v>646</v>
      </c>
      <c r="Z20" s="40">
        <f t="shared" si="5"/>
        <v>5900</v>
      </c>
      <c r="AA20" s="40">
        <f t="shared" si="5"/>
        <v>165</v>
      </c>
      <c r="AB20" s="40">
        <f t="shared" si="5"/>
        <v>6329</v>
      </c>
      <c r="AC20" s="40">
        <f t="shared" si="5"/>
        <v>26729</v>
      </c>
      <c r="AD20" s="40">
        <f t="shared" si="5"/>
        <v>0</v>
      </c>
      <c r="AE20" s="40">
        <f t="shared" si="5"/>
        <v>1060</v>
      </c>
      <c r="AF20" s="41">
        <f t="shared" si="5"/>
        <v>12210.499999999989</v>
      </c>
      <c r="AG20" s="40">
        <f t="shared" si="5"/>
        <v>2325</v>
      </c>
      <c r="AH20" s="42">
        <f t="shared" si="5"/>
        <v>388</v>
      </c>
      <c r="AL20" s="5">
        <f>10000-AL19</f>
        <v>6462.71</v>
      </c>
    </row>
    <row r="21" spans="1:38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53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54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19685039370078741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A16" zoomScaleNormal="100" workbookViewId="0">
      <selection activeCell="U19" sqref="U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3.140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67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45396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'4-7-13,2024'!E20</f>
        <v>35776</v>
      </c>
      <c r="F15" s="21">
        <f>'4-7-13,2024'!F20</f>
        <v>4300.0000000000055</v>
      </c>
      <c r="G15" s="21">
        <f>'4-7-13,2024'!G20</f>
        <v>35546</v>
      </c>
      <c r="H15" s="22">
        <f>'4-7-13,2024'!H20</f>
        <v>4133.2558139534904</v>
      </c>
      <c r="I15" s="21">
        <f>'4-7-13,2024'!I20</f>
        <v>21500</v>
      </c>
      <c r="J15" s="21">
        <f>'4-7-13,2024'!J20</f>
        <v>2500</v>
      </c>
      <c r="K15" s="21">
        <f>'4-7-13,2024'!K20</f>
        <v>0</v>
      </c>
      <c r="L15" s="21">
        <f>'4-7-13,2024'!L20</f>
        <v>0</v>
      </c>
      <c r="M15" s="21">
        <f>'4-7-13,2024'!M20</f>
        <v>0</v>
      </c>
      <c r="N15" s="21">
        <f>'4-7-13,2024'!N20</f>
        <v>0</v>
      </c>
      <c r="O15" s="21">
        <f>'4-7-13,2024'!O20</f>
        <v>0</v>
      </c>
      <c r="P15" s="21">
        <f>'4-7-13,2024'!P20</f>
        <v>2.9309887850104133E-14</v>
      </c>
      <c r="Q15" s="21">
        <f>'4-7-13,2024'!Q20</f>
        <v>94448</v>
      </c>
      <c r="R15" s="21">
        <f>'4-7-13,2024'!R20</f>
        <v>264</v>
      </c>
      <c r="S15" s="21">
        <f>'4-7-13,2024'!S20</f>
        <v>847</v>
      </c>
      <c r="T15" s="21">
        <f>'4-7-13,2024'!T20</f>
        <v>32798</v>
      </c>
      <c r="U15" s="21">
        <f>'4-7-13,2024'!U20</f>
        <v>0</v>
      </c>
      <c r="V15" s="21">
        <f>'4-7-13,2024'!V20</f>
        <v>0</v>
      </c>
      <c r="W15" s="21">
        <f>'4-7-13,2024'!W20</f>
        <v>3892</v>
      </c>
      <c r="X15" s="21">
        <f>'4-7-13,2024'!X20</f>
        <v>22337</v>
      </c>
      <c r="Y15" s="21">
        <f>'4-7-13,2024'!Y20</f>
        <v>646</v>
      </c>
      <c r="Z15" s="21">
        <f>'4-7-13,2024'!Z20</f>
        <v>5900</v>
      </c>
      <c r="AA15" s="21">
        <f>'4-7-13,2024'!AA20</f>
        <v>165</v>
      </c>
      <c r="AB15" s="21">
        <f>'4-7-13,2024'!AB20</f>
        <v>6329</v>
      </c>
      <c r="AC15" s="21">
        <f>'4-7-13,2024'!AC20</f>
        <v>26729</v>
      </c>
      <c r="AD15" s="21">
        <f>'4-7-13,2024'!AD20</f>
        <v>0</v>
      </c>
      <c r="AE15" s="21">
        <f>'4-7-13,2024'!AE20</f>
        <v>1060</v>
      </c>
      <c r="AF15" s="22">
        <f>'4-7-13,2024'!AF20</f>
        <v>12210.499999999989</v>
      </c>
      <c r="AG15" s="21">
        <f>'4-7-13,2024'!AG20</f>
        <v>2325</v>
      </c>
      <c r="AH15" s="21">
        <f>'4-7-13,2024'!AH20</f>
        <v>388</v>
      </c>
    </row>
    <row r="16" spans="1:34" ht="60" customHeight="1" x14ac:dyDescent="0.25">
      <c r="A16" s="23"/>
      <c r="B16" s="24" t="s">
        <v>31</v>
      </c>
      <c r="C16" s="25"/>
      <c r="D16" s="26"/>
      <c r="E16" s="25">
        <f>150*208</f>
        <v>31200</v>
      </c>
      <c r="F16" s="26">
        <f>E16/208*25</f>
        <v>3750</v>
      </c>
      <c r="G16" s="25">
        <f>150*215</f>
        <v>32250</v>
      </c>
      <c r="H16" s="26">
        <f>G16/215*25</f>
        <v>3750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>
        <v>16920</v>
      </c>
      <c r="U16" s="25"/>
      <c r="V16" s="25"/>
      <c r="W16" s="25">
        <v>5720</v>
      </c>
      <c r="X16" s="26">
        <v>11250</v>
      </c>
      <c r="Y16" s="25"/>
      <c r="Z16" s="25">
        <v>4000</v>
      </c>
      <c r="AA16" s="25">
        <v>100</v>
      </c>
      <c r="AB16" s="25">
        <v>3600</v>
      </c>
      <c r="AC16" s="25">
        <v>2000</v>
      </c>
      <c r="AD16" s="26"/>
      <c r="AE16" s="25"/>
      <c r="AF16" s="25">
        <v>10000</v>
      </c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66976</v>
      </c>
      <c r="F17" s="27">
        <f t="shared" ref="F17:AH17" si="1">F15+F16</f>
        <v>8050.0000000000055</v>
      </c>
      <c r="G17" s="26">
        <f>G15+G16</f>
        <v>67796</v>
      </c>
      <c r="H17" s="27">
        <f>H15+H16</f>
        <v>7883.2558139534904</v>
      </c>
      <c r="I17" s="26">
        <f t="shared" si="1"/>
        <v>32250</v>
      </c>
      <c r="J17" s="26">
        <f t="shared" si="1"/>
        <v>3750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6">
        <f t="shared" si="1"/>
        <v>94448</v>
      </c>
      <c r="R17" s="26">
        <f t="shared" si="1"/>
        <v>264</v>
      </c>
      <c r="S17" s="26">
        <f t="shared" si="1"/>
        <v>847</v>
      </c>
      <c r="T17" s="26">
        <f t="shared" si="1"/>
        <v>49718</v>
      </c>
      <c r="U17" s="26">
        <f t="shared" si="1"/>
        <v>0</v>
      </c>
      <c r="V17" s="26">
        <f t="shared" si="1"/>
        <v>0</v>
      </c>
      <c r="W17" s="26">
        <f t="shared" si="1"/>
        <v>9612</v>
      </c>
      <c r="X17" s="26">
        <f t="shared" si="1"/>
        <v>33587</v>
      </c>
      <c r="Y17" s="26">
        <f t="shared" si="1"/>
        <v>646</v>
      </c>
      <c r="Z17" s="26">
        <f t="shared" si="1"/>
        <v>9900</v>
      </c>
      <c r="AA17" s="26">
        <f t="shared" si="1"/>
        <v>265</v>
      </c>
      <c r="AB17" s="26">
        <f t="shared" si="1"/>
        <v>9929</v>
      </c>
      <c r="AC17" s="26">
        <f t="shared" si="1"/>
        <v>28729</v>
      </c>
      <c r="AD17" s="26">
        <f t="shared" si="1"/>
        <v>0</v>
      </c>
      <c r="AE17" s="26">
        <f t="shared" si="1"/>
        <v>1060</v>
      </c>
      <c r="AF17" s="27">
        <f t="shared" si="1"/>
        <v>22210.499999999989</v>
      </c>
      <c r="AG17" s="26">
        <f t="shared" si="1"/>
        <v>2325</v>
      </c>
      <c r="AH17" s="31">
        <f t="shared" si="1"/>
        <v>388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11922</v>
      </c>
      <c r="F18" s="27">
        <f>E18/208*25</f>
        <v>1432.9326923076924</v>
      </c>
      <c r="G18" s="25">
        <v>6008</v>
      </c>
      <c r="H18" s="27">
        <f>G18/215*25</f>
        <v>698.60465116279067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8">
        <v>5761.6</v>
      </c>
      <c r="R18" s="25">
        <v>0</v>
      </c>
      <c r="S18" s="25">
        <v>0</v>
      </c>
      <c r="T18" s="25">
        <v>5440</v>
      </c>
      <c r="U18" s="25">
        <v>0</v>
      </c>
      <c r="V18" s="25">
        <v>0</v>
      </c>
      <c r="W18" s="32">
        <v>0</v>
      </c>
      <c r="X18" s="25">
        <v>3864</v>
      </c>
      <c r="Y18" s="25">
        <v>0</v>
      </c>
      <c r="Z18" s="25">
        <v>1241</v>
      </c>
      <c r="AA18" s="26">
        <v>4</v>
      </c>
      <c r="AB18" s="25">
        <v>2448</v>
      </c>
      <c r="AC18" s="26">
        <v>1317</v>
      </c>
      <c r="AD18" s="25"/>
      <c r="AE18" s="25">
        <v>0</v>
      </c>
      <c r="AF18" s="27">
        <f>Z18*2.43</f>
        <v>3015.63</v>
      </c>
      <c r="AG18" s="26">
        <v>0</v>
      </c>
      <c r="AH18" s="33">
        <v>17</v>
      </c>
    </row>
    <row r="19" spans="1:38" ht="60" customHeight="1" x14ac:dyDescent="0.25">
      <c r="A19" s="34">
        <v>45402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55054</v>
      </c>
      <c r="F19" s="37">
        <f>F17-F18</f>
        <v>6617.0673076923131</v>
      </c>
      <c r="G19" s="36">
        <f t="shared" ref="G19" si="2">G17-G18</f>
        <v>61788</v>
      </c>
      <c r="H19" s="37">
        <f>H17-H18</f>
        <v>7184.6511627906993</v>
      </c>
      <c r="I19" s="36">
        <f t="shared" ref="I19:AE19" si="3">I17-I18</f>
        <v>32250</v>
      </c>
      <c r="J19" s="37">
        <f t="shared" si="3"/>
        <v>3750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6">
        <f t="shared" si="3"/>
        <v>88686.399999999994</v>
      </c>
      <c r="R19" s="36">
        <f t="shared" si="3"/>
        <v>264</v>
      </c>
      <c r="S19" s="36">
        <f t="shared" si="3"/>
        <v>847</v>
      </c>
      <c r="T19" s="36">
        <f t="shared" si="3"/>
        <v>44278</v>
      </c>
      <c r="U19" s="36">
        <f t="shared" si="3"/>
        <v>0</v>
      </c>
      <c r="V19" s="36">
        <f t="shared" si="3"/>
        <v>0</v>
      </c>
      <c r="W19" s="38">
        <f t="shared" si="3"/>
        <v>9612</v>
      </c>
      <c r="X19" s="36">
        <f t="shared" si="3"/>
        <v>29723</v>
      </c>
      <c r="Y19" s="36">
        <f t="shared" si="3"/>
        <v>646</v>
      </c>
      <c r="Z19" s="36">
        <f t="shared" si="3"/>
        <v>8659</v>
      </c>
      <c r="AA19" s="36">
        <f>AA17-AA18</f>
        <v>261</v>
      </c>
      <c r="AB19" s="36">
        <f t="shared" si="3"/>
        <v>7481</v>
      </c>
      <c r="AC19" s="36">
        <f t="shared" si="3"/>
        <v>27412</v>
      </c>
      <c r="AD19" s="36">
        <f t="shared" si="3"/>
        <v>0</v>
      </c>
      <c r="AE19" s="36">
        <f t="shared" si="3"/>
        <v>1060</v>
      </c>
      <c r="AF19" s="37">
        <f>AF17-AF18</f>
        <v>19194.869999999988</v>
      </c>
      <c r="AG19" s="36">
        <f>AG17-AG18</f>
        <v>2325</v>
      </c>
      <c r="AH19" s="39">
        <f>AH17-AH18</f>
        <v>371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55054</v>
      </c>
      <c r="F20" s="41">
        <f t="shared" si="5"/>
        <v>6617.0673076923131</v>
      </c>
      <c r="G20" s="40">
        <f t="shared" si="5"/>
        <v>61788</v>
      </c>
      <c r="H20" s="41">
        <f t="shared" si="5"/>
        <v>7184.6511627906993</v>
      </c>
      <c r="I20" s="40">
        <f t="shared" si="5"/>
        <v>32250</v>
      </c>
      <c r="J20" s="41">
        <f t="shared" si="5"/>
        <v>3750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0">
        <f t="shared" si="5"/>
        <v>88686.399999999994</v>
      </c>
      <c r="R20" s="40">
        <f t="shared" si="5"/>
        <v>264</v>
      </c>
      <c r="S20" s="40">
        <f t="shared" si="5"/>
        <v>847</v>
      </c>
      <c r="T20" s="40">
        <f t="shared" si="5"/>
        <v>44278</v>
      </c>
      <c r="U20" s="40">
        <f t="shared" si="5"/>
        <v>0</v>
      </c>
      <c r="V20" s="40">
        <f t="shared" si="5"/>
        <v>0</v>
      </c>
      <c r="W20" s="40">
        <f t="shared" si="5"/>
        <v>9612</v>
      </c>
      <c r="X20" s="40">
        <f t="shared" si="5"/>
        <v>29723</v>
      </c>
      <c r="Y20" s="40">
        <f t="shared" si="5"/>
        <v>646</v>
      </c>
      <c r="Z20" s="40">
        <f t="shared" si="5"/>
        <v>8659</v>
      </c>
      <c r="AA20" s="40">
        <f t="shared" si="5"/>
        <v>261</v>
      </c>
      <c r="AB20" s="40">
        <f t="shared" si="5"/>
        <v>7481</v>
      </c>
      <c r="AC20" s="40">
        <f t="shared" si="5"/>
        <v>27412</v>
      </c>
      <c r="AD20" s="40">
        <f t="shared" si="5"/>
        <v>0</v>
      </c>
      <c r="AE20" s="40">
        <f t="shared" si="5"/>
        <v>1060</v>
      </c>
      <c r="AF20" s="41">
        <f t="shared" si="5"/>
        <v>19194.869999999988</v>
      </c>
      <c r="AG20" s="40">
        <f t="shared" si="5"/>
        <v>2325</v>
      </c>
      <c r="AH20" s="42">
        <f t="shared" si="5"/>
        <v>371</v>
      </c>
      <c r="AL20" s="5">
        <f>10000-AL19</f>
        <v>6462.71</v>
      </c>
    </row>
    <row r="21" spans="1:38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53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54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41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A7" zoomScaleNormal="100" workbookViewId="0">
      <selection activeCell="U22" sqref="U22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4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68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45403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'4-14-20,2024'!E20</f>
        <v>55054</v>
      </c>
      <c r="F15" s="22">
        <f>'4-14-20,2024'!F20</f>
        <v>6617.0673076923131</v>
      </c>
      <c r="G15" s="21">
        <f>'4-14-20,2024'!G20</f>
        <v>61788</v>
      </c>
      <c r="H15" s="22">
        <f>'4-14-20,2024'!H20</f>
        <v>7184.6511627906993</v>
      </c>
      <c r="I15" s="21">
        <f>'4-14-20,2024'!I20</f>
        <v>32250</v>
      </c>
      <c r="J15" s="21">
        <f>'4-14-20,2024'!J20</f>
        <v>3750</v>
      </c>
      <c r="K15" s="21">
        <f>'4-14-20,2024'!K20</f>
        <v>0</v>
      </c>
      <c r="L15" s="21">
        <f>'4-14-20,2024'!L20</f>
        <v>0</v>
      </c>
      <c r="M15" s="21">
        <f>'4-14-20,2024'!M20</f>
        <v>0</v>
      </c>
      <c r="N15" s="21">
        <f>'4-14-20,2024'!N20</f>
        <v>0</v>
      </c>
      <c r="O15" s="21">
        <f>'4-14-20,2024'!O20</f>
        <v>0</v>
      </c>
      <c r="P15" s="21">
        <f>'4-14-20,2024'!P20</f>
        <v>2.9309887850104133E-14</v>
      </c>
      <c r="Q15" s="22">
        <f>'4-14-20,2024'!Q20</f>
        <v>88686.399999999994</v>
      </c>
      <c r="R15" s="21">
        <f>'4-14-20,2024'!R20</f>
        <v>264</v>
      </c>
      <c r="S15" s="21">
        <f>'4-14-20,2024'!S20</f>
        <v>847</v>
      </c>
      <c r="T15" s="21">
        <f>'4-14-20,2024'!T20</f>
        <v>44278</v>
      </c>
      <c r="U15" s="21">
        <f>'4-14-20,2024'!U20</f>
        <v>0</v>
      </c>
      <c r="V15" s="21">
        <f>'4-14-20,2024'!V20</f>
        <v>0</v>
      </c>
      <c r="W15" s="21">
        <f>'4-14-20,2024'!W20</f>
        <v>9612</v>
      </c>
      <c r="X15" s="21">
        <f>'4-14-20,2024'!X20</f>
        <v>29723</v>
      </c>
      <c r="Y15" s="21">
        <f>'4-14-20,2024'!Y20</f>
        <v>646</v>
      </c>
      <c r="Z15" s="21">
        <f>'4-14-20,2024'!Z20</f>
        <v>8659</v>
      </c>
      <c r="AA15" s="21">
        <f>'4-14-20,2024'!AA20</f>
        <v>261</v>
      </c>
      <c r="AB15" s="21">
        <f>'4-14-20,2024'!AB20</f>
        <v>7481</v>
      </c>
      <c r="AC15" s="21">
        <f>'4-14-20,2024'!AC20</f>
        <v>27412</v>
      </c>
      <c r="AD15" s="21">
        <f>'4-14-20,2024'!AD20</f>
        <v>0</v>
      </c>
      <c r="AE15" s="21">
        <f>'4-14-20,2024'!AE20</f>
        <v>1060</v>
      </c>
      <c r="AF15" s="22">
        <f>'4-14-20,2024'!AF20</f>
        <v>19194.869999999988</v>
      </c>
      <c r="AG15" s="21">
        <f>'4-14-20,2024'!AG20</f>
        <v>2325</v>
      </c>
      <c r="AH15" s="21">
        <f>'4-14-20,2024'!AH20</f>
        <v>371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55054</v>
      </c>
      <c r="F17" s="27">
        <f t="shared" ref="F17:AH17" si="1">F15+F16</f>
        <v>6617.0673076923131</v>
      </c>
      <c r="G17" s="26">
        <f>G15+G16</f>
        <v>61788</v>
      </c>
      <c r="H17" s="27">
        <f>H15+H16</f>
        <v>7184.6511627906993</v>
      </c>
      <c r="I17" s="26">
        <f t="shared" si="1"/>
        <v>43000</v>
      </c>
      <c r="J17" s="26">
        <f t="shared" si="1"/>
        <v>5000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7">
        <f t="shared" si="1"/>
        <v>88686.399999999994</v>
      </c>
      <c r="R17" s="26">
        <f t="shared" si="1"/>
        <v>264</v>
      </c>
      <c r="S17" s="26">
        <f t="shared" si="1"/>
        <v>847</v>
      </c>
      <c r="T17" s="26">
        <f t="shared" si="1"/>
        <v>44278</v>
      </c>
      <c r="U17" s="26">
        <f t="shared" si="1"/>
        <v>0</v>
      </c>
      <c r="V17" s="26">
        <f t="shared" si="1"/>
        <v>0</v>
      </c>
      <c r="W17" s="26">
        <f t="shared" si="1"/>
        <v>9612</v>
      </c>
      <c r="X17" s="26">
        <f t="shared" si="1"/>
        <v>29723</v>
      </c>
      <c r="Y17" s="26">
        <f t="shared" si="1"/>
        <v>646</v>
      </c>
      <c r="Z17" s="26">
        <f t="shared" si="1"/>
        <v>8659</v>
      </c>
      <c r="AA17" s="26">
        <f t="shared" si="1"/>
        <v>261</v>
      </c>
      <c r="AB17" s="26">
        <f t="shared" si="1"/>
        <v>7481</v>
      </c>
      <c r="AC17" s="26">
        <f t="shared" si="1"/>
        <v>27412</v>
      </c>
      <c r="AD17" s="26">
        <f t="shared" si="1"/>
        <v>0</v>
      </c>
      <c r="AE17" s="26">
        <f t="shared" si="1"/>
        <v>1060</v>
      </c>
      <c r="AF17" s="27">
        <f t="shared" si="1"/>
        <v>19194.869999999988</v>
      </c>
      <c r="AG17" s="26">
        <f t="shared" si="1"/>
        <v>2325</v>
      </c>
      <c r="AH17" s="31">
        <f t="shared" si="1"/>
        <v>371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12779</v>
      </c>
      <c r="F18" s="27">
        <f>E18/208*25</f>
        <v>1535.9375</v>
      </c>
      <c r="G18" s="25">
        <v>7770</v>
      </c>
      <c r="H18" s="27">
        <f>G18/215*25</f>
        <v>903.48837209302314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8">
        <v>6339.4</v>
      </c>
      <c r="R18" s="25">
        <v>0</v>
      </c>
      <c r="S18" s="25">
        <v>0</v>
      </c>
      <c r="T18" s="25">
        <v>5635</v>
      </c>
      <c r="U18" s="25">
        <v>0</v>
      </c>
      <c r="V18" s="25">
        <v>0</v>
      </c>
      <c r="W18" s="32">
        <v>216</v>
      </c>
      <c r="X18" s="25">
        <v>4448</v>
      </c>
      <c r="Y18" s="25">
        <v>0</v>
      </c>
      <c r="Z18" s="25">
        <v>1408</v>
      </c>
      <c r="AA18" s="26">
        <v>30</v>
      </c>
      <c r="AB18" s="25">
        <v>3040</v>
      </c>
      <c r="AC18" s="26">
        <v>1307</v>
      </c>
      <c r="AD18" s="25"/>
      <c r="AE18" s="25">
        <v>0</v>
      </c>
      <c r="AF18" s="27">
        <f>Z18*2.43</f>
        <v>3421.44</v>
      </c>
      <c r="AG18" s="26">
        <v>300</v>
      </c>
      <c r="AH18" s="33">
        <v>14</v>
      </c>
    </row>
    <row r="19" spans="1:38" ht="60" customHeight="1" x14ac:dyDescent="0.25">
      <c r="A19" s="34">
        <v>45409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42275</v>
      </c>
      <c r="F19" s="37">
        <f>F17-F18</f>
        <v>5081.1298076923131</v>
      </c>
      <c r="G19" s="36">
        <f t="shared" ref="G19" si="2">G17-G18</f>
        <v>54018</v>
      </c>
      <c r="H19" s="37">
        <f>H17-H18</f>
        <v>6281.1627906976764</v>
      </c>
      <c r="I19" s="36">
        <f t="shared" ref="I19:AE19" si="3">I17-I18</f>
        <v>43000</v>
      </c>
      <c r="J19" s="37">
        <f t="shared" si="3"/>
        <v>5000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67">
        <f t="shared" si="3"/>
        <v>82347</v>
      </c>
      <c r="R19" s="36">
        <f t="shared" si="3"/>
        <v>264</v>
      </c>
      <c r="S19" s="36">
        <f t="shared" si="3"/>
        <v>847</v>
      </c>
      <c r="T19" s="36">
        <f t="shared" si="3"/>
        <v>38643</v>
      </c>
      <c r="U19" s="36">
        <f t="shared" si="3"/>
        <v>0</v>
      </c>
      <c r="V19" s="36">
        <f t="shared" si="3"/>
        <v>0</v>
      </c>
      <c r="W19" s="38">
        <f t="shared" si="3"/>
        <v>9396</v>
      </c>
      <c r="X19" s="36">
        <f t="shared" si="3"/>
        <v>25275</v>
      </c>
      <c r="Y19" s="36">
        <f t="shared" si="3"/>
        <v>646</v>
      </c>
      <c r="Z19" s="36">
        <f t="shared" si="3"/>
        <v>7251</v>
      </c>
      <c r="AA19" s="36">
        <f>AA17-AA18</f>
        <v>231</v>
      </c>
      <c r="AB19" s="36">
        <f t="shared" si="3"/>
        <v>4441</v>
      </c>
      <c r="AC19" s="36">
        <f t="shared" si="3"/>
        <v>26105</v>
      </c>
      <c r="AD19" s="36">
        <f t="shared" si="3"/>
        <v>0</v>
      </c>
      <c r="AE19" s="36">
        <f t="shared" si="3"/>
        <v>1060</v>
      </c>
      <c r="AF19" s="37">
        <f>AF17-AF18</f>
        <v>15773.429999999988</v>
      </c>
      <c r="AG19" s="36">
        <f>AG17-AG18</f>
        <v>2025</v>
      </c>
      <c r="AH19" s="39">
        <f>AH17-AH18</f>
        <v>357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42275</v>
      </c>
      <c r="F20" s="41">
        <f t="shared" si="5"/>
        <v>5081.1298076923131</v>
      </c>
      <c r="G20" s="40">
        <f t="shared" si="5"/>
        <v>54018</v>
      </c>
      <c r="H20" s="41">
        <f t="shared" si="5"/>
        <v>6281.1627906976764</v>
      </c>
      <c r="I20" s="40">
        <f t="shared" si="5"/>
        <v>43000</v>
      </c>
      <c r="J20" s="41">
        <f t="shared" si="5"/>
        <v>5000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68">
        <f t="shared" si="5"/>
        <v>82347</v>
      </c>
      <c r="R20" s="40">
        <f t="shared" si="5"/>
        <v>264</v>
      </c>
      <c r="S20" s="40">
        <f t="shared" si="5"/>
        <v>847</v>
      </c>
      <c r="T20" s="40">
        <f t="shared" si="5"/>
        <v>38643</v>
      </c>
      <c r="U20" s="40">
        <f t="shared" si="5"/>
        <v>0</v>
      </c>
      <c r="V20" s="40">
        <f t="shared" si="5"/>
        <v>0</v>
      </c>
      <c r="W20" s="40">
        <f t="shared" si="5"/>
        <v>9396</v>
      </c>
      <c r="X20" s="40">
        <f t="shared" si="5"/>
        <v>25275</v>
      </c>
      <c r="Y20" s="40">
        <f t="shared" si="5"/>
        <v>646</v>
      </c>
      <c r="Z20" s="40">
        <f t="shared" si="5"/>
        <v>7251</v>
      </c>
      <c r="AA20" s="40">
        <f t="shared" si="5"/>
        <v>231</v>
      </c>
      <c r="AB20" s="40">
        <f t="shared" si="5"/>
        <v>4441</v>
      </c>
      <c r="AC20" s="40">
        <f t="shared" si="5"/>
        <v>26105</v>
      </c>
      <c r="AD20" s="40">
        <f t="shared" si="5"/>
        <v>0</v>
      </c>
      <c r="AE20" s="40">
        <f t="shared" si="5"/>
        <v>1060</v>
      </c>
      <c r="AF20" s="41">
        <f t="shared" si="5"/>
        <v>15773.429999999988</v>
      </c>
      <c r="AG20" s="40">
        <f t="shared" si="5"/>
        <v>2025</v>
      </c>
      <c r="AH20" s="42">
        <f t="shared" si="5"/>
        <v>357</v>
      </c>
      <c r="AL20" s="5">
        <f>10000-AL19</f>
        <v>6462.71</v>
      </c>
    </row>
    <row r="21" spans="1:38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53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54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41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A10" zoomScaleNormal="100" workbookViewId="0">
      <selection activeCell="S33" sqref="S33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4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69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45410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'4-21-27,2024'!E20</f>
        <v>42275</v>
      </c>
      <c r="F15" s="21">
        <f>'4-21-27,2024'!F20</f>
        <v>5081.1298076923131</v>
      </c>
      <c r="G15" s="21">
        <f>'4-21-27,2024'!G20</f>
        <v>54018</v>
      </c>
      <c r="H15" s="21">
        <f>'4-21-27,2024'!H20</f>
        <v>6281.1627906976764</v>
      </c>
      <c r="I15" s="21">
        <f>'4-21-27,2024'!I20</f>
        <v>43000</v>
      </c>
      <c r="J15" s="21">
        <f>'4-21-27,2024'!J20</f>
        <v>5000</v>
      </c>
      <c r="K15" s="21">
        <f>'4-21-27,2024'!K20</f>
        <v>0</v>
      </c>
      <c r="L15" s="21">
        <f>'4-21-27,2024'!L20</f>
        <v>0</v>
      </c>
      <c r="M15" s="21">
        <f>'4-21-27,2024'!M20</f>
        <v>0</v>
      </c>
      <c r="N15" s="21">
        <f>'4-21-27,2024'!N20</f>
        <v>0</v>
      </c>
      <c r="O15" s="21">
        <f>'4-21-27,2024'!O20</f>
        <v>0</v>
      </c>
      <c r="P15" s="21">
        <f>'4-21-27,2024'!P20</f>
        <v>2.9309887850104133E-14</v>
      </c>
      <c r="Q15" s="61">
        <f>'4-21-27,2024'!Q20</f>
        <v>82347</v>
      </c>
      <c r="R15" s="21">
        <f>'4-21-27,2024'!R20</f>
        <v>264</v>
      </c>
      <c r="S15" s="21">
        <f>'4-21-27,2024'!S20</f>
        <v>847</v>
      </c>
      <c r="T15" s="21">
        <f>'4-21-27,2024'!T20</f>
        <v>38643</v>
      </c>
      <c r="U15" s="21">
        <f>'4-21-27,2024'!U20</f>
        <v>0</v>
      </c>
      <c r="V15" s="21">
        <f>'4-21-27,2024'!V20</f>
        <v>0</v>
      </c>
      <c r="W15" s="21">
        <f>'4-21-27,2024'!W20</f>
        <v>9396</v>
      </c>
      <c r="X15" s="21">
        <f>'4-21-27,2024'!X20</f>
        <v>25275</v>
      </c>
      <c r="Y15" s="21">
        <f>'4-21-27,2024'!Y20</f>
        <v>646</v>
      </c>
      <c r="Z15" s="21">
        <f>'4-21-27,2024'!Z20</f>
        <v>7251</v>
      </c>
      <c r="AA15" s="21">
        <f>'4-21-27,2024'!AA20</f>
        <v>231</v>
      </c>
      <c r="AB15" s="21">
        <f>'4-21-27,2024'!AB20</f>
        <v>4441</v>
      </c>
      <c r="AC15" s="21">
        <f>'4-21-27,2024'!AC20</f>
        <v>26105</v>
      </c>
      <c r="AD15" s="21">
        <f>'4-21-27,2024'!AD20</f>
        <v>0</v>
      </c>
      <c r="AE15" s="21">
        <f>'4-21-27,2024'!AE20</f>
        <v>1060</v>
      </c>
      <c r="AF15" s="21">
        <f>'4-21-27,2024'!AF20</f>
        <v>15773.429999999988</v>
      </c>
      <c r="AG15" s="21">
        <f>'4-21-27,2024'!AG20</f>
        <v>2025</v>
      </c>
      <c r="AH15" s="21">
        <f>'4-21-27,2024'!AH20</f>
        <v>357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42275</v>
      </c>
      <c r="F17" s="27">
        <f t="shared" ref="F17:AH17" si="1">F15+F16</f>
        <v>5081.1298076923131</v>
      </c>
      <c r="G17" s="26">
        <f>G15+G16</f>
        <v>54018</v>
      </c>
      <c r="H17" s="27">
        <f>H15+H16</f>
        <v>6281.1627906976764</v>
      </c>
      <c r="I17" s="26">
        <f t="shared" si="1"/>
        <v>53750</v>
      </c>
      <c r="J17" s="26">
        <f t="shared" si="1"/>
        <v>6250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7">
        <f t="shared" si="1"/>
        <v>82347</v>
      </c>
      <c r="R17" s="26">
        <f t="shared" si="1"/>
        <v>264</v>
      </c>
      <c r="S17" s="26">
        <f t="shared" si="1"/>
        <v>847</v>
      </c>
      <c r="T17" s="26">
        <f t="shared" si="1"/>
        <v>38643</v>
      </c>
      <c r="U17" s="26">
        <f t="shared" si="1"/>
        <v>0</v>
      </c>
      <c r="V17" s="26">
        <f t="shared" si="1"/>
        <v>0</v>
      </c>
      <c r="W17" s="26">
        <f t="shared" si="1"/>
        <v>9396</v>
      </c>
      <c r="X17" s="26">
        <f t="shared" si="1"/>
        <v>25275</v>
      </c>
      <c r="Y17" s="26">
        <f t="shared" si="1"/>
        <v>646</v>
      </c>
      <c r="Z17" s="26">
        <f t="shared" si="1"/>
        <v>7251</v>
      </c>
      <c r="AA17" s="26">
        <f t="shared" si="1"/>
        <v>231</v>
      </c>
      <c r="AB17" s="26">
        <f t="shared" si="1"/>
        <v>4441</v>
      </c>
      <c r="AC17" s="26">
        <f t="shared" si="1"/>
        <v>26105</v>
      </c>
      <c r="AD17" s="26">
        <f t="shared" si="1"/>
        <v>0</v>
      </c>
      <c r="AE17" s="26">
        <f t="shared" si="1"/>
        <v>1060</v>
      </c>
      <c r="AF17" s="27">
        <f t="shared" si="1"/>
        <v>15773.429999999988</v>
      </c>
      <c r="AG17" s="26">
        <f t="shared" si="1"/>
        <v>2025</v>
      </c>
      <c r="AH17" s="31">
        <f t="shared" si="1"/>
        <v>357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6361</v>
      </c>
      <c r="F18" s="27">
        <f>E18/208*25</f>
        <v>764.54326923076928</v>
      </c>
      <c r="G18" s="25">
        <v>4715</v>
      </c>
      <c r="H18" s="27">
        <f>G18/215*25</f>
        <v>548.25581395348843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8">
        <v>3354.6</v>
      </c>
      <c r="R18" s="25">
        <v>0</v>
      </c>
      <c r="S18" s="25">
        <v>0</v>
      </c>
      <c r="T18" s="25">
        <v>2898</v>
      </c>
      <c r="U18" s="25">
        <v>0</v>
      </c>
      <c r="V18" s="25">
        <v>0</v>
      </c>
      <c r="W18" s="32">
        <v>185</v>
      </c>
      <c r="X18" s="25">
        <v>2326</v>
      </c>
      <c r="Y18" s="25">
        <v>0</v>
      </c>
      <c r="Z18" s="25">
        <v>679</v>
      </c>
      <c r="AA18" s="26">
        <v>26</v>
      </c>
      <c r="AB18" s="25">
        <v>1303</v>
      </c>
      <c r="AC18" s="26">
        <v>1070</v>
      </c>
      <c r="AD18" s="25"/>
      <c r="AE18" s="25">
        <v>0</v>
      </c>
      <c r="AF18" s="27">
        <f>Z18*2.43</f>
        <v>1649.97</v>
      </c>
      <c r="AG18" s="26">
        <v>0</v>
      </c>
      <c r="AH18" s="33">
        <v>4</v>
      </c>
    </row>
    <row r="19" spans="1:38" ht="60" customHeight="1" x14ac:dyDescent="0.25">
      <c r="A19" s="34">
        <v>45416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35914</v>
      </c>
      <c r="F19" s="37">
        <f>F17-F18</f>
        <v>4316.5865384615436</v>
      </c>
      <c r="G19" s="36">
        <f t="shared" ref="G19" si="2">G17-G18</f>
        <v>49303</v>
      </c>
      <c r="H19" s="37">
        <f>H17-H18</f>
        <v>5732.9069767441879</v>
      </c>
      <c r="I19" s="36">
        <f t="shared" ref="I19:AE19" si="3">I17-I18</f>
        <v>53750</v>
      </c>
      <c r="J19" s="37">
        <f t="shared" si="3"/>
        <v>6250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67">
        <f t="shared" si="3"/>
        <v>78992.399999999994</v>
      </c>
      <c r="R19" s="36">
        <f t="shared" si="3"/>
        <v>264</v>
      </c>
      <c r="S19" s="36">
        <f t="shared" si="3"/>
        <v>847</v>
      </c>
      <c r="T19" s="36">
        <f t="shared" si="3"/>
        <v>35745</v>
      </c>
      <c r="U19" s="36">
        <f t="shared" si="3"/>
        <v>0</v>
      </c>
      <c r="V19" s="36">
        <f t="shared" si="3"/>
        <v>0</v>
      </c>
      <c r="W19" s="38">
        <f t="shared" si="3"/>
        <v>9211</v>
      </c>
      <c r="X19" s="36">
        <f t="shared" si="3"/>
        <v>22949</v>
      </c>
      <c r="Y19" s="36">
        <f t="shared" si="3"/>
        <v>646</v>
      </c>
      <c r="Z19" s="36">
        <f t="shared" si="3"/>
        <v>6572</v>
      </c>
      <c r="AA19" s="36">
        <f>AA17-AA18</f>
        <v>205</v>
      </c>
      <c r="AB19" s="36">
        <f t="shared" si="3"/>
        <v>3138</v>
      </c>
      <c r="AC19" s="36">
        <f t="shared" si="3"/>
        <v>25035</v>
      </c>
      <c r="AD19" s="36">
        <f t="shared" si="3"/>
        <v>0</v>
      </c>
      <c r="AE19" s="36">
        <f t="shared" si="3"/>
        <v>1060</v>
      </c>
      <c r="AF19" s="37">
        <f>AF17-AF18</f>
        <v>14123.459999999988</v>
      </c>
      <c r="AG19" s="36">
        <f>AG17-AG18</f>
        <v>2025</v>
      </c>
      <c r="AH19" s="39">
        <f>AH17-AH18</f>
        <v>353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35914</v>
      </c>
      <c r="F20" s="41">
        <f t="shared" si="5"/>
        <v>4316.5865384615436</v>
      </c>
      <c r="G20" s="40">
        <f t="shared" si="5"/>
        <v>49303</v>
      </c>
      <c r="H20" s="41">
        <f t="shared" si="5"/>
        <v>5732.9069767441879</v>
      </c>
      <c r="I20" s="40">
        <f t="shared" si="5"/>
        <v>53750</v>
      </c>
      <c r="J20" s="41">
        <f t="shared" si="5"/>
        <v>6250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68">
        <f t="shared" si="5"/>
        <v>78992.399999999994</v>
      </c>
      <c r="R20" s="40">
        <f t="shared" si="5"/>
        <v>264</v>
      </c>
      <c r="S20" s="40">
        <f t="shared" si="5"/>
        <v>847</v>
      </c>
      <c r="T20" s="40">
        <f t="shared" si="5"/>
        <v>35745</v>
      </c>
      <c r="U20" s="40">
        <f t="shared" si="5"/>
        <v>0</v>
      </c>
      <c r="V20" s="40">
        <f t="shared" si="5"/>
        <v>0</v>
      </c>
      <c r="W20" s="40">
        <f t="shared" si="5"/>
        <v>9211</v>
      </c>
      <c r="X20" s="40">
        <f t="shared" si="5"/>
        <v>22949</v>
      </c>
      <c r="Y20" s="40">
        <f t="shared" si="5"/>
        <v>646</v>
      </c>
      <c r="Z20" s="40">
        <f t="shared" si="5"/>
        <v>6572</v>
      </c>
      <c r="AA20" s="40">
        <f t="shared" si="5"/>
        <v>205</v>
      </c>
      <c r="AB20" s="40">
        <f t="shared" si="5"/>
        <v>3138</v>
      </c>
      <c r="AC20" s="40">
        <f t="shared" si="5"/>
        <v>25035</v>
      </c>
      <c r="AD20" s="40">
        <f t="shared" si="5"/>
        <v>0</v>
      </c>
      <c r="AE20" s="40">
        <f t="shared" si="5"/>
        <v>1060</v>
      </c>
      <c r="AF20" s="41">
        <f t="shared" si="5"/>
        <v>14123.459999999988</v>
      </c>
      <c r="AG20" s="40">
        <f t="shared" si="5"/>
        <v>2025</v>
      </c>
      <c r="AH20" s="42">
        <f t="shared" si="5"/>
        <v>353</v>
      </c>
      <c r="AL20" s="5">
        <f>10000-AL19</f>
        <v>6462.71</v>
      </c>
    </row>
    <row r="21" spans="1:38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42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46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41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A4" zoomScaleNormal="100" workbookViewId="0">
      <selection activeCell="S23" sqref="S23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70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45417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'4-28-5-4,2024'!E20</f>
        <v>35914</v>
      </c>
      <c r="F15" s="22">
        <f>'4-28-5-4,2024'!F20</f>
        <v>4316.5865384615436</v>
      </c>
      <c r="G15" s="21">
        <f>'4-28-5-4,2024'!G20</f>
        <v>49303</v>
      </c>
      <c r="H15" s="22">
        <f>'4-28-5-4,2024'!H20</f>
        <v>5732.9069767441879</v>
      </c>
      <c r="I15" s="21">
        <f>'4-28-5-4,2024'!I20</f>
        <v>53750</v>
      </c>
      <c r="J15" s="21">
        <f>'4-28-5-4,2024'!J20</f>
        <v>6250</v>
      </c>
      <c r="K15" s="21">
        <f>'4-28-5-4,2024'!K20</f>
        <v>0</v>
      </c>
      <c r="L15" s="21">
        <f>'4-28-5-4,2024'!L20</f>
        <v>0</v>
      </c>
      <c r="M15" s="21">
        <f>'4-28-5-4,2024'!M20</f>
        <v>0</v>
      </c>
      <c r="N15" s="21">
        <f>'4-28-5-4,2024'!N20</f>
        <v>0</v>
      </c>
      <c r="O15" s="21">
        <f>'4-28-5-4,2024'!O20</f>
        <v>0</v>
      </c>
      <c r="P15" s="21">
        <f>'4-28-5-4,2024'!P20</f>
        <v>2.9309887850104133E-14</v>
      </c>
      <c r="Q15" s="22">
        <f>'4-28-5-4,2024'!Q20</f>
        <v>78992.399999999994</v>
      </c>
      <c r="R15" s="21">
        <f>'4-28-5-4,2024'!R20</f>
        <v>264</v>
      </c>
      <c r="S15" s="21">
        <f>'4-28-5-4,2024'!S20</f>
        <v>847</v>
      </c>
      <c r="T15" s="21">
        <f>'4-28-5-4,2024'!T20</f>
        <v>35745</v>
      </c>
      <c r="U15" s="21">
        <f>'4-28-5-4,2024'!U20</f>
        <v>0</v>
      </c>
      <c r="V15" s="21">
        <f>'4-28-5-4,2024'!V20</f>
        <v>0</v>
      </c>
      <c r="W15" s="21">
        <f>'4-28-5-4,2024'!W20</f>
        <v>9211</v>
      </c>
      <c r="X15" s="21">
        <f>'4-28-5-4,2024'!X20</f>
        <v>22949</v>
      </c>
      <c r="Y15" s="21">
        <f>'4-28-5-4,2024'!Y20</f>
        <v>646</v>
      </c>
      <c r="Z15" s="21">
        <f>'4-28-5-4,2024'!Z20</f>
        <v>6572</v>
      </c>
      <c r="AA15" s="21">
        <f>'4-28-5-4,2024'!AA20</f>
        <v>205</v>
      </c>
      <c r="AB15" s="21">
        <f>'4-28-5-4,2024'!AB20</f>
        <v>3138</v>
      </c>
      <c r="AC15" s="21">
        <f>'4-28-5-4,2024'!AC20</f>
        <v>25035</v>
      </c>
      <c r="AD15" s="21">
        <f>'4-28-5-4,2024'!AD20</f>
        <v>0</v>
      </c>
      <c r="AE15" s="21">
        <f>'4-28-5-4,2024'!AE20</f>
        <v>1060</v>
      </c>
      <c r="AF15" s="22">
        <f>'4-28-5-4,2024'!AF20</f>
        <v>14123.459999999988</v>
      </c>
      <c r="AG15" s="21">
        <f>'4-28-5-4,2024'!AG20</f>
        <v>2025</v>
      </c>
      <c r="AH15" s="21">
        <f>'4-28-5-4,2024'!AH20</f>
        <v>353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35914</v>
      </c>
      <c r="F17" s="27">
        <f t="shared" ref="F17:AH17" si="1">F15+F16</f>
        <v>4316.5865384615436</v>
      </c>
      <c r="G17" s="26">
        <f>G15+G16</f>
        <v>49303</v>
      </c>
      <c r="H17" s="27">
        <f>H15+H16</f>
        <v>5732.9069767441879</v>
      </c>
      <c r="I17" s="26">
        <f t="shared" si="1"/>
        <v>64500</v>
      </c>
      <c r="J17" s="26">
        <f t="shared" si="1"/>
        <v>7500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7">
        <f t="shared" si="1"/>
        <v>78992.399999999994</v>
      </c>
      <c r="R17" s="26">
        <f t="shared" si="1"/>
        <v>264</v>
      </c>
      <c r="S17" s="26">
        <f t="shared" si="1"/>
        <v>847</v>
      </c>
      <c r="T17" s="26">
        <f t="shared" si="1"/>
        <v>35745</v>
      </c>
      <c r="U17" s="26">
        <f t="shared" si="1"/>
        <v>0</v>
      </c>
      <c r="V17" s="26">
        <f t="shared" si="1"/>
        <v>0</v>
      </c>
      <c r="W17" s="26">
        <f t="shared" si="1"/>
        <v>9211</v>
      </c>
      <c r="X17" s="26">
        <f t="shared" si="1"/>
        <v>22949</v>
      </c>
      <c r="Y17" s="26">
        <f t="shared" si="1"/>
        <v>646</v>
      </c>
      <c r="Z17" s="26">
        <f t="shared" si="1"/>
        <v>6572</v>
      </c>
      <c r="AA17" s="26">
        <f t="shared" si="1"/>
        <v>205</v>
      </c>
      <c r="AB17" s="26">
        <f t="shared" si="1"/>
        <v>3138</v>
      </c>
      <c r="AC17" s="26">
        <f t="shared" si="1"/>
        <v>25035</v>
      </c>
      <c r="AD17" s="26">
        <f t="shared" si="1"/>
        <v>0</v>
      </c>
      <c r="AE17" s="26">
        <f t="shared" si="1"/>
        <v>1060</v>
      </c>
      <c r="AF17" s="27">
        <f t="shared" si="1"/>
        <v>14123.459999999988</v>
      </c>
      <c r="AG17" s="26">
        <f t="shared" si="1"/>
        <v>2025</v>
      </c>
      <c r="AH17" s="31">
        <f t="shared" si="1"/>
        <v>353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10670</v>
      </c>
      <c r="F18" s="27">
        <f>E18/208*25</f>
        <v>1282.4519230769231</v>
      </c>
      <c r="G18" s="25">
        <v>7428</v>
      </c>
      <c r="H18" s="27">
        <f>G18/215*25</f>
        <v>863.7209302325582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8">
        <v>5758.4</v>
      </c>
      <c r="R18" s="25">
        <v>0</v>
      </c>
      <c r="S18" s="25">
        <v>0</v>
      </c>
      <c r="T18" s="25">
        <f>4898-10</f>
        <v>4888</v>
      </c>
      <c r="U18" s="25">
        <v>0</v>
      </c>
      <c r="V18" s="25">
        <v>0</v>
      </c>
      <c r="W18" s="32">
        <v>40</v>
      </c>
      <c r="X18" s="25">
        <f>4406+10</f>
        <v>4416</v>
      </c>
      <c r="Y18" s="25"/>
      <c r="Z18" s="25">
        <v>1176</v>
      </c>
      <c r="AA18" s="26">
        <v>24</v>
      </c>
      <c r="AB18" s="25">
        <v>527</v>
      </c>
      <c r="AC18" s="26">
        <v>3564</v>
      </c>
      <c r="AD18" s="25"/>
      <c r="AE18" s="25">
        <v>0</v>
      </c>
      <c r="AF18" s="27">
        <f>Z18*2.43</f>
        <v>2857.6800000000003</v>
      </c>
      <c r="AG18" s="26">
        <v>0</v>
      </c>
      <c r="AH18" s="33">
        <v>5</v>
      </c>
    </row>
    <row r="19" spans="1:38" ht="60" customHeight="1" x14ac:dyDescent="0.25">
      <c r="A19" s="34">
        <v>45423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25244</v>
      </c>
      <c r="F19" s="37">
        <f>F17-F18</f>
        <v>3034.1346153846207</v>
      </c>
      <c r="G19" s="36">
        <f t="shared" ref="G19" si="2">G17-G18</f>
        <v>41875</v>
      </c>
      <c r="H19" s="37">
        <f>H17-H18</f>
        <v>4869.1860465116297</v>
      </c>
      <c r="I19" s="36">
        <f t="shared" ref="I19:AE19" si="3">I17-I18</f>
        <v>64500</v>
      </c>
      <c r="J19" s="37">
        <f t="shared" si="3"/>
        <v>7500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67">
        <f t="shared" si="3"/>
        <v>73234</v>
      </c>
      <c r="R19" s="36">
        <f t="shared" si="3"/>
        <v>264</v>
      </c>
      <c r="S19" s="36">
        <f t="shared" si="3"/>
        <v>847</v>
      </c>
      <c r="T19" s="36">
        <f t="shared" si="3"/>
        <v>30857</v>
      </c>
      <c r="U19" s="36">
        <f t="shared" si="3"/>
        <v>0</v>
      </c>
      <c r="V19" s="36">
        <f t="shared" si="3"/>
        <v>0</v>
      </c>
      <c r="W19" s="38">
        <f t="shared" si="3"/>
        <v>9171</v>
      </c>
      <c r="X19" s="36">
        <f t="shared" si="3"/>
        <v>18533</v>
      </c>
      <c r="Y19" s="36">
        <f t="shared" si="3"/>
        <v>646</v>
      </c>
      <c r="Z19" s="36">
        <f t="shared" si="3"/>
        <v>5396</v>
      </c>
      <c r="AA19" s="36">
        <f>AA17-AA18</f>
        <v>181</v>
      </c>
      <c r="AB19" s="36">
        <f t="shared" si="3"/>
        <v>2611</v>
      </c>
      <c r="AC19" s="36">
        <f t="shared" si="3"/>
        <v>21471</v>
      </c>
      <c r="AD19" s="36">
        <f t="shared" si="3"/>
        <v>0</v>
      </c>
      <c r="AE19" s="36">
        <f t="shared" si="3"/>
        <v>1060</v>
      </c>
      <c r="AF19" s="37">
        <f>AF17-AF18</f>
        <v>11265.779999999988</v>
      </c>
      <c r="AG19" s="36">
        <f>AG17-AG18</f>
        <v>2025</v>
      </c>
      <c r="AH19" s="39">
        <f>AH17-AH18</f>
        <v>348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25244</v>
      </c>
      <c r="F20" s="41">
        <f t="shared" si="5"/>
        <v>3034.1346153846207</v>
      </c>
      <c r="G20" s="40">
        <f t="shared" si="5"/>
        <v>41875</v>
      </c>
      <c r="H20" s="41">
        <f t="shared" si="5"/>
        <v>4869.1860465116297</v>
      </c>
      <c r="I20" s="40">
        <f t="shared" si="5"/>
        <v>64500</v>
      </c>
      <c r="J20" s="41">
        <f t="shared" si="5"/>
        <v>7500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68">
        <f t="shared" si="5"/>
        <v>73234</v>
      </c>
      <c r="R20" s="40">
        <f t="shared" si="5"/>
        <v>264</v>
      </c>
      <c r="S20" s="40">
        <f t="shared" si="5"/>
        <v>847</v>
      </c>
      <c r="T20" s="40">
        <f t="shared" si="5"/>
        <v>30857</v>
      </c>
      <c r="U20" s="40">
        <f t="shared" si="5"/>
        <v>0</v>
      </c>
      <c r="V20" s="40">
        <f t="shared" si="5"/>
        <v>0</v>
      </c>
      <c r="W20" s="40">
        <f t="shared" si="5"/>
        <v>9171</v>
      </c>
      <c r="X20" s="40">
        <f t="shared" si="5"/>
        <v>18533</v>
      </c>
      <c r="Y20" s="40">
        <f t="shared" si="5"/>
        <v>646</v>
      </c>
      <c r="Z20" s="40">
        <f t="shared" si="5"/>
        <v>5396</v>
      </c>
      <c r="AA20" s="40">
        <f t="shared" si="5"/>
        <v>181</v>
      </c>
      <c r="AB20" s="40">
        <f t="shared" si="5"/>
        <v>2611</v>
      </c>
      <c r="AC20" s="40">
        <f t="shared" si="5"/>
        <v>21471</v>
      </c>
      <c r="AD20" s="40">
        <f t="shared" si="5"/>
        <v>0</v>
      </c>
      <c r="AE20" s="40">
        <f t="shared" si="5"/>
        <v>1060</v>
      </c>
      <c r="AF20" s="41">
        <f t="shared" si="5"/>
        <v>11265.779999999988</v>
      </c>
      <c r="AG20" s="40">
        <f t="shared" si="5"/>
        <v>2025</v>
      </c>
      <c r="AH20" s="42">
        <f t="shared" si="5"/>
        <v>348</v>
      </c>
      <c r="AL20" s="5">
        <f>10000-AL19</f>
        <v>6462.71</v>
      </c>
    </row>
    <row r="21" spans="1:38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53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54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196850393700787" right="0.196850393700787" top="0.74803149606299202" bottom="0.31496062992126" header="0.31496062992126" footer="0.31496062992126"/>
  <pageSetup paperSize="14" scale="5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A12" zoomScaleNormal="100" workbookViewId="0">
      <selection activeCell="T24" sqref="T24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71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45424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'5-5-11,2024'!E20</f>
        <v>25244</v>
      </c>
      <c r="F15" s="22">
        <f>'5-5-11,2024'!F20</f>
        <v>3034.1346153846207</v>
      </c>
      <c r="G15" s="21">
        <f>'5-5-11,2024'!G20</f>
        <v>41875</v>
      </c>
      <c r="H15" s="22">
        <f>'5-5-11,2024'!H20</f>
        <v>4869.1860465116297</v>
      </c>
      <c r="I15" s="21">
        <f>'5-5-11,2024'!I20</f>
        <v>64500</v>
      </c>
      <c r="J15" s="21">
        <f>'5-5-11,2024'!J20</f>
        <v>7500</v>
      </c>
      <c r="K15" s="21">
        <f>'5-5-11,2024'!K20</f>
        <v>0</v>
      </c>
      <c r="L15" s="21">
        <f>'5-5-11,2024'!L20</f>
        <v>0</v>
      </c>
      <c r="M15" s="21">
        <f>'5-5-11,2024'!M20</f>
        <v>0</v>
      </c>
      <c r="N15" s="21">
        <f>'5-5-11,2024'!N20</f>
        <v>0</v>
      </c>
      <c r="O15" s="21">
        <f>'5-5-11,2024'!O20</f>
        <v>0</v>
      </c>
      <c r="P15" s="21">
        <f>'5-5-11,2024'!P20</f>
        <v>2.9309887850104133E-14</v>
      </c>
      <c r="Q15" s="21">
        <f>'5-5-11,2024'!Q20</f>
        <v>73234</v>
      </c>
      <c r="R15" s="21">
        <f>'5-5-11,2024'!R20</f>
        <v>264</v>
      </c>
      <c r="S15" s="21">
        <f>'5-5-11,2024'!S20</f>
        <v>847</v>
      </c>
      <c r="T15" s="21">
        <f>'5-5-11,2024'!T20</f>
        <v>30857</v>
      </c>
      <c r="U15" s="21">
        <f>'5-5-11,2024'!U20</f>
        <v>0</v>
      </c>
      <c r="V15" s="21">
        <f>'5-5-11,2024'!V20</f>
        <v>0</v>
      </c>
      <c r="W15" s="21">
        <f>'5-5-11,2024'!W20</f>
        <v>9171</v>
      </c>
      <c r="X15" s="21">
        <f>'5-5-11,2024'!X20</f>
        <v>18533</v>
      </c>
      <c r="Y15" s="21">
        <f>'5-5-11,2024'!Y20</f>
        <v>646</v>
      </c>
      <c r="Z15" s="21">
        <f>'5-5-11,2024'!Z20</f>
        <v>5396</v>
      </c>
      <c r="AA15" s="21">
        <f>'5-5-11,2024'!AA20</f>
        <v>181</v>
      </c>
      <c r="AB15" s="21">
        <f>'5-5-11,2024'!AB20</f>
        <v>2611</v>
      </c>
      <c r="AC15" s="21">
        <f>'5-5-11,2024'!AC20</f>
        <v>21471</v>
      </c>
      <c r="AD15" s="21">
        <f>'5-5-11,2024'!AD20</f>
        <v>0</v>
      </c>
      <c r="AE15" s="21">
        <f>'5-5-11,2024'!AE20</f>
        <v>1060</v>
      </c>
      <c r="AF15" s="22">
        <f>'5-5-11,2024'!AF20</f>
        <v>11265.779999999988</v>
      </c>
      <c r="AG15" s="21">
        <f>'5-5-11,2024'!AG20</f>
        <v>2025</v>
      </c>
      <c r="AH15" s="21">
        <f>'5-5-11,2024'!AH20</f>
        <v>348</v>
      </c>
    </row>
    <row r="16" spans="1:34" ht="60" customHeight="1" x14ac:dyDescent="0.25">
      <c r="A16" s="23"/>
      <c r="B16" s="24" t="s">
        <v>31</v>
      </c>
      <c r="C16" s="25"/>
      <c r="D16" s="26"/>
      <c r="E16" s="25">
        <f>150*208</f>
        <v>31200</v>
      </c>
      <c r="F16" s="26">
        <f>E16/208*25</f>
        <v>3750</v>
      </c>
      <c r="G16" s="25">
        <f>150*215</f>
        <v>32250</v>
      </c>
      <c r="H16" s="26">
        <f>G16/215*25</f>
        <v>3750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>
        <v>15120</v>
      </c>
      <c r="U16" s="25"/>
      <c r="V16" s="25"/>
      <c r="W16" s="25"/>
      <c r="X16" s="26">
        <v>15000</v>
      </c>
      <c r="Y16" s="25"/>
      <c r="Z16" s="25">
        <v>4000</v>
      </c>
      <c r="AA16" s="25">
        <v>150</v>
      </c>
      <c r="AB16" s="25">
        <v>13500</v>
      </c>
      <c r="AC16" s="25"/>
      <c r="AD16" s="26"/>
      <c r="AE16" s="25"/>
      <c r="AF16" s="25">
        <v>10000</v>
      </c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56444</v>
      </c>
      <c r="F17" s="27">
        <f t="shared" ref="F17:AH17" si="1">F15+F16</f>
        <v>6784.1346153846207</v>
      </c>
      <c r="G17" s="26">
        <f>G15+G16</f>
        <v>74125</v>
      </c>
      <c r="H17" s="27">
        <f>H15+H16</f>
        <v>8619.1860465116297</v>
      </c>
      <c r="I17" s="26">
        <f t="shared" si="1"/>
        <v>75250</v>
      </c>
      <c r="J17" s="26">
        <f t="shared" si="1"/>
        <v>8750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7">
        <f t="shared" si="1"/>
        <v>73234</v>
      </c>
      <c r="R17" s="26">
        <f t="shared" si="1"/>
        <v>264</v>
      </c>
      <c r="S17" s="26">
        <f t="shared" si="1"/>
        <v>847</v>
      </c>
      <c r="T17" s="26">
        <f t="shared" si="1"/>
        <v>45977</v>
      </c>
      <c r="U17" s="26">
        <f t="shared" si="1"/>
        <v>0</v>
      </c>
      <c r="V17" s="26">
        <f t="shared" si="1"/>
        <v>0</v>
      </c>
      <c r="W17" s="26">
        <f t="shared" si="1"/>
        <v>9171</v>
      </c>
      <c r="X17" s="26">
        <f t="shared" si="1"/>
        <v>33533</v>
      </c>
      <c r="Y17" s="26">
        <f t="shared" si="1"/>
        <v>646</v>
      </c>
      <c r="Z17" s="26">
        <f t="shared" si="1"/>
        <v>9396</v>
      </c>
      <c r="AA17" s="26">
        <f t="shared" si="1"/>
        <v>331</v>
      </c>
      <c r="AB17" s="26">
        <f t="shared" si="1"/>
        <v>16111</v>
      </c>
      <c r="AC17" s="26">
        <f t="shared" si="1"/>
        <v>21471</v>
      </c>
      <c r="AD17" s="26">
        <f t="shared" si="1"/>
        <v>0</v>
      </c>
      <c r="AE17" s="26">
        <f t="shared" si="1"/>
        <v>1060</v>
      </c>
      <c r="AF17" s="27">
        <f t="shared" si="1"/>
        <v>21265.779999999988</v>
      </c>
      <c r="AG17" s="26">
        <f t="shared" si="1"/>
        <v>2025</v>
      </c>
      <c r="AH17" s="31">
        <f t="shared" si="1"/>
        <v>348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10219</v>
      </c>
      <c r="F18" s="27">
        <f>E18/208*25</f>
        <v>1228.2451923076924</v>
      </c>
      <c r="G18" s="25">
        <v>6015</v>
      </c>
      <c r="H18" s="27">
        <f>G18/215*25</f>
        <v>699.41860465116281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8">
        <v>5748.4</v>
      </c>
      <c r="R18" s="25">
        <v>0</v>
      </c>
      <c r="S18" s="25">
        <v>0</v>
      </c>
      <c r="T18" s="25">
        <v>5013</v>
      </c>
      <c r="U18" s="25">
        <v>0</v>
      </c>
      <c r="V18" s="25">
        <v>0</v>
      </c>
      <c r="W18" s="32">
        <v>63</v>
      </c>
      <c r="X18" s="25">
        <v>3912</v>
      </c>
      <c r="Y18" s="25"/>
      <c r="Z18" s="25">
        <v>1030</v>
      </c>
      <c r="AA18" s="26">
        <v>20</v>
      </c>
      <c r="AB18" s="25">
        <v>26</v>
      </c>
      <c r="AC18" s="26">
        <v>3750</v>
      </c>
      <c r="AD18" s="25"/>
      <c r="AE18" s="25"/>
      <c r="AF18" s="27">
        <f>Z18*2.43</f>
        <v>2502.9</v>
      </c>
      <c r="AG18" s="26">
        <v>0</v>
      </c>
      <c r="AH18" s="33">
        <v>4</v>
      </c>
    </row>
    <row r="19" spans="1:38" ht="60" customHeight="1" x14ac:dyDescent="0.25">
      <c r="A19" s="34">
        <v>45430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46225</v>
      </c>
      <c r="F19" s="37">
        <f>F17-F18</f>
        <v>5555.8894230769283</v>
      </c>
      <c r="G19" s="36">
        <f t="shared" ref="G19" si="2">G17-G18</f>
        <v>68110</v>
      </c>
      <c r="H19" s="37">
        <f>H17-H18</f>
        <v>7919.7674418604665</v>
      </c>
      <c r="I19" s="36">
        <f t="shared" ref="I19:AE19" si="3">I17-I18</f>
        <v>75250</v>
      </c>
      <c r="J19" s="37">
        <f t="shared" si="3"/>
        <v>8750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67">
        <f t="shared" si="3"/>
        <v>67485.600000000006</v>
      </c>
      <c r="R19" s="36">
        <f t="shared" si="3"/>
        <v>264</v>
      </c>
      <c r="S19" s="36">
        <f t="shared" si="3"/>
        <v>847</v>
      </c>
      <c r="T19" s="36">
        <f t="shared" si="3"/>
        <v>40964</v>
      </c>
      <c r="U19" s="36">
        <f t="shared" si="3"/>
        <v>0</v>
      </c>
      <c r="V19" s="36">
        <f t="shared" si="3"/>
        <v>0</v>
      </c>
      <c r="W19" s="38">
        <f t="shared" si="3"/>
        <v>9108</v>
      </c>
      <c r="X19" s="36">
        <f t="shared" si="3"/>
        <v>29621</v>
      </c>
      <c r="Y19" s="36">
        <f t="shared" si="3"/>
        <v>646</v>
      </c>
      <c r="Z19" s="36">
        <f t="shared" si="3"/>
        <v>8366</v>
      </c>
      <c r="AA19" s="36">
        <f>AA17-AA18</f>
        <v>311</v>
      </c>
      <c r="AB19" s="36">
        <f t="shared" si="3"/>
        <v>16085</v>
      </c>
      <c r="AC19" s="36">
        <f t="shared" si="3"/>
        <v>17721</v>
      </c>
      <c r="AD19" s="36">
        <f t="shared" si="3"/>
        <v>0</v>
      </c>
      <c r="AE19" s="36">
        <f t="shared" si="3"/>
        <v>1060</v>
      </c>
      <c r="AF19" s="37">
        <f>AF17-AF18</f>
        <v>18762.879999999986</v>
      </c>
      <c r="AG19" s="36">
        <f>AG17-AG18</f>
        <v>2025</v>
      </c>
      <c r="AH19" s="39">
        <f>AH17-AH18</f>
        <v>344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46225</v>
      </c>
      <c r="F20" s="41">
        <f t="shared" si="5"/>
        <v>5555.8894230769283</v>
      </c>
      <c r="G20" s="40">
        <f t="shared" si="5"/>
        <v>68110</v>
      </c>
      <c r="H20" s="41">
        <f t="shared" si="5"/>
        <v>7919.7674418604665</v>
      </c>
      <c r="I20" s="40">
        <f t="shared" si="5"/>
        <v>75250</v>
      </c>
      <c r="J20" s="41">
        <f t="shared" si="5"/>
        <v>8750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68">
        <f t="shared" si="5"/>
        <v>67485.600000000006</v>
      </c>
      <c r="R20" s="40">
        <f t="shared" si="5"/>
        <v>264</v>
      </c>
      <c r="S20" s="40">
        <f t="shared" si="5"/>
        <v>847</v>
      </c>
      <c r="T20" s="40">
        <f t="shared" si="5"/>
        <v>40964</v>
      </c>
      <c r="U20" s="40">
        <f t="shared" si="5"/>
        <v>0</v>
      </c>
      <c r="V20" s="40">
        <f t="shared" si="5"/>
        <v>0</v>
      </c>
      <c r="W20" s="40">
        <f t="shared" si="5"/>
        <v>9108</v>
      </c>
      <c r="X20" s="40">
        <f t="shared" si="5"/>
        <v>29621</v>
      </c>
      <c r="Y20" s="40">
        <f t="shared" si="5"/>
        <v>646</v>
      </c>
      <c r="Z20" s="40">
        <f t="shared" si="5"/>
        <v>8366</v>
      </c>
      <c r="AA20" s="40">
        <f t="shared" si="5"/>
        <v>311</v>
      </c>
      <c r="AB20" s="40">
        <f t="shared" si="5"/>
        <v>16085</v>
      </c>
      <c r="AC20" s="40">
        <f t="shared" si="5"/>
        <v>17721</v>
      </c>
      <c r="AD20" s="40">
        <f t="shared" si="5"/>
        <v>0</v>
      </c>
      <c r="AE20" s="40">
        <f t="shared" si="5"/>
        <v>1060</v>
      </c>
      <c r="AF20" s="41">
        <f t="shared" si="5"/>
        <v>18762.879999999986</v>
      </c>
      <c r="AG20" s="40">
        <f t="shared" si="5"/>
        <v>2025</v>
      </c>
      <c r="AH20" s="42">
        <f t="shared" si="5"/>
        <v>344</v>
      </c>
      <c r="AL20" s="5">
        <f>10000-AL19</f>
        <v>6462.71</v>
      </c>
    </row>
    <row r="21" spans="1:38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53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54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196850393700787" right="0.196850393700787" top="0.74803149606299202" bottom="0.31496062992126" header="0.31496062992126" footer="0.31496062992126"/>
  <pageSetup paperSize="14" scale="5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A10" zoomScaleNormal="100" workbookViewId="0">
      <selection activeCell="B23" sqref="B23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72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45431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'5-12-18'!E20</f>
        <v>46225</v>
      </c>
      <c r="F15" s="22">
        <f>'5-12-18'!F20</f>
        <v>5555.8894230769283</v>
      </c>
      <c r="G15" s="21">
        <f>'5-12-18'!G20</f>
        <v>68110</v>
      </c>
      <c r="H15" s="22">
        <f>'5-12-18'!H20</f>
        <v>7919.7674418604665</v>
      </c>
      <c r="I15" s="21">
        <f>'5-12-18'!I20</f>
        <v>75250</v>
      </c>
      <c r="J15" s="21">
        <f>'5-12-18'!J20</f>
        <v>8750</v>
      </c>
      <c r="K15" s="21">
        <f>'5-12-18'!K20</f>
        <v>0</v>
      </c>
      <c r="L15" s="21">
        <f>'5-12-18'!L20</f>
        <v>0</v>
      </c>
      <c r="M15" s="21">
        <f>'5-12-18'!M20</f>
        <v>0</v>
      </c>
      <c r="N15" s="21">
        <f>'5-12-18'!N20</f>
        <v>0</v>
      </c>
      <c r="O15" s="21">
        <f>'5-12-18'!O20</f>
        <v>0</v>
      </c>
      <c r="P15" s="21">
        <f>'5-12-18'!P20</f>
        <v>2.9309887850104133E-14</v>
      </c>
      <c r="Q15" s="22">
        <f>'5-12-18'!Q20</f>
        <v>67485.600000000006</v>
      </c>
      <c r="R15" s="21">
        <f>'5-12-18'!R20</f>
        <v>264</v>
      </c>
      <c r="S15" s="21">
        <f>'5-12-18'!S20</f>
        <v>847</v>
      </c>
      <c r="T15" s="21">
        <f>'5-12-18'!T20</f>
        <v>40964</v>
      </c>
      <c r="U15" s="21">
        <f>'5-12-18'!U20</f>
        <v>0</v>
      </c>
      <c r="V15" s="21">
        <f>'5-12-18'!V20</f>
        <v>0</v>
      </c>
      <c r="W15" s="21">
        <f>'5-12-18'!W20</f>
        <v>9108</v>
      </c>
      <c r="X15" s="21">
        <f>'5-12-18'!X20</f>
        <v>29621</v>
      </c>
      <c r="Y15" s="21">
        <f>'5-12-18'!Y20</f>
        <v>646</v>
      </c>
      <c r="Z15" s="21">
        <f>'5-12-18'!Z20</f>
        <v>8366</v>
      </c>
      <c r="AA15" s="21">
        <f>'5-12-18'!AA20</f>
        <v>311</v>
      </c>
      <c r="AB15" s="21">
        <f>'5-12-18'!AB20</f>
        <v>16085</v>
      </c>
      <c r="AC15" s="21">
        <f>'5-12-18'!AC20</f>
        <v>17721</v>
      </c>
      <c r="AD15" s="21">
        <f>'5-12-18'!AD20</f>
        <v>0</v>
      </c>
      <c r="AE15" s="21">
        <f>'5-12-18'!AE20</f>
        <v>1060</v>
      </c>
      <c r="AF15" s="22">
        <f>'5-12-18'!AF20</f>
        <v>18762.879999999986</v>
      </c>
      <c r="AG15" s="21">
        <f>'5-12-18'!AG20</f>
        <v>2025</v>
      </c>
      <c r="AH15" s="21">
        <f>'5-12-18'!AH20</f>
        <v>344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5"/>
      <c r="J16" s="26"/>
      <c r="K16" s="26"/>
      <c r="L16" s="26"/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46225</v>
      </c>
      <c r="F17" s="27">
        <f t="shared" ref="F17:AH17" si="1">F15+F16</f>
        <v>5555.8894230769283</v>
      </c>
      <c r="G17" s="26">
        <f>G15+G16</f>
        <v>68110</v>
      </c>
      <c r="H17" s="27">
        <f>H15+H16</f>
        <v>7919.7674418604665</v>
      </c>
      <c r="I17" s="26">
        <f t="shared" si="1"/>
        <v>75250</v>
      </c>
      <c r="J17" s="26">
        <f t="shared" si="1"/>
        <v>8750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7">
        <f t="shared" si="1"/>
        <v>67485.600000000006</v>
      </c>
      <c r="R17" s="26">
        <f t="shared" si="1"/>
        <v>264</v>
      </c>
      <c r="S17" s="26">
        <f t="shared" si="1"/>
        <v>847</v>
      </c>
      <c r="T17" s="26">
        <f t="shared" si="1"/>
        <v>40964</v>
      </c>
      <c r="U17" s="26">
        <f t="shared" si="1"/>
        <v>0</v>
      </c>
      <c r="V17" s="26">
        <f t="shared" si="1"/>
        <v>0</v>
      </c>
      <c r="W17" s="26">
        <f t="shared" si="1"/>
        <v>9108</v>
      </c>
      <c r="X17" s="26">
        <f t="shared" si="1"/>
        <v>29621</v>
      </c>
      <c r="Y17" s="26">
        <f t="shared" si="1"/>
        <v>646</v>
      </c>
      <c r="Z17" s="26">
        <f t="shared" si="1"/>
        <v>8366</v>
      </c>
      <c r="AA17" s="26">
        <f t="shared" si="1"/>
        <v>311</v>
      </c>
      <c r="AB17" s="26">
        <f t="shared" si="1"/>
        <v>16085</v>
      </c>
      <c r="AC17" s="26">
        <f t="shared" si="1"/>
        <v>17721</v>
      </c>
      <c r="AD17" s="26">
        <f t="shared" si="1"/>
        <v>0</v>
      </c>
      <c r="AE17" s="26">
        <f t="shared" si="1"/>
        <v>1060</v>
      </c>
      <c r="AF17" s="27">
        <f t="shared" si="1"/>
        <v>18762.879999999986</v>
      </c>
      <c r="AG17" s="26">
        <f t="shared" si="1"/>
        <v>2025</v>
      </c>
      <c r="AH17" s="31">
        <f t="shared" si="1"/>
        <v>344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10825</v>
      </c>
      <c r="F18" s="27">
        <f>E18/208*25</f>
        <v>1301.0817307692309</v>
      </c>
      <c r="G18" s="25">
        <v>6365</v>
      </c>
      <c r="H18" s="27">
        <f>G18/215*25</f>
        <v>740.11627906976742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8">
        <v>5778.2</v>
      </c>
      <c r="R18" s="25">
        <v>0</v>
      </c>
      <c r="S18" s="25">
        <v>0</v>
      </c>
      <c r="T18" s="25">
        <v>5238</v>
      </c>
      <c r="U18" s="25">
        <v>0</v>
      </c>
      <c r="V18" s="25">
        <v>0</v>
      </c>
      <c r="W18" s="32">
        <v>82</v>
      </c>
      <c r="X18" s="25">
        <v>3809</v>
      </c>
      <c r="Y18" s="25"/>
      <c r="Z18" s="25">
        <v>1072</v>
      </c>
      <c r="AA18" s="26">
        <v>16</v>
      </c>
      <c r="AB18" s="25">
        <v>851</v>
      </c>
      <c r="AC18" s="26">
        <v>2980</v>
      </c>
      <c r="AD18" s="25"/>
      <c r="AE18" s="25"/>
      <c r="AF18" s="27">
        <f>Z18*2.43</f>
        <v>2604.96</v>
      </c>
      <c r="AG18" s="26">
        <v>0</v>
      </c>
      <c r="AH18" s="33">
        <v>3</v>
      </c>
    </row>
    <row r="19" spans="1:38" ht="60" customHeight="1" x14ac:dyDescent="0.25">
      <c r="A19" s="34">
        <v>45437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35400</v>
      </c>
      <c r="F19" s="37">
        <f>F17-F18</f>
        <v>4254.8076923076969</v>
      </c>
      <c r="G19" s="36">
        <f t="shared" ref="G19" si="2">G17-G18</f>
        <v>61745</v>
      </c>
      <c r="H19" s="37">
        <f>H17-H18</f>
        <v>7179.6511627906993</v>
      </c>
      <c r="I19" s="36">
        <f t="shared" ref="I19:AE19" si="3">I17-I18</f>
        <v>75250</v>
      </c>
      <c r="J19" s="37">
        <f t="shared" si="3"/>
        <v>8750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 t="shared" si="3"/>
        <v>61707.400000000009</v>
      </c>
      <c r="R19" s="36">
        <f t="shared" si="3"/>
        <v>264</v>
      </c>
      <c r="S19" s="36">
        <f t="shared" si="3"/>
        <v>847</v>
      </c>
      <c r="T19" s="36">
        <f t="shared" si="3"/>
        <v>35726</v>
      </c>
      <c r="U19" s="36">
        <f t="shared" si="3"/>
        <v>0</v>
      </c>
      <c r="V19" s="36">
        <f t="shared" si="3"/>
        <v>0</v>
      </c>
      <c r="W19" s="38">
        <f t="shared" si="3"/>
        <v>9026</v>
      </c>
      <c r="X19" s="36">
        <f t="shared" si="3"/>
        <v>25812</v>
      </c>
      <c r="Y19" s="36">
        <f t="shared" si="3"/>
        <v>646</v>
      </c>
      <c r="Z19" s="36">
        <f t="shared" si="3"/>
        <v>7294</v>
      </c>
      <c r="AA19" s="36">
        <f>AA17-AA18</f>
        <v>295</v>
      </c>
      <c r="AB19" s="36">
        <f t="shared" si="3"/>
        <v>15234</v>
      </c>
      <c r="AC19" s="36">
        <f t="shared" si="3"/>
        <v>14741</v>
      </c>
      <c r="AD19" s="36">
        <f t="shared" si="3"/>
        <v>0</v>
      </c>
      <c r="AE19" s="36">
        <f t="shared" si="3"/>
        <v>1060</v>
      </c>
      <c r="AF19" s="37">
        <f>AF17-AF18</f>
        <v>16157.919999999987</v>
      </c>
      <c r="AG19" s="36">
        <f>AG17-AG18</f>
        <v>2025</v>
      </c>
      <c r="AH19" s="39">
        <f>AH17-AH18</f>
        <v>341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35400</v>
      </c>
      <c r="F20" s="41">
        <f t="shared" si="5"/>
        <v>4254.8076923076969</v>
      </c>
      <c r="G20" s="40">
        <f t="shared" si="5"/>
        <v>61745</v>
      </c>
      <c r="H20" s="41">
        <f t="shared" si="5"/>
        <v>7179.6511627906993</v>
      </c>
      <c r="I20" s="40">
        <f t="shared" si="5"/>
        <v>75250</v>
      </c>
      <c r="J20" s="41">
        <f t="shared" si="5"/>
        <v>8750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 t="shared" si="5"/>
        <v>61707.400000000009</v>
      </c>
      <c r="R20" s="40">
        <f t="shared" si="5"/>
        <v>264</v>
      </c>
      <c r="S20" s="40">
        <f t="shared" si="5"/>
        <v>847</v>
      </c>
      <c r="T20" s="40">
        <f t="shared" si="5"/>
        <v>35726</v>
      </c>
      <c r="U20" s="40">
        <f t="shared" si="5"/>
        <v>0</v>
      </c>
      <c r="V20" s="40">
        <f t="shared" si="5"/>
        <v>0</v>
      </c>
      <c r="W20" s="40">
        <f t="shared" si="5"/>
        <v>9026</v>
      </c>
      <c r="X20" s="40">
        <f t="shared" si="5"/>
        <v>25812</v>
      </c>
      <c r="Y20" s="40">
        <f t="shared" si="5"/>
        <v>646</v>
      </c>
      <c r="Z20" s="40">
        <f t="shared" si="5"/>
        <v>7294</v>
      </c>
      <c r="AA20" s="40">
        <f t="shared" si="5"/>
        <v>295</v>
      </c>
      <c r="AB20" s="40">
        <f t="shared" si="5"/>
        <v>15234</v>
      </c>
      <c r="AC20" s="40">
        <f t="shared" si="5"/>
        <v>14741</v>
      </c>
      <c r="AD20" s="40">
        <f t="shared" si="5"/>
        <v>0</v>
      </c>
      <c r="AE20" s="40">
        <f t="shared" si="5"/>
        <v>1060</v>
      </c>
      <c r="AF20" s="41">
        <f t="shared" si="5"/>
        <v>16157.919999999987</v>
      </c>
      <c r="AG20" s="40">
        <f t="shared" si="5"/>
        <v>2025</v>
      </c>
      <c r="AH20" s="42">
        <f t="shared" si="5"/>
        <v>341</v>
      </c>
      <c r="AL20" s="5">
        <f>10000-AL19</f>
        <v>6462.71</v>
      </c>
    </row>
    <row r="21" spans="1:38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42</v>
      </c>
      <c r="U26" s="63" t="s">
        <v>73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46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" right="0.196850393700787" top="0.74803149606299202" bottom="0.31496062992126" header="0.31496062992126" footer="0.31496062992126"/>
  <pageSetup paperSize="14" scale="50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A10" zoomScaleNormal="100" workbookViewId="0">
      <selection activeCell="T24" sqref="T24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74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45438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'5-19-25'!E20</f>
        <v>35400</v>
      </c>
      <c r="F15" s="22">
        <f>'5-19-25'!F20</f>
        <v>4254.8076923076969</v>
      </c>
      <c r="G15" s="21">
        <f>'5-19-25'!G20</f>
        <v>61745</v>
      </c>
      <c r="H15" s="22">
        <f>'5-19-25'!H20</f>
        <v>7179.6511627906993</v>
      </c>
      <c r="I15" s="21">
        <f>'5-19-25'!I20</f>
        <v>75250</v>
      </c>
      <c r="J15" s="21">
        <f>'5-19-25'!J20</f>
        <v>8750</v>
      </c>
      <c r="K15" s="21">
        <f>'5-19-25'!K20</f>
        <v>0</v>
      </c>
      <c r="L15" s="21">
        <f>'5-19-25'!L20</f>
        <v>0</v>
      </c>
      <c r="M15" s="21">
        <f>'5-19-25'!M20</f>
        <v>0</v>
      </c>
      <c r="N15" s="21">
        <f>'5-19-25'!N20</f>
        <v>0</v>
      </c>
      <c r="O15" s="21">
        <f>'5-19-25'!O20</f>
        <v>0</v>
      </c>
      <c r="P15" s="21">
        <f>'5-19-25'!P20</f>
        <v>2.9309887850104133E-14</v>
      </c>
      <c r="Q15" s="22">
        <f>'5-19-25'!Q20</f>
        <v>61707.400000000009</v>
      </c>
      <c r="R15" s="21">
        <f>'5-19-25'!R20</f>
        <v>264</v>
      </c>
      <c r="S15" s="21">
        <f>'5-19-25'!S20</f>
        <v>847</v>
      </c>
      <c r="T15" s="21">
        <f>'5-19-25'!T20</f>
        <v>35726</v>
      </c>
      <c r="U15" s="21">
        <f>'5-19-25'!U20</f>
        <v>0</v>
      </c>
      <c r="V15" s="21">
        <f>'5-19-25'!V20</f>
        <v>0</v>
      </c>
      <c r="W15" s="21">
        <f>'5-19-25'!W20</f>
        <v>9026</v>
      </c>
      <c r="X15" s="21">
        <f>'5-19-25'!X20</f>
        <v>25812</v>
      </c>
      <c r="Y15" s="21">
        <f>'5-19-25'!Y20</f>
        <v>646</v>
      </c>
      <c r="Z15" s="21">
        <f>'5-19-25'!Z20</f>
        <v>7294</v>
      </c>
      <c r="AA15" s="21">
        <f>'5-19-25'!AA20</f>
        <v>295</v>
      </c>
      <c r="AB15" s="21">
        <f>'5-19-25'!AB20</f>
        <v>15234</v>
      </c>
      <c r="AC15" s="21">
        <f>'5-19-25'!AC20</f>
        <v>14741</v>
      </c>
      <c r="AD15" s="21">
        <f>'5-19-25'!AD20</f>
        <v>0</v>
      </c>
      <c r="AE15" s="21">
        <f>'5-19-25'!AE20</f>
        <v>1060</v>
      </c>
      <c r="AF15" s="22">
        <f>'5-19-25'!AF20</f>
        <v>16157.919999999987</v>
      </c>
      <c r="AG15" s="21">
        <f>'5-19-25'!AG20</f>
        <v>2025</v>
      </c>
      <c r="AH15" s="21">
        <f>'5-19-25'!AH20</f>
        <v>341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5"/>
      <c r="J16" s="26"/>
      <c r="K16" s="26"/>
      <c r="L16" s="26"/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35400</v>
      </c>
      <c r="F17" s="27">
        <f t="shared" ref="F17:AH17" si="1">F15+F16</f>
        <v>4254.8076923076969</v>
      </c>
      <c r="G17" s="26">
        <f>G15+G16</f>
        <v>61745</v>
      </c>
      <c r="H17" s="27">
        <f>H15+H16</f>
        <v>7179.6511627906993</v>
      </c>
      <c r="I17" s="26">
        <f t="shared" si="1"/>
        <v>75250</v>
      </c>
      <c r="J17" s="26">
        <f t="shared" si="1"/>
        <v>8750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7">
        <f t="shared" si="1"/>
        <v>61707.400000000009</v>
      </c>
      <c r="R17" s="26">
        <f t="shared" si="1"/>
        <v>264</v>
      </c>
      <c r="S17" s="26">
        <f t="shared" si="1"/>
        <v>847</v>
      </c>
      <c r="T17" s="26">
        <f t="shared" si="1"/>
        <v>35726</v>
      </c>
      <c r="U17" s="26">
        <f t="shared" si="1"/>
        <v>0</v>
      </c>
      <c r="V17" s="26">
        <f t="shared" si="1"/>
        <v>0</v>
      </c>
      <c r="W17" s="26">
        <f t="shared" si="1"/>
        <v>9026</v>
      </c>
      <c r="X17" s="26">
        <f t="shared" si="1"/>
        <v>25812</v>
      </c>
      <c r="Y17" s="26">
        <f t="shared" si="1"/>
        <v>646</v>
      </c>
      <c r="Z17" s="26">
        <f t="shared" si="1"/>
        <v>7294</v>
      </c>
      <c r="AA17" s="26">
        <f t="shared" si="1"/>
        <v>295</v>
      </c>
      <c r="AB17" s="26">
        <f t="shared" si="1"/>
        <v>15234</v>
      </c>
      <c r="AC17" s="26">
        <f t="shared" si="1"/>
        <v>14741</v>
      </c>
      <c r="AD17" s="26">
        <f t="shared" si="1"/>
        <v>0</v>
      </c>
      <c r="AE17" s="26">
        <f t="shared" si="1"/>
        <v>1060</v>
      </c>
      <c r="AF17" s="27">
        <f t="shared" si="1"/>
        <v>16157.919999999987</v>
      </c>
      <c r="AG17" s="26">
        <f t="shared" si="1"/>
        <v>2025</v>
      </c>
      <c r="AH17" s="31">
        <f t="shared" si="1"/>
        <v>341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9803</v>
      </c>
      <c r="F18" s="27">
        <f>E18/208*25</f>
        <v>1178.2451923076924</v>
      </c>
      <c r="G18" s="25">
        <v>6822</v>
      </c>
      <c r="H18" s="27">
        <f>G18/215*25</f>
        <v>793.25581395348831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5801.4</v>
      </c>
      <c r="R18" s="25">
        <v>0</v>
      </c>
      <c r="S18" s="25">
        <v>0</v>
      </c>
      <c r="T18" s="25">
        <v>5124</v>
      </c>
      <c r="U18" s="25">
        <v>0</v>
      </c>
      <c r="V18" s="25">
        <v>0</v>
      </c>
      <c r="W18" s="32">
        <v>214</v>
      </c>
      <c r="X18" s="25">
        <v>3513</v>
      </c>
      <c r="Y18" s="25"/>
      <c r="Z18" s="25">
        <v>1112</v>
      </c>
      <c r="AA18" s="26">
        <v>24</v>
      </c>
      <c r="AB18" s="25">
        <v>1478</v>
      </c>
      <c r="AC18" s="26">
        <v>2012</v>
      </c>
      <c r="AD18" s="25"/>
      <c r="AE18" s="25"/>
      <c r="AF18" s="27">
        <f>Z18*2.43</f>
        <v>2702.1600000000003</v>
      </c>
      <c r="AG18" s="26">
        <v>0</v>
      </c>
      <c r="AH18" s="33">
        <v>1</v>
      </c>
    </row>
    <row r="19" spans="1:38" ht="60" customHeight="1" x14ac:dyDescent="0.25">
      <c r="A19" s="34">
        <v>45444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25597</v>
      </c>
      <c r="F19" s="37">
        <f>F17-F18</f>
        <v>3076.5625000000045</v>
      </c>
      <c r="G19" s="36">
        <f t="shared" ref="G19" si="2">G17-G18</f>
        <v>54923</v>
      </c>
      <c r="H19" s="37">
        <f>H17-H18</f>
        <v>6386.3953488372108</v>
      </c>
      <c r="I19" s="36">
        <f t="shared" ref="I19:AE19" si="3">I17-I18</f>
        <v>75250</v>
      </c>
      <c r="J19" s="37">
        <f t="shared" si="3"/>
        <v>8750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 t="shared" si="3"/>
        <v>55906.000000000007</v>
      </c>
      <c r="R19" s="36">
        <f t="shared" si="3"/>
        <v>264</v>
      </c>
      <c r="S19" s="36">
        <f t="shared" si="3"/>
        <v>847</v>
      </c>
      <c r="T19" s="36">
        <f t="shared" si="3"/>
        <v>30602</v>
      </c>
      <c r="U19" s="36">
        <f t="shared" si="3"/>
        <v>0</v>
      </c>
      <c r="V19" s="36">
        <f t="shared" si="3"/>
        <v>0</v>
      </c>
      <c r="W19" s="38">
        <f t="shared" si="3"/>
        <v>8812</v>
      </c>
      <c r="X19" s="36">
        <f t="shared" si="3"/>
        <v>22299</v>
      </c>
      <c r="Y19" s="36">
        <f t="shared" si="3"/>
        <v>646</v>
      </c>
      <c r="Z19" s="36">
        <f t="shared" si="3"/>
        <v>6182</v>
      </c>
      <c r="AA19" s="36">
        <f>AA17-AA18</f>
        <v>271</v>
      </c>
      <c r="AB19" s="36">
        <f t="shared" si="3"/>
        <v>13756</v>
      </c>
      <c r="AC19" s="36">
        <f t="shared" si="3"/>
        <v>12729</v>
      </c>
      <c r="AD19" s="36">
        <f t="shared" si="3"/>
        <v>0</v>
      </c>
      <c r="AE19" s="36">
        <f t="shared" si="3"/>
        <v>1060</v>
      </c>
      <c r="AF19" s="37">
        <f>AF17-AF18</f>
        <v>13455.759999999987</v>
      </c>
      <c r="AG19" s="36">
        <f>AG17-AG18</f>
        <v>2025</v>
      </c>
      <c r="AH19" s="39">
        <f>AH17-AH18</f>
        <v>340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25597</v>
      </c>
      <c r="F20" s="41">
        <f t="shared" si="5"/>
        <v>3076.5625000000045</v>
      </c>
      <c r="G20" s="40">
        <f t="shared" si="5"/>
        <v>54923</v>
      </c>
      <c r="H20" s="41">
        <f t="shared" si="5"/>
        <v>6386.3953488372108</v>
      </c>
      <c r="I20" s="40">
        <f t="shared" si="5"/>
        <v>75250</v>
      </c>
      <c r="J20" s="41">
        <f t="shared" si="5"/>
        <v>8750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 t="shared" si="5"/>
        <v>55906.000000000007</v>
      </c>
      <c r="R20" s="40">
        <f t="shared" si="5"/>
        <v>264</v>
      </c>
      <c r="S20" s="40">
        <f t="shared" si="5"/>
        <v>847</v>
      </c>
      <c r="T20" s="40">
        <f t="shared" si="5"/>
        <v>30602</v>
      </c>
      <c r="U20" s="40">
        <f t="shared" si="5"/>
        <v>0</v>
      </c>
      <c r="V20" s="40">
        <f t="shared" si="5"/>
        <v>0</v>
      </c>
      <c r="W20" s="40">
        <f t="shared" si="5"/>
        <v>8812</v>
      </c>
      <c r="X20" s="40">
        <f t="shared" si="5"/>
        <v>22299</v>
      </c>
      <c r="Y20" s="40">
        <f t="shared" si="5"/>
        <v>646</v>
      </c>
      <c r="Z20" s="40">
        <f t="shared" si="5"/>
        <v>6182</v>
      </c>
      <c r="AA20" s="40">
        <f t="shared" si="5"/>
        <v>271</v>
      </c>
      <c r="AB20" s="40">
        <f t="shared" si="5"/>
        <v>13756</v>
      </c>
      <c r="AC20" s="40">
        <f t="shared" si="5"/>
        <v>12729</v>
      </c>
      <c r="AD20" s="40">
        <f t="shared" si="5"/>
        <v>0</v>
      </c>
      <c r="AE20" s="40">
        <f t="shared" si="5"/>
        <v>1060</v>
      </c>
      <c r="AF20" s="41">
        <f t="shared" si="5"/>
        <v>13455.759999999987</v>
      </c>
      <c r="AG20" s="40">
        <f t="shared" si="5"/>
        <v>2025</v>
      </c>
      <c r="AH20" s="42">
        <f t="shared" si="5"/>
        <v>340</v>
      </c>
      <c r="AL20" s="5">
        <f>10000-AL19</f>
        <v>6462.71</v>
      </c>
    </row>
    <row r="21" spans="1:38" ht="26.25" customHeight="1" x14ac:dyDescent="0.25">
      <c r="E21" s="5">
        <f>9803/208</f>
        <v>47.129807692307693</v>
      </c>
      <c r="G21" s="43">
        <f>6822/215</f>
        <v>31.730232558139534</v>
      </c>
      <c r="H21" s="43"/>
      <c r="I21" s="43"/>
      <c r="J21" s="43"/>
      <c r="Q21" s="5">
        <f>5801/25</f>
        <v>232.04</v>
      </c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42</v>
      </c>
      <c r="U26" s="63" t="s">
        <v>73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46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" right="0.196850393700787" top="0.74803149606299202" bottom="0.31496062992126" header="0.31496062992126" footer="0.31496062992126"/>
  <pageSetup paperSize="14" scale="50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A12" zoomScaleNormal="100" workbookViewId="0">
      <selection activeCell="H31" sqref="H31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75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45445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'5-26-6-1,2024'!E20</f>
        <v>25597</v>
      </c>
      <c r="F15" s="22">
        <f>'5-26-6-1,2024'!F20</f>
        <v>3076.5625000000045</v>
      </c>
      <c r="G15" s="21">
        <f>'5-26-6-1,2024'!G20</f>
        <v>54923</v>
      </c>
      <c r="H15" s="22">
        <f>'5-26-6-1,2024'!H20</f>
        <v>6386.3953488372108</v>
      </c>
      <c r="I15" s="21">
        <f>'5-26-6-1,2024'!I20</f>
        <v>75250</v>
      </c>
      <c r="J15" s="21">
        <f>'5-26-6-1,2024'!J20</f>
        <v>8750</v>
      </c>
      <c r="K15" s="21">
        <f>'5-26-6-1,2024'!K20</f>
        <v>0</v>
      </c>
      <c r="L15" s="21">
        <f>'5-26-6-1,2024'!L20</f>
        <v>0</v>
      </c>
      <c r="M15" s="21">
        <f>'5-26-6-1,2024'!M20</f>
        <v>0</v>
      </c>
      <c r="N15" s="21">
        <f>'5-26-6-1,2024'!N20</f>
        <v>0</v>
      </c>
      <c r="O15" s="21">
        <f>'5-26-6-1,2024'!O20</f>
        <v>0</v>
      </c>
      <c r="P15" s="21">
        <f>'5-26-6-1,2024'!P20</f>
        <v>2.9309887850104133E-14</v>
      </c>
      <c r="Q15" s="22">
        <f>'5-26-6-1,2024'!Q20</f>
        <v>55906.000000000007</v>
      </c>
      <c r="R15" s="21">
        <f>'5-26-6-1,2024'!R20</f>
        <v>264</v>
      </c>
      <c r="S15" s="21">
        <f>'5-26-6-1,2024'!S20</f>
        <v>847</v>
      </c>
      <c r="T15" s="21">
        <f>'5-26-6-1,2024'!T20</f>
        <v>30602</v>
      </c>
      <c r="U15" s="21">
        <f>'5-26-6-1,2024'!U20</f>
        <v>0</v>
      </c>
      <c r="V15" s="21">
        <f>'5-26-6-1,2024'!V20</f>
        <v>0</v>
      </c>
      <c r="W15" s="21">
        <f>'5-26-6-1,2024'!W20</f>
        <v>8812</v>
      </c>
      <c r="X15" s="21">
        <f>'5-26-6-1,2024'!X20</f>
        <v>22299</v>
      </c>
      <c r="Y15" s="21">
        <f>'5-26-6-1,2024'!Y20</f>
        <v>646</v>
      </c>
      <c r="Z15" s="21">
        <f>'5-26-6-1,2024'!Z20</f>
        <v>6182</v>
      </c>
      <c r="AA15" s="21">
        <f>'5-26-6-1,2024'!AA20</f>
        <v>271</v>
      </c>
      <c r="AB15" s="21">
        <f>'5-26-6-1,2024'!AB20</f>
        <v>13756</v>
      </c>
      <c r="AC15" s="21">
        <f>'5-26-6-1,2024'!AC20</f>
        <v>12729</v>
      </c>
      <c r="AD15" s="21">
        <f>'5-26-6-1,2024'!AD20</f>
        <v>0</v>
      </c>
      <c r="AE15" s="21">
        <f>'5-26-6-1,2024'!AE20</f>
        <v>1060</v>
      </c>
      <c r="AF15" s="22">
        <f>'5-26-6-1,2024'!AF20</f>
        <v>13455.759999999987</v>
      </c>
      <c r="AG15" s="21">
        <f>'5-26-6-1,2024'!AG20</f>
        <v>2025</v>
      </c>
      <c r="AH15" s="21">
        <f>'5-26-6-1,2024'!AH20</f>
        <v>340</v>
      </c>
    </row>
    <row r="16" spans="1:34" ht="60" customHeight="1" x14ac:dyDescent="0.25">
      <c r="A16" s="23"/>
      <c r="B16" s="24" t="s">
        <v>31</v>
      </c>
      <c r="C16" s="25"/>
      <c r="D16" s="26"/>
      <c r="E16" s="25">
        <f>150*208</f>
        <v>31200</v>
      </c>
      <c r="F16" s="26">
        <f>E16/208*25</f>
        <v>3750</v>
      </c>
      <c r="G16" s="25">
        <f>150*215</f>
        <v>32250</v>
      </c>
      <c r="H16" s="26">
        <f>G16/215*25</f>
        <v>3750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>
        <v>13680</v>
      </c>
      <c r="U16" s="25"/>
      <c r="V16" s="25"/>
      <c r="W16" s="25"/>
      <c r="X16" s="26">
        <v>21000</v>
      </c>
      <c r="Y16" s="25"/>
      <c r="Z16" s="25">
        <v>4000</v>
      </c>
      <c r="AA16" s="25">
        <v>0</v>
      </c>
      <c r="AB16" s="25">
        <v>11700</v>
      </c>
      <c r="AC16" s="25">
        <v>2000</v>
      </c>
      <c r="AD16" s="26"/>
      <c r="AE16" s="25"/>
      <c r="AF16" s="25">
        <v>15000</v>
      </c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56797</v>
      </c>
      <c r="F17" s="27">
        <f t="shared" ref="F17:AH17" si="1">F15+F16</f>
        <v>6826.5625000000045</v>
      </c>
      <c r="G17" s="26">
        <f>G15+G16</f>
        <v>87173</v>
      </c>
      <c r="H17" s="27">
        <f>H15+H16</f>
        <v>10136.39534883721</v>
      </c>
      <c r="I17" s="26">
        <f t="shared" si="1"/>
        <v>86000</v>
      </c>
      <c r="J17" s="26">
        <f t="shared" si="1"/>
        <v>10000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7">
        <f t="shared" si="1"/>
        <v>55906.000000000007</v>
      </c>
      <c r="R17" s="26">
        <f t="shared" si="1"/>
        <v>264</v>
      </c>
      <c r="S17" s="26">
        <f t="shared" si="1"/>
        <v>847</v>
      </c>
      <c r="T17" s="26">
        <f t="shared" si="1"/>
        <v>44282</v>
      </c>
      <c r="U17" s="26">
        <f t="shared" si="1"/>
        <v>0</v>
      </c>
      <c r="V17" s="26">
        <f t="shared" si="1"/>
        <v>0</v>
      </c>
      <c r="W17" s="26">
        <f t="shared" si="1"/>
        <v>8812</v>
      </c>
      <c r="X17" s="26">
        <f t="shared" si="1"/>
        <v>43299</v>
      </c>
      <c r="Y17" s="26">
        <f t="shared" si="1"/>
        <v>646</v>
      </c>
      <c r="Z17" s="26">
        <f t="shared" si="1"/>
        <v>10182</v>
      </c>
      <c r="AA17" s="26">
        <f t="shared" si="1"/>
        <v>271</v>
      </c>
      <c r="AB17" s="26">
        <f t="shared" si="1"/>
        <v>25456</v>
      </c>
      <c r="AC17" s="26">
        <f t="shared" si="1"/>
        <v>14729</v>
      </c>
      <c r="AD17" s="26">
        <f t="shared" si="1"/>
        <v>0</v>
      </c>
      <c r="AE17" s="26">
        <f t="shared" si="1"/>
        <v>1060</v>
      </c>
      <c r="AF17" s="27">
        <f t="shared" si="1"/>
        <v>28455.759999999987</v>
      </c>
      <c r="AG17" s="26">
        <f t="shared" si="1"/>
        <v>2025</v>
      </c>
      <c r="AH17" s="31">
        <f t="shared" si="1"/>
        <v>340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8544</v>
      </c>
      <c r="F18" s="27">
        <f>E18/208*25</f>
        <v>1026.9230769230769</v>
      </c>
      <c r="G18" s="25">
        <v>10450</v>
      </c>
      <c r="H18" s="27">
        <f>G18/215*25</f>
        <v>1215.1162790697674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6784.8</v>
      </c>
      <c r="R18" s="25">
        <v>0</v>
      </c>
      <c r="S18" s="25">
        <v>0</v>
      </c>
      <c r="T18" s="25">
        <v>4599</v>
      </c>
      <c r="U18" s="25">
        <v>0</v>
      </c>
      <c r="V18" s="25">
        <v>0</v>
      </c>
      <c r="W18" s="32">
        <v>392</v>
      </c>
      <c r="X18" s="25">
        <v>5201</v>
      </c>
      <c r="Y18" s="25"/>
      <c r="Z18" s="25">
        <v>1279</v>
      </c>
      <c r="AA18" s="26">
        <v>32</v>
      </c>
      <c r="AB18" s="25">
        <v>1874</v>
      </c>
      <c r="AC18" s="26">
        <v>2337</v>
      </c>
      <c r="AD18" s="25"/>
      <c r="AE18" s="25"/>
      <c r="AF18" s="27">
        <f>Z18*2.43</f>
        <v>3107.9700000000003</v>
      </c>
      <c r="AG18" s="26">
        <v>0</v>
      </c>
      <c r="AH18" s="33">
        <v>6</v>
      </c>
    </row>
    <row r="19" spans="1:38" ht="60" customHeight="1" x14ac:dyDescent="0.25">
      <c r="A19" s="34">
        <v>45451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48253</v>
      </c>
      <c r="F19" s="37">
        <f>F17-F18</f>
        <v>5799.6394230769274</v>
      </c>
      <c r="G19" s="36">
        <f t="shared" ref="G19" si="2">G17-G18</f>
        <v>76723</v>
      </c>
      <c r="H19" s="37">
        <f>H17-H18</f>
        <v>8921.2790697674427</v>
      </c>
      <c r="I19" s="36">
        <f t="shared" ref="I19:AE19" si="3">I17-I18</f>
        <v>86000</v>
      </c>
      <c r="J19" s="37">
        <f t="shared" si="3"/>
        <v>10000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 t="shared" si="3"/>
        <v>49121.200000000004</v>
      </c>
      <c r="R19" s="36">
        <f t="shared" si="3"/>
        <v>264</v>
      </c>
      <c r="S19" s="36">
        <f t="shared" si="3"/>
        <v>847</v>
      </c>
      <c r="T19" s="36">
        <f t="shared" si="3"/>
        <v>39683</v>
      </c>
      <c r="U19" s="36">
        <f t="shared" si="3"/>
        <v>0</v>
      </c>
      <c r="V19" s="36">
        <f t="shared" si="3"/>
        <v>0</v>
      </c>
      <c r="W19" s="38">
        <f t="shared" si="3"/>
        <v>8420</v>
      </c>
      <c r="X19" s="36">
        <f t="shared" si="3"/>
        <v>38098</v>
      </c>
      <c r="Y19" s="36">
        <f t="shared" si="3"/>
        <v>646</v>
      </c>
      <c r="Z19" s="36">
        <f t="shared" si="3"/>
        <v>8903</v>
      </c>
      <c r="AA19" s="36">
        <f>AA17-AA18</f>
        <v>239</v>
      </c>
      <c r="AB19" s="36">
        <f t="shared" si="3"/>
        <v>23582</v>
      </c>
      <c r="AC19" s="36">
        <f t="shared" si="3"/>
        <v>12392</v>
      </c>
      <c r="AD19" s="36">
        <f t="shared" si="3"/>
        <v>0</v>
      </c>
      <c r="AE19" s="36">
        <f t="shared" si="3"/>
        <v>1060</v>
      </c>
      <c r="AF19" s="37">
        <f>AF17-AF18</f>
        <v>25347.789999999986</v>
      </c>
      <c r="AG19" s="36">
        <f>AG17-AG18</f>
        <v>2025</v>
      </c>
      <c r="AH19" s="39">
        <f>AH17-AH18</f>
        <v>334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48253</v>
      </c>
      <c r="F20" s="41">
        <f t="shared" si="5"/>
        <v>5799.6394230769274</v>
      </c>
      <c r="G20" s="40">
        <f t="shared" si="5"/>
        <v>76723</v>
      </c>
      <c r="H20" s="41">
        <f t="shared" si="5"/>
        <v>8921.2790697674427</v>
      </c>
      <c r="I20" s="40">
        <f t="shared" si="5"/>
        <v>86000</v>
      </c>
      <c r="J20" s="41">
        <f t="shared" si="5"/>
        <v>10000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 t="shared" si="5"/>
        <v>49121.200000000004</v>
      </c>
      <c r="R20" s="40">
        <f t="shared" si="5"/>
        <v>264</v>
      </c>
      <c r="S20" s="40">
        <f t="shared" si="5"/>
        <v>847</v>
      </c>
      <c r="T20" s="40">
        <f t="shared" si="5"/>
        <v>39683</v>
      </c>
      <c r="U20" s="40">
        <f t="shared" si="5"/>
        <v>0</v>
      </c>
      <c r="V20" s="40">
        <f t="shared" si="5"/>
        <v>0</v>
      </c>
      <c r="W20" s="40">
        <f t="shared" si="5"/>
        <v>8420</v>
      </c>
      <c r="X20" s="40">
        <f t="shared" si="5"/>
        <v>38098</v>
      </c>
      <c r="Y20" s="40">
        <f t="shared" si="5"/>
        <v>646</v>
      </c>
      <c r="Z20" s="40">
        <f t="shared" si="5"/>
        <v>8903</v>
      </c>
      <c r="AA20" s="40">
        <f t="shared" si="5"/>
        <v>239</v>
      </c>
      <c r="AB20" s="40">
        <f t="shared" si="5"/>
        <v>23582</v>
      </c>
      <c r="AC20" s="40">
        <f t="shared" si="5"/>
        <v>12392</v>
      </c>
      <c r="AD20" s="40">
        <f t="shared" si="5"/>
        <v>0</v>
      </c>
      <c r="AE20" s="40">
        <f t="shared" si="5"/>
        <v>1060</v>
      </c>
      <c r="AF20" s="41">
        <f t="shared" si="5"/>
        <v>25347.789999999986</v>
      </c>
      <c r="AG20" s="40">
        <f t="shared" si="5"/>
        <v>2025</v>
      </c>
      <c r="AH20" s="42">
        <f t="shared" si="5"/>
        <v>334</v>
      </c>
      <c r="AL20" s="5">
        <f>10000-AL19</f>
        <v>6462.71</v>
      </c>
    </row>
    <row r="21" spans="1:38" ht="26.25" customHeight="1" x14ac:dyDescent="0.25">
      <c r="E21" s="5">
        <f>8544/208</f>
        <v>41.07692307692308</v>
      </c>
      <c r="G21" s="43">
        <f>10450/215</f>
        <v>48.604651162790695</v>
      </c>
      <c r="H21" s="43"/>
      <c r="I21" s="43"/>
      <c r="J21" s="43"/>
      <c r="Q21" s="5">
        <f>6784/25</f>
        <v>271.36</v>
      </c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42</v>
      </c>
      <c r="U26" s="63" t="s">
        <v>73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46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196850393700787" right="0.196850393700787" top="0.74803149606299202" bottom="0.31496062992126" header="0.31496062992126" footer="0.31496062992126"/>
  <pageSetup paperSize="14" scale="5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B9" zoomScaleNormal="100" workbookViewId="0">
      <selection activeCell="T30" sqref="T3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76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45452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'6-2-8,2024'!E20</f>
        <v>48253</v>
      </c>
      <c r="F15" s="22">
        <f>'6-2-8,2024'!F20</f>
        <v>5799.6394230769274</v>
      </c>
      <c r="G15" s="21">
        <f>'6-2-8,2024'!G20</f>
        <v>76723</v>
      </c>
      <c r="H15" s="22">
        <f>'6-2-8,2024'!H20</f>
        <v>8921.2790697674427</v>
      </c>
      <c r="I15" s="21">
        <f>'6-2-8,2024'!I20</f>
        <v>86000</v>
      </c>
      <c r="J15" s="21">
        <f>'6-2-8,2024'!J20</f>
        <v>10000</v>
      </c>
      <c r="K15" s="21">
        <f>'6-2-8,2024'!K20</f>
        <v>0</v>
      </c>
      <c r="L15" s="21">
        <f>'6-2-8,2024'!L20</f>
        <v>0</v>
      </c>
      <c r="M15" s="21">
        <f>'6-2-8,2024'!M20</f>
        <v>0</v>
      </c>
      <c r="N15" s="21">
        <f>'6-2-8,2024'!N20</f>
        <v>0</v>
      </c>
      <c r="O15" s="21">
        <f>'6-2-8,2024'!O20</f>
        <v>0</v>
      </c>
      <c r="P15" s="21">
        <f>'6-2-8,2024'!P20</f>
        <v>2.9309887850104133E-14</v>
      </c>
      <c r="Q15" s="22">
        <f>'6-2-8,2024'!Q20</f>
        <v>49121.200000000004</v>
      </c>
      <c r="R15" s="21">
        <f>'6-2-8,2024'!R20</f>
        <v>264</v>
      </c>
      <c r="S15" s="21">
        <f>'6-2-8,2024'!S20</f>
        <v>847</v>
      </c>
      <c r="T15" s="21">
        <f>'6-2-8,2024'!T20</f>
        <v>39683</v>
      </c>
      <c r="U15" s="21">
        <f>'6-2-8,2024'!U20</f>
        <v>0</v>
      </c>
      <c r="V15" s="21">
        <f>'6-2-8,2024'!V20</f>
        <v>0</v>
      </c>
      <c r="W15" s="21">
        <f>'6-2-8,2024'!W20</f>
        <v>8420</v>
      </c>
      <c r="X15" s="21">
        <f>'6-2-8,2024'!X20</f>
        <v>38098</v>
      </c>
      <c r="Y15" s="21">
        <f>'6-2-8,2024'!Y20</f>
        <v>646</v>
      </c>
      <c r="Z15" s="21">
        <f>'6-2-8,2024'!Z20</f>
        <v>8903</v>
      </c>
      <c r="AA15" s="21">
        <f>'6-2-8,2024'!AA20</f>
        <v>239</v>
      </c>
      <c r="AB15" s="21">
        <f>'6-2-8,2024'!AB20</f>
        <v>23582</v>
      </c>
      <c r="AC15" s="21">
        <f>'6-2-8,2024'!AC20</f>
        <v>12392</v>
      </c>
      <c r="AD15" s="21">
        <f>'6-2-8,2024'!AD20</f>
        <v>0</v>
      </c>
      <c r="AE15" s="21">
        <f>'6-2-8,2024'!AE20</f>
        <v>1060</v>
      </c>
      <c r="AF15" s="22">
        <f>'6-2-8,2024'!AF20</f>
        <v>25347.789999999986</v>
      </c>
      <c r="AG15" s="21">
        <f>'6-2-8,2024'!AG20</f>
        <v>2025</v>
      </c>
      <c r="AH15" s="21">
        <f>'6-2-8,2024'!AH20</f>
        <v>334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5"/>
      <c r="J16" s="26"/>
      <c r="K16" s="26"/>
      <c r="L16" s="26"/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48253</v>
      </c>
      <c r="F17" s="27">
        <f t="shared" ref="F17:AH17" si="1">F15+F16</f>
        <v>5799.6394230769274</v>
      </c>
      <c r="G17" s="26">
        <f>G15+G16</f>
        <v>76723</v>
      </c>
      <c r="H17" s="27">
        <f>H15+H16</f>
        <v>8921.2790697674427</v>
      </c>
      <c r="I17" s="26">
        <f t="shared" si="1"/>
        <v>86000</v>
      </c>
      <c r="J17" s="26">
        <f t="shared" si="1"/>
        <v>10000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7">
        <f t="shared" si="1"/>
        <v>49121.200000000004</v>
      </c>
      <c r="R17" s="26">
        <f t="shared" si="1"/>
        <v>264</v>
      </c>
      <c r="S17" s="26">
        <f t="shared" si="1"/>
        <v>847</v>
      </c>
      <c r="T17" s="26">
        <f t="shared" si="1"/>
        <v>39683</v>
      </c>
      <c r="U17" s="26">
        <f t="shared" si="1"/>
        <v>0</v>
      </c>
      <c r="V17" s="26">
        <f t="shared" si="1"/>
        <v>0</v>
      </c>
      <c r="W17" s="26">
        <f t="shared" si="1"/>
        <v>8420</v>
      </c>
      <c r="X17" s="26">
        <f t="shared" si="1"/>
        <v>38098</v>
      </c>
      <c r="Y17" s="26">
        <f t="shared" si="1"/>
        <v>646</v>
      </c>
      <c r="Z17" s="26">
        <f t="shared" si="1"/>
        <v>8903</v>
      </c>
      <c r="AA17" s="26">
        <f t="shared" si="1"/>
        <v>239</v>
      </c>
      <c r="AB17" s="26">
        <f t="shared" si="1"/>
        <v>23582</v>
      </c>
      <c r="AC17" s="26">
        <f t="shared" si="1"/>
        <v>12392</v>
      </c>
      <c r="AD17" s="26">
        <f t="shared" si="1"/>
        <v>0</v>
      </c>
      <c r="AE17" s="26">
        <f t="shared" si="1"/>
        <v>1060</v>
      </c>
      <c r="AF17" s="27">
        <f t="shared" si="1"/>
        <v>25347.789999999986</v>
      </c>
      <c r="AG17" s="26">
        <f t="shared" si="1"/>
        <v>2025</v>
      </c>
      <c r="AH17" s="31">
        <f t="shared" si="1"/>
        <v>334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8324</v>
      </c>
      <c r="F18" s="27">
        <f>E18/208*25</f>
        <v>1000.4807692307692</v>
      </c>
      <c r="G18" s="25">
        <v>9380</v>
      </c>
      <c r="H18" s="27">
        <f>G18/215*25</f>
        <v>1090.6976744186047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6203.4</v>
      </c>
      <c r="R18" s="25">
        <v>0</v>
      </c>
      <c r="S18" s="25">
        <v>0</v>
      </c>
      <c r="T18" s="25">
        <v>4898</v>
      </c>
      <c r="U18" s="25">
        <v>0</v>
      </c>
      <c r="V18" s="25">
        <v>0</v>
      </c>
      <c r="W18" s="32">
        <v>261</v>
      </c>
      <c r="X18" s="25">
        <v>4419</v>
      </c>
      <c r="Y18" s="25"/>
      <c r="Z18" s="25">
        <v>1107</v>
      </c>
      <c r="AA18" s="26">
        <v>20</v>
      </c>
      <c r="AB18" s="25">
        <v>1638</v>
      </c>
      <c r="AC18" s="26">
        <v>2251</v>
      </c>
      <c r="AD18" s="25"/>
      <c r="AE18" s="25"/>
      <c r="AF18" s="27">
        <f>Z18*2.43</f>
        <v>2690.01</v>
      </c>
      <c r="AG18" s="26">
        <v>0</v>
      </c>
      <c r="AH18" s="33">
        <v>5</v>
      </c>
    </row>
    <row r="19" spans="1:38" ht="60" customHeight="1" x14ac:dyDescent="0.25">
      <c r="A19" s="34">
        <v>45458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39929</v>
      </c>
      <c r="F19" s="37">
        <f>F17-F18</f>
        <v>4799.1586538461579</v>
      </c>
      <c r="G19" s="36">
        <f t="shared" ref="G19" si="2">G17-G18</f>
        <v>67343</v>
      </c>
      <c r="H19" s="37">
        <f>H17-H18</f>
        <v>7830.5813953488378</v>
      </c>
      <c r="I19" s="36">
        <f t="shared" ref="I19:AE19" si="3">I17-I18</f>
        <v>86000</v>
      </c>
      <c r="J19" s="37">
        <f t="shared" si="3"/>
        <v>10000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 t="shared" si="3"/>
        <v>42917.8</v>
      </c>
      <c r="R19" s="36">
        <f t="shared" si="3"/>
        <v>264</v>
      </c>
      <c r="S19" s="36">
        <f t="shared" si="3"/>
        <v>847</v>
      </c>
      <c r="T19" s="36">
        <f t="shared" si="3"/>
        <v>34785</v>
      </c>
      <c r="U19" s="36">
        <f t="shared" si="3"/>
        <v>0</v>
      </c>
      <c r="V19" s="36">
        <f t="shared" si="3"/>
        <v>0</v>
      </c>
      <c r="W19" s="38">
        <f t="shared" si="3"/>
        <v>8159</v>
      </c>
      <c r="X19" s="36">
        <f t="shared" si="3"/>
        <v>33679</v>
      </c>
      <c r="Y19" s="36">
        <f t="shared" si="3"/>
        <v>646</v>
      </c>
      <c r="Z19" s="36">
        <f t="shared" si="3"/>
        <v>7796</v>
      </c>
      <c r="AA19" s="36">
        <f>AA17-AA18</f>
        <v>219</v>
      </c>
      <c r="AB19" s="36">
        <f t="shared" si="3"/>
        <v>21944</v>
      </c>
      <c r="AC19" s="36">
        <f t="shared" si="3"/>
        <v>10141</v>
      </c>
      <c r="AD19" s="36">
        <f t="shared" si="3"/>
        <v>0</v>
      </c>
      <c r="AE19" s="36">
        <f t="shared" si="3"/>
        <v>1060</v>
      </c>
      <c r="AF19" s="37">
        <f>AF17-AF18</f>
        <v>22657.779999999984</v>
      </c>
      <c r="AG19" s="36">
        <f>AG17-AG18</f>
        <v>2025</v>
      </c>
      <c r="AH19" s="39">
        <f>AH17-AH18</f>
        <v>329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39929</v>
      </c>
      <c r="F20" s="41">
        <f t="shared" si="5"/>
        <v>4799.1586538461579</v>
      </c>
      <c r="G20" s="40">
        <f t="shared" si="5"/>
        <v>67343</v>
      </c>
      <c r="H20" s="41">
        <f t="shared" si="5"/>
        <v>7830.5813953488378</v>
      </c>
      <c r="I20" s="40">
        <f t="shared" si="5"/>
        <v>86000</v>
      </c>
      <c r="J20" s="41">
        <f t="shared" si="5"/>
        <v>10000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 t="shared" si="5"/>
        <v>42917.8</v>
      </c>
      <c r="R20" s="40">
        <f t="shared" si="5"/>
        <v>264</v>
      </c>
      <c r="S20" s="40">
        <f t="shared" si="5"/>
        <v>847</v>
      </c>
      <c r="T20" s="40">
        <f t="shared" si="5"/>
        <v>34785</v>
      </c>
      <c r="U20" s="40">
        <f t="shared" si="5"/>
        <v>0</v>
      </c>
      <c r="V20" s="40">
        <f t="shared" si="5"/>
        <v>0</v>
      </c>
      <c r="W20" s="40">
        <f t="shared" si="5"/>
        <v>8159</v>
      </c>
      <c r="X20" s="40">
        <f t="shared" si="5"/>
        <v>33679</v>
      </c>
      <c r="Y20" s="40">
        <f t="shared" si="5"/>
        <v>646</v>
      </c>
      <c r="Z20" s="40">
        <f t="shared" si="5"/>
        <v>7796</v>
      </c>
      <c r="AA20" s="40">
        <f t="shared" si="5"/>
        <v>219</v>
      </c>
      <c r="AB20" s="40">
        <f t="shared" si="5"/>
        <v>21944</v>
      </c>
      <c r="AC20" s="40">
        <f t="shared" si="5"/>
        <v>10141</v>
      </c>
      <c r="AD20" s="40">
        <f t="shared" si="5"/>
        <v>0</v>
      </c>
      <c r="AE20" s="40">
        <f t="shared" si="5"/>
        <v>1060</v>
      </c>
      <c r="AF20" s="41">
        <f t="shared" si="5"/>
        <v>22657.779999999984</v>
      </c>
      <c r="AG20" s="40">
        <f t="shared" si="5"/>
        <v>2025</v>
      </c>
      <c r="AH20" s="42">
        <f t="shared" si="5"/>
        <v>329</v>
      </c>
      <c r="AL20" s="5">
        <f>10000-AL19</f>
        <v>6462.71</v>
      </c>
    </row>
    <row r="21" spans="1:38" ht="26.25" customHeight="1" x14ac:dyDescent="0.25">
      <c r="E21" s="5">
        <f>8324/208</f>
        <v>40.019230769230766</v>
      </c>
      <c r="G21" s="43">
        <f>9380/215</f>
        <v>43.627906976744185</v>
      </c>
      <c r="H21" s="43"/>
      <c r="I21" s="43"/>
      <c r="J21" s="43"/>
      <c r="Q21" s="5">
        <f>6203/25</f>
        <v>248.12</v>
      </c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42</v>
      </c>
      <c r="U26" s="63" t="s">
        <v>73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46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" right="0.196850393700787" top="0.74803149606299202" bottom="0.31496062992126" header="0.31496062992126" footer="0.31496062992126"/>
  <pageSetup paperSize="14" scale="50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A11" zoomScale="70" zoomScaleNormal="70" workbookViewId="0">
      <selection activeCell="S22" sqref="S22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79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45459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'6-9-15'!E20</f>
        <v>39929</v>
      </c>
      <c r="F15" s="22">
        <f>'6-9-15'!F20</f>
        <v>4799.1586538461579</v>
      </c>
      <c r="G15" s="21">
        <f>'6-9-15'!G20</f>
        <v>67343</v>
      </c>
      <c r="H15" s="22">
        <f>'6-9-15'!H20</f>
        <v>7830.5813953488378</v>
      </c>
      <c r="I15" s="21">
        <f>'6-9-15'!I20</f>
        <v>86000</v>
      </c>
      <c r="J15" s="21">
        <f>'6-9-15'!J20</f>
        <v>10000</v>
      </c>
      <c r="K15" s="21">
        <f>'6-9-15'!K20</f>
        <v>0</v>
      </c>
      <c r="L15" s="21">
        <f>'6-9-15'!L20</f>
        <v>0</v>
      </c>
      <c r="M15" s="21">
        <f>'6-9-15'!M20</f>
        <v>0</v>
      </c>
      <c r="N15" s="21">
        <f>'6-9-15'!N20</f>
        <v>0</v>
      </c>
      <c r="O15" s="21">
        <f>'6-9-15'!O20</f>
        <v>0</v>
      </c>
      <c r="P15" s="21">
        <f>'6-9-15'!P20</f>
        <v>2.9309887850104133E-14</v>
      </c>
      <c r="Q15" s="22">
        <f>'6-9-15'!Q20</f>
        <v>42917.8</v>
      </c>
      <c r="R15" s="21">
        <f>'6-9-15'!R20</f>
        <v>264</v>
      </c>
      <c r="S15" s="21">
        <f>'6-9-15'!S20</f>
        <v>847</v>
      </c>
      <c r="T15" s="21">
        <f>'6-9-15'!T20</f>
        <v>34785</v>
      </c>
      <c r="U15" s="21">
        <f>'6-9-15'!U20</f>
        <v>0</v>
      </c>
      <c r="V15" s="21">
        <f>'6-9-15'!V20</f>
        <v>0</v>
      </c>
      <c r="W15" s="21">
        <f>'6-9-15'!W20</f>
        <v>8159</v>
      </c>
      <c r="X15" s="21">
        <f>'6-9-15'!X20</f>
        <v>33679</v>
      </c>
      <c r="Y15" s="21">
        <f>'6-9-15'!Y20</f>
        <v>646</v>
      </c>
      <c r="Z15" s="21">
        <f>'6-9-15'!Z20</f>
        <v>7796</v>
      </c>
      <c r="AA15" s="21">
        <f>'6-9-15'!AA20</f>
        <v>219</v>
      </c>
      <c r="AB15" s="21">
        <f>'6-9-15'!AB20</f>
        <v>21944</v>
      </c>
      <c r="AC15" s="21">
        <f>'6-9-15'!AC20</f>
        <v>10141</v>
      </c>
      <c r="AD15" s="21">
        <f>'6-9-15'!AD20</f>
        <v>0</v>
      </c>
      <c r="AE15" s="21">
        <f>'6-9-15'!AE20</f>
        <v>1060</v>
      </c>
      <c r="AF15" s="22">
        <f>'6-9-15'!AF20</f>
        <v>22657.779999999984</v>
      </c>
      <c r="AG15" s="21">
        <f>'6-9-15'!AG20</f>
        <v>2025</v>
      </c>
      <c r="AH15" s="21">
        <f>'6-9-15'!AH20</f>
        <v>329</v>
      </c>
    </row>
    <row r="16" spans="1:34" ht="60" customHeight="1" x14ac:dyDescent="0.25">
      <c r="A16" s="23"/>
      <c r="B16" s="24" t="s">
        <v>31</v>
      </c>
      <c r="C16" s="25"/>
      <c r="D16" s="26"/>
      <c r="E16" s="25">
        <v>20800</v>
      </c>
      <c r="F16" s="26">
        <f>E16/208*25</f>
        <v>2500</v>
      </c>
      <c r="G16" s="25">
        <v>21500</v>
      </c>
      <c r="H16" s="26">
        <f>G16/215*25</f>
        <v>2500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10000</v>
      </c>
      <c r="R16" s="28"/>
      <c r="S16" s="26"/>
      <c r="T16" s="25">
        <v>5400</v>
      </c>
      <c r="U16" s="25"/>
      <c r="V16" s="25"/>
      <c r="W16" s="25"/>
      <c r="X16" s="26">
        <v>25000</v>
      </c>
      <c r="Y16" s="25"/>
      <c r="Z16" s="25">
        <v>4000</v>
      </c>
      <c r="AA16" s="25">
        <v>100</v>
      </c>
      <c r="AB16" s="25">
        <v>2700</v>
      </c>
      <c r="AC16" s="25">
        <v>9000</v>
      </c>
      <c r="AD16" s="26"/>
      <c r="AE16" s="25"/>
      <c r="AF16" s="25">
        <v>17000</v>
      </c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60729</v>
      </c>
      <c r="F17" s="27">
        <f t="shared" ref="F17:AH17" si="1">F15+F16</f>
        <v>7299.1586538461579</v>
      </c>
      <c r="G17" s="26">
        <f>G15+G16</f>
        <v>88843</v>
      </c>
      <c r="H17" s="27">
        <f>H15+H16</f>
        <v>10330.581395348838</v>
      </c>
      <c r="I17" s="26">
        <f t="shared" si="1"/>
        <v>96750</v>
      </c>
      <c r="J17" s="26">
        <f t="shared" si="1"/>
        <v>11250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7">
        <f t="shared" si="1"/>
        <v>52917.8</v>
      </c>
      <c r="R17" s="26">
        <f t="shared" si="1"/>
        <v>264</v>
      </c>
      <c r="S17" s="26">
        <f t="shared" si="1"/>
        <v>847</v>
      </c>
      <c r="T17" s="26">
        <f t="shared" si="1"/>
        <v>40185</v>
      </c>
      <c r="U17" s="26">
        <f t="shared" si="1"/>
        <v>0</v>
      </c>
      <c r="V17" s="26">
        <f t="shared" si="1"/>
        <v>0</v>
      </c>
      <c r="W17" s="26">
        <f t="shared" si="1"/>
        <v>8159</v>
      </c>
      <c r="X17" s="26">
        <f t="shared" si="1"/>
        <v>58679</v>
      </c>
      <c r="Y17" s="26">
        <f t="shared" si="1"/>
        <v>646</v>
      </c>
      <c r="Z17" s="26">
        <f t="shared" si="1"/>
        <v>11796</v>
      </c>
      <c r="AA17" s="26">
        <f t="shared" si="1"/>
        <v>319</v>
      </c>
      <c r="AB17" s="26">
        <f t="shared" si="1"/>
        <v>24644</v>
      </c>
      <c r="AC17" s="26">
        <f t="shared" si="1"/>
        <v>19141</v>
      </c>
      <c r="AD17" s="26">
        <f t="shared" si="1"/>
        <v>0</v>
      </c>
      <c r="AE17" s="26">
        <f t="shared" si="1"/>
        <v>1060</v>
      </c>
      <c r="AF17" s="27">
        <f t="shared" si="1"/>
        <v>39657.779999999984</v>
      </c>
      <c r="AG17" s="26">
        <f t="shared" si="1"/>
        <v>2025</v>
      </c>
      <c r="AH17" s="31">
        <f t="shared" si="1"/>
        <v>329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6337</v>
      </c>
      <c r="F18" s="27">
        <f>E18/208*25</f>
        <v>761.65865384615381</v>
      </c>
      <c r="G18" s="25">
        <v>10679</v>
      </c>
      <c r="H18" s="27">
        <f>G18/215*25</f>
        <v>1241.7441860465117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6722.8</v>
      </c>
      <c r="R18" s="25">
        <v>0</v>
      </c>
      <c r="S18" s="25">
        <v>0</v>
      </c>
      <c r="T18" s="25">
        <v>4765</v>
      </c>
      <c r="U18" s="25">
        <v>0</v>
      </c>
      <c r="V18" s="25">
        <v>0</v>
      </c>
      <c r="W18" s="32">
        <v>487</v>
      </c>
      <c r="X18" s="25">
        <v>4496</v>
      </c>
      <c r="Y18" s="25"/>
      <c r="Z18" s="25">
        <v>1122</v>
      </c>
      <c r="AA18" s="26">
        <v>32</v>
      </c>
      <c r="AB18" s="25">
        <v>1661</v>
      </c>
      <c r="AC18" s="26">
        <v>2205</v>
      </c>
      <c r="AD18" s="25"/>
      <c r="AE18" s="25">
        <v>0</v>
      </c>
      <c r="AF18" s="27">
        <f>Z18*2.43</f>
        <v>2726.46</v>
      </c>
      <c r="AG18" s="26">
        <v>0</v>
      </c>
      <c r="AH18" s="33">
        <v>7</v>
      </c>
    </row>
    <row r="19" spans="1:38" ht="60" customHeight="1" x14ac:dyDescent="0.25">
      <c r="A19" s="34">
        <v>45465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54392</v>
      </c>
      <c r="F19" s="37">
        <f>F17-F18</f>
        <v>6537.5000000000036</v>
      </c>
      <c r="G19" s="36">
        <f t="shared" ref="G19" si="2">G17-G18</f>
        <v>78164</v>
      </c>
      <c r="H19" s="37">
        <f>H17-H18</f>
        <v>9088.8372093023263</v>
      </c>
      <c r="I19" s="36">
        <f t="shared" ref="I19:AE19" si="3">I17-I18</f>
        <v>96750</v>
      </c>
      <c r="J19" s="37">
        <f t="shared" si="3"/>
        <v>11250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 t="shared" si="3"/>
        <v>46195</v>
      </c>
      <c r="R19" s="36">
        <f t="shared" si="3"/>
        <v>264</v>
      </c>
      <c r="S19" s="36">
        <f t="shared" si="3"/>
        <v>847</v>
      </c>
      <c r="T19" s="36">
        <f t="shared" si="3"/>
        <v>35420</v>
      </c>
      <c r="U19" s="36">
        <f t="shared" si="3"/>
        <v>0</v>
      </c>
      <c r="V19" s="36">
        <f t="shared" si="3"/>
        <v>0</v>
      </c>
      <c r="W19" s="38">
        <f t="shared" si="3"/>
        <v>7672</v>
      </c>
      <c r="X19" s="36">
        <f t="shared" si="3"/>
        <v>54183</v>
      </c>
      <c r="Y19" s="36">
        <f t="shared" si="3"/>
        <v>646</v>
      </c>
      <c r="Z19" s="36">
        <f t="shared" si="3"/>
        <v>10674</v>
      </c>
      <c r="AA19" s="36">
        <f>AA17-AA18</f>
        <v>287</v>
      </c>
      <c r="AB19" s="36">
        <f t="shared" si="3"/>
        <v>22983</v>
      </c>
      <c r="AC19" s="36">
        <f t="shared" si="3"/>
        <v>16936</v>
      </c>
      <c r="AD19" s="36">
        <f t="shared" si="3"/>
        <v>0</v>
      </c>
      <c r="AE19" s="36">
        <f t="shared" si="3"/>
        <v>1060</v>
      </c>
      <c r="AF19" s="37">
        <f>AF17-AF18</f>
        <v>36931.319999999985</v>
      </c>
      <c r="AG19" s="36">
        <f>AG17-AG18</f>
        <v>2025</v>
      </c>
      <c r="AH19" s="39">
        <f>AH17-AH18</f>
        <v>322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54392</v>
      </c>
      <c r="F20" s="41">
        <f t="shared" si="5"/>
        <v>6537.5000000000036</v>
      </c>
      <c r="G20" s="40">
        <f t="shared" si="5"/>
        <v>78164</v>
      </c>
      <c r="H20" s="41">
        <f t="shared" si="5"/>
        <v>9088.8372093023263</v>
      </c>
      <c r="I20" s="40">
        <f t="shared" si="5"/>
        <v>96750</v>
      </c>
      <c r="J20" s="41">
        <f t="shared" si="5"/>
        <v>11250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 t="shared" si="5"/>
        <v>46195</v>
      </c>
      <c r="R20" s="40">
        <f t="shared" si="5"/>
        <v>264</v>
      </c>
      <c r="S20" s="40">
        <f t="shared" si="5"/>
        <v>847</v>
      </c>
      <c r="T20" s="40">
        <f t="shared" si="5"/>
        <v>35420</v>
      </c>
      <c r="U20" s="40">
        <f t="shared" si="5"/>
        <v>0</v>
      </c>
      <c r="V20" s="40">
        <f t="shared" si="5"/>
        <v>0</v>
      </c>
      <c r="W20" s="40">
        <f t="shared" si="5"/>
        <v>7672</v>
      </c>
      <c r="X20" s="40">
        <f t="shared" si="5"/>
        <v>54183</v>
      </c>
      <c r="Y20" s="40">
        <f t="shared" si="5"/>
        <v>646</v>
      </c>
      <c r="Z20" s="40">
        <f t="shared" si="5"/>
        <v>10674</v>
      </c>
      <c r="AA20" s="40">
        <f t="shared" si="5"/>
        <v>287</v>
      </c>
      <c r="AB20" s="40">
        <f t="shared" si="5"/>
        <v>22983</v>
      </c>
      <c r="AC20" s="40">
        <f t="shared" si="5"/>
        <v>16936</v>
      </c>
      <c r="AD20" s="40">
        <f t="shared" si="5"/>
        <v>0</v>
      </c>
      <c r="AE20" s="40">
        <f t="shared" si="5"/>
        <v>1060</v>
      </c>
      <c r="AF20" s="41">
        <f t="shared" si="5"/>
        <v>36931.319999999985</v>
      </c>
      <c r="AG20" s="40">
        <f t="shared" si="5"/>
        <v>2025</v>
      </c>
      <c r="AH20" s="42">
        <f t="shared" si="5"/>
        <v>322</v>
      </c>
      <c r="AL20" s="5">
        <f>10000-AL19</f>
        <v>6462.71</v>
      </c>
    </row>
    <row r="21" spans="1:38" ht="26.25" customHeight="1" x14ac:dyDescent="0.25">
      <c r="E21" s="5">
        <f>6337/208</f>
        <v>30.466346153846153</v>
      </c>
      <c r="G21" s="43">
        <f>10679/215</f>
        <v>49.669767441860465</v>
      </c>
      <c r="H21" s="43"/>
      <c r="I21" s="43"/>
      <c r="J21" s="43"/>
      <c r="Q21" s="5">
        <f>6722/25</f>
        <v>268.88</v>
      </c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42</v>
      </c>
      <c r="U26" s="63" t="s">
        <v>73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46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" right="0.196850393700787" top="0.74803149606299202" bottom="0.31496062992126" header="0.31496062992126" footer="0.31496062992126"/>
  <pageSetup paperSize="14" scale="50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zoomScale="55" zoomScaleNormal="55" workbookViewId="0">
      <selection activeCell="H23" sqref="H23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77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45466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'6-16-22'!E20</f>
        <v>54392</v>
      </c>
      <c r="F15" s="61">
        <f>'6-16-22'!F20</f>
        <v>6537.5000000000036</v>
      </c>
      <c r="G15" s="21">
        <f>'6-16-22'!G20</f>
        <v>78164</v>
      </c>
      <c r="H15" s="22">
        <f>'6-16-22'!H20</f>
        <v>9088.8372093023263</v>
      </c>
      <c r="I15" s="21">
        <f>'6-16-22'!I20</f>
        <v>96750</v>
      </c>
      <c r="J15" s="21">
        <f>'6-16-22'!J20</f>
        <v>11250</v>
      </c>
      <c r="K15" s="21">
        <f>'6-16-22'!K20</f>
        <v>0</v>
      </c>
      <c r="L15" s="21">
        <f>'6-16-22'!L20</f>
        <v>0</v>
      </c>
      <c r="M15" s="21">
        <f>'6-16-22'!M20</f>
        <v>0</v>
      </c>
      <c r="N15" s="21">
        <f>'6-16-22'!N20</f>
        <v>0</v>
      </c>
      <c r="O15" s="21">
        <f>'6-16-22'!O20</f>
        <v>0</v>
      </c>
      <c r="P15" s="21">
        <f>'6-16-22'!P20</f>
        <v>2.9309887850104133E-14</v>
      </c>
      <c r="Q15" s="22">
        <f>'6-16-22'!Q20</f>
        <v>46195</v>
      </c>
      <c r="R15" s="21">
        <f>'6-16-22'!R20</f>
        <v>264</v>
      </c>
      <c r="S15" s="21">
        <f>'6-16-22'!S20</f>
        <v>847</v>
      </c>
      <c r="T15" s="21">
        <f>'6-16-22'!T20</f>
        <v>35420</v>
      </c>
      <c r="U15" s="21">
        <f>'6-16-22'!U20</f>
        <v>0</v>
      </c>
      <c r="V15" s="21">
        <f>'6-16-22'!V20</f>
        <v>0</v>
      </c>
      <c r="W15" s="21">
        <f>'6-16-22'!W20</f>
        <v>7672</v>
      </c>
      <c r="X15" s="21">
        <f>'6-16-22'!X20</f>
        <v>54183</v>
      </c>
      <c r="Y15" s="21">
        <f>'6-16-22'!Y20</f>
        <v>646</v>
      </c>
      <c r="Z15" s="21">
        <f>'6-16-22'!Z20</f>
        <v>10674</v>
      </c>
      <c r="AA15" s="21">
        <f>'6-16-22'!AA20</f>
        <v>287</v>
      </c>
      <c r="AB15" s="21">
        <f>'6-16-22'!AB20</f>
        <v>22983</v>
      </c>
      <c r="AC15" s="21">
        <f>'6-16-22'!AC20</f>
        <v>16936</v>
      </c>
      <c r="AD15" s="21">
        <f>'6-16-22'!AD20</f>
        <v>0</v>
      </c>
      <c r="AE15" s="21">
        <f>'6-16-22'!AE20</f>
        <v>1060</v>
      </c>
      <c r="AF15" s="22">
        <f>'6-16-22'!AF20</f>
        <v>36931.319999999985</v>
      </c>
      <c r="AG15" s="21">
        <f>'6-16-22'!AG20</f>
        <v>2025</v>
      </c>
      <c r="AH15" s="21">
        <f>'6-16-22'!AH20</f>
        <v>322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5"/>
      <c r="J16" s="26"/>
      <c r="K16" s="26"/>
      <c r="L16" s="26"/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54392</v>
      </c>
      <c r="F17" s="27">
        <f t="shared" ref="F17:AH17" si="1">F15+F16</f>
        <v>6537.5000000000036</v>
      </c>
      <c r="G17" s="26">
        <f>G15+G16</f>
        <v>78164</v>
      </c>
      <c r="H17" s="27">
        <f>H15+H16</f>
        <v>9088.8372093023263</v>
      </c>
      <c r="I17" s="26">
        <f t="shared" si="1"/>
        <v>96750</v>
      </c>
      <c r="J17" s="26">
        <f t="shared" si="1"/>
        <v>11250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7">
        <f t="shared" si="1"/>
        <v>46195</v>
      </c>
      <c r="R17" s="26">
        <f t="shared" si="1"/>
        <v>264</v>
      </c>
      <c r="S17" s="26">
        <f t="shared" si="1"/>
        <v>847</v>
      </c>
      <c r="T17" s="26">
        <f t="shared" si="1"/>
        <v>35420</v>
      </c>
      <c r="U17" s="26">
        <f t="shared" si="1"/>
        <v>0</v>
      </c>
      <c r="V17" s="26">
        <f t="shared" si="1"/>
        <v>0</v>
      </c>
      <c r="W17" s="26">
        <f t="shared" si="1"/>
        <v>7672</v>
      </c>
      <c r="X17" s="26">
        <f t="shared" si="1"/>
        <v>54183</v>
      </c>
      <c r="Y17" s="26">
        <f t="shared" si="1"/>
        <v>646</v>
      </c>
      <c r="Z17" s="26">
        <f t="shared" si="1"/>
        <v>10674</v>
      </c>
      <c r="AA17" s="26">
        <f t="shared" si="1"/>
        <v>287</v>
      </c>
      <c r="AB17" s="26">
        <f t="shared" si="1"/>
        <v>22983</v>
      </c>
      <c r="AC17" s="26">
        <f t="shared" si="1"/>
        <v>16936</v>
      </c>
      <c r="AD17" s="26">
        <f t="shared" si="1"/>
        <v>0</v>
      </c>
      <c r="AE17" s="26">
        <f t="shared" si="1"/>
        <v>1060</v>
      </c>
      <c r="AF17" s="27">
        <f t="shared" si="1"/>
        <v>36931.319999999985</v>
      </c>
      <c r="AG17" s="26">
        <f t="shared" si="1"/>
        <v>2025</v>
      </c>
      <c r="AH17" s="31">
        <f t="shared" si="1"/>
        <v>322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10032</v>
      </c>
      <c r="F18" s="27">
        <f>E18/208*25</f>
        <v>1205.7692307692309</v>
      </c>
      <c r="G18" s="25">
        <v>8609</v>
      </c>
      <c r="H18" s="27">
        <f>G18/215*25</f>
        <v>1001.046511627907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7197</v>
      </c>
      <c r="R18" s="25">
        <v>0</v>
      </c>
      <c r="S18" s="25">
        <v>0</v>
      </c>
      <c r="T18" s="25">
        <v>6031</v>
      </c>
      <c r="U18" s="25">
        <v>0</v>
      </c>
      <c r="V18" s="25">
        <v>0</v>
      </c>
      <c r="W18" s="32">
        <v>260</v>
      </c>
      <c r="X18" s="25">
        <v>4210</v>
      </c>
      <c r="Y18" s="25"/>
      <c r="Z18" s="25">
        <v>1240</v>
      </c>
      <c r="AA18" s="26">
        <v>28</v>
      </c>
      <c r="AB18" s="25">
        <v>1551</v>
      </c>
      <c r="AC18" s="26">
        <v>2615</v>
      </c>
      <c r="AD18" s="25"/>
      <c r="AE18" s="25"/>
      <c r="AF18" s="27">
        <f>Z18*2.43</f>
        <v>3013.2000000000003</v>
      </c>
      <c r="AG18" s="26">
        <v>380</v>
      </c>
      <c r="AH18" s="33">
        <v>6</v>
      </c>
    </row>
    <row r="19" spans="1:38" ht="60" customHeight="1" x14ac:dyDescent="0.25">
      <c r="A19" s="34">
        <v>45472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44360</v>
      </c>
      <c r="F19" s="37">
        <f>F17-F18</f>
        <v>5331.7307692307731</v>
      </c>
      <c r="G19" s="36">
        <f t="shared" ref="G19" si="2">G17-G18</f>
        <v>69555</v>
      </c>
      <c r="H19" s="37">
        <f>H17-H18</f>
        <v>8087.7906976744198</v>
      </c>
      <c r="I19" s="36">
        <f t="shared" ref="I19:AE19" si="3">I17-I18</f>
        <v>96750</v>
      </c>
      <c r="J19" s="37">
        <f t="shared" si="3"/>
        <v>11250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 t="shared" si="3"/>
        <v>38998</v>
      </c>
      <c r="R19" s="36">
        <f t="shared" si="3"/>
        <v>264</v>
      </c>
      <c r="S19" s="36">
        <f t="shared" si="3"/>
        <v>847</v>
      </c>
      <c r="T19" s="36">
        <f t="shared" si="3"/>
        <v>29389</v>
      </c>
      <c r="U19" s="36">
        <f t="shared" si="3"/>
        <v>0</v>
      </c>
      <c r="V19" s="36">
        <f t="shared" si="3"/>
        <v>0</v>
      </c>
      <c r="W19" s="38">
        <f t="shared" si="3"/>
        <v>7412</v>
      </c>
      <c r="X19" s="36">
        <f t="shared" si="3"/>
        <v>49973</v>
      </c>
      <c r="Y19" s="36">
        <f t="shared" si="3"/>
        <v>646</v>
      </c>
      <c r="Z19" s="36">
        <f t="shared" si="3"/>
        <v>9434</v>
      </c>
      <c r="AA19" s="36">
        <f>AA17-AA18</f>
        <v>259</v>
      </c>
      <c r="AB19" s="36">
        <f t="shared" si="3"/>
        <v>21432</v>
      </c>
      <c r="AC19" s="36">
        <f t="shared" si="3"/>
        <v>14321</v>
      </c>
      <c r="AD19" s="36">
        <f t="shared" si="3"/>
        <v>0</v>
      </c>
      <c r="AE19" s="36">
        <f t="shared" si="3"/>
        <v>1060</v>
      </c>
      <c r="AF19" s="37">
        <f>AF17-AF18</f>
        <v>33918.119999999988</v>
      </c>
      <c r="AG19" s="36">
        <f>AG17-AG18</f>
        <v>1645</v>
      </c>
      <c r="AH19" s="39">
        <f>AH17-AH18</f>
        <v>316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44360</v>
      </c>
      <c r="F20" s="41">
        <f t="shared" si="5"/>
        <v>5331.7307692307731</v>
      </c>
      <c r="G20" s="40">
        <f t="shared" si="5"/>
        <v>69555</v>
      </c>
      <c r="H20" s="41">
        <f t="shared" si="5"/>
        <v>8087.7906976744198</v>
      </c>
      <c r="I20" s="40">
        <f t="shared" si="5"/>
        <v>96750</v>
      </c>
      <c r="J20" s="41">
        <f t="shared" si="5"/>
        <v>11250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 t="shared" si="5"/>
        <v>38998</v>
      </c>
      <c r="R20" s="40">
        <f t="shared" si="5"/>
        <v>264</v>
      </c>
      <c r="S20" s="40">
        <f t="shared" si="5"/>
        <v>847</v>
      </c>
      <c r="T20" s="40">
        <f t="shared" si="5"/>
        <v>29389</v>
      </c>
      <c r="U20" s="40">
        <f t="shared" si="5"/>
        <v>0</v>
      </c>
      <c r="V20" s="40">
        <f t="shared" si="5"/>
        <v>0</v>
      </c>
      <c r="W20" s="40">
        <f t="shared" si="5"/>
        <v>7412</v>
      </c>
      <c r="X20" s="40">
        <f t="shared" si="5"/>
        <v>49973</v>
      </c>
      <c r="Y20" s="40">
        <f t="shared" si="5"/>
        <v>646</v>
      </c>
      <c r="Z20" s="40">
        <f t="shared" si="5"/>
        <v>9434</v>
      </c>
      <c r="AA20" s="40">
        <f t="shared" si="5"/>
        <v>259</v>
      </c>
      <c r="AB20" s="40">
        <f t="shared" si="5"/>
        <v>21432</v>
      </c>
      <c r="AC20" s="40">
        <f t="shared" si="5"/>
        <v>14321</v>
      </c>
      <c r="AD20" s="40">
        <f t="shared" si="5"/>
        <v>0</v>
      </c>
      <c r="AE20" s="40">
        <f t="shared" si="5"/>
        <v>1060</v>
      </c>
      <c r="AF20" s="41">
        <f t="shared" si="5"/>
        <v>33918.119999999988</v>
      </c>
      <c r="AG20" s="40">
        <f t="shared" si="5"/>
        <v>1645</v>
      </c>
      <c r="AH20" s="42">
        <f t="shared" si="5"/>
        <v>316</v>
      </c>
      <c r="AL20" s="5">
        <f>10000-AL19</f>
        <v>6462.71</v>
      </c>
    </row>
    <row r="21" spans="1:38" ht="26.25" customHeight="1" x14ac:dyDescent="0.25">
      <c r="E21" s="5">
        <f>10032/208</f>
        <v>48.230769230769234</v>
      </c>
      <c r="G21" s="43">
        <f>8609/215</f>
        <v>40.041860465116279</v>
      </c>
      <c r="H21" s="43"/>
      <c r="I21" s="43"/>
      <c r="J21" s="43"/>
      <c r="Q21" s="5">
        <f>7197/25</f>
        <v>287.88</v>
      </c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42</v>
      </c>
      <c r="U26" s="63" t="s">
        <v>73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46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" right="0.196850393700787" top="0.74803149606299202" bottom="0.31496062992126" header="0.31496062992126" footer="0.31496062992126"/>
  <pageSetup paperSize="14" scale="50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B9" zoomScale="85" zoomScaleNormal="85" workbookViewId="0">
      <selection activeCell="U20" sqref="U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78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45473</v>
      </c>
      <c r="B15" s="20" t="s">
        <v>30</v>
      </c>
      <c r="C15" s="21">
        <f>'2-18-24,2024'!C20</f>
        <v>0</v>
      </c>
      <c r="D15" s="21">
        <f>'2-18-24,2024'!D20</f>
        <v>0</v>
      </c>
      <c r="E15" s="21">
        <f>'6-23-29'!E20</f>
        <v>44360</v>
      </c>
      <c r="F15" s="22">
        <f>'6-23-29'!F20</f>
        <v>5331.7307692307731</v>
      </c>
      <c r="G15" s="21">
        <f>'6-23-29'!G20</f>
        <v>69555</v>
      </c>
      <c r="H15" s="22">
        <f>'6-23-29'!H20</f>
        <v>8087.7906976744198</v>
      </c>
      <c r="I15" s="21">
        <f>'6-23-29'!I20</f>
        <v>96750</v>
      </c>
      <c r="J15" s="21">
        <f>'6-23-29'!J20</f>
        <v>11250</v>
      </c>
      <c r="K15" s="21">
        <f>'6-23-29'!K20</f>
        <v>0</v>
      </c>
      <c r="L15" s="21">
        <f>'6-23-29'!L20</f>
        <v>0</v>
      </c>
      <c r="M15" s="21">
        <f>'6-23-29'!M20</f>
        <v>0</v>
      </c>
      <c r="N15" s="21">
        <f>'6-23-29'!N20</f>
        <v>0</v>
      </c>
      <c r="O15" s="21">
        <f>'6-23-29'!O20</f>
        <v>0</v>
      </c>
      <c r="P15" s="21">
        <f>'6-23-29'!P20</f>
        <v>2.9309887850104133E-14</v>
      </c>
      <c r="Q15" s="22">
        <f>'6-23-29'!Q20</f>
        <v>38998</v>
      </c>
      <c r="R15" s="21">
        <f>'6-23-29'!R20</f>
        <v>264</v>
      </c>
      <c r="S15" s="21">
        <f>'6-23-29'!S20</f>
        <v>847</v>
      </c>
      <c r="T15" s="21">
        <f>'6-23-29'!T20</f>
        <v>29389</v>
      </c>
      <c r="U15" s="21">
        <f>'6-23-29'!U20</f>
        <v>0</v>
      </c>
      <c r="V15" s="21">
        <f>'6-23-29'!V20</f>
        <v>0</v>
      </c>
      <c r="W15" s="21">
        <f>'6-23-29'!W20</f>
        <v>7412</v>
      </c>
      <c r="X15" s="21">
        <f>'6-23-29'!X20</f>
        <v>49973</v>
      </c>
      <c r="Y15" s="21">
        <f>'6-23-29'!Y20</f>
        <v>646</v>
      </c>
      <c r="Z15" s="21">
        <f>'6-23-29'!Z20</f>
        <v>9434</v>
      </c>
      <c r="AA15" s="21">
        <f>'6-23-29'!AA20</f>
        <v>259</v>
      </c>
      <c r="AB15" s="21">
        <f>'6-23-29'!AB20</f>
        <v>21432</v>
      </c>
      <c r="AC15" s="21">
        <f>'6-23-29'!AC20</f>
        <v>14321</v>
      </c>
      <c r="AD15" s="21">
        <f>'6-23-29'!AD20</f>
        <v>0</v>
      </c>
      <c r="AE15" s="21">
        <f>'6-23-29'!AE20</f>
        <v>1060</v>
      </c>
      <c r="AF15" s="22">
        <f>'6-23-29'!AF20</f>
        <v>33918.119999999988</v>
      </c>
      <c r="AG15" s="21">
        <f>'6-23-29'!AG20</f>
        <v>1645</v>
      </c>
      <c r="AH15" s="21">
        <f>'6-23-29'!AH20</f>
        <v>316</v>
      </c>
    </row>
    <row r="16" spans="1:34" ht="60" customHeight="1" x14ac:dyDescent="0.25">
      <c r="A16" s="23"/>
      <c r="B16" s="24" t="s">
        <v>31</v>
      </c>
      <c r="C16" s="25"/>
      <c r="D16" s="26"/>
      <c r="E16" s="25">
        <f>100*208</f>
        <v>20800</v>
      </c>
      <c r="F16" s="26">
        <f>E16/208*25</f>
        <v>2500</v>
      </c>
      <c r="G16" s="25">
        <f>100*215</f>
        <v>21500</v>
      </c>
      <c r="H16" s="26">
        <f>G16/215*25</f>
        <v>2500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f>500*25</f>
        <v>12500</v>
      </c>
      <c r="R16" s="28"/>
      <c r="S16" s="26"/>
      <c r="T16" s="25"/>
      <c r="U16" s="25"/>
      <c r="V16" s="25"/>
      <c r="W16" s="25"/>
      <c r="X16" s="26">
        <v>20250</v>
      </c>
      <c r="Y16" s="25"/>
      <c r="Z16" s="25">
        <v>4000</v>
      </c>
      <c r="AA16" s="25">
        <v>0</v>
      </c>
      <c r="AB16" s="25"/>
      <c r="AC16" s="25">
        <v>3000</v>
      </c>
      <c r="AD16" s="26"/>
      <c r="AE16" s="25"/>
      <c r="AF16" s="25">
        <v>8000</v>
      </c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65160</v>
      </c>
      <c r="F17" s="27">
        <f t="shared" ref="F17:AH17" si="1">F15+F16</f>
        <v>7831.7307692307731</v>
      </c>
      <c r="G17" s="26">
        <f>G15+G16</f>
        <v>91055</v>
      </c>
      <c r="H17" s="27">
        <f>H15+H16</f>
        <v>10587.79069767442</v>
      </c>
      <c r="I17" s="26">
        <f t="shared" si="1"/>
        <v>107500</v>
      </c>
      <c r="J17" s="26">
        <f t="shared" si="1"/>
        <v>12500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7">
        <f>Q15+Q16</f>
        <v>51498</v>
      </c>
      <c r="R17" s="26">
        <f t="shared" si="1"/>
        <v>264</v>
      </c>
      <c r="S17" s="26">
        <f t="shared" si="1"/>
        <v>847</v>
      </c>
      <c r="T17" s="26">
        <f t="shared" si="1"/>
        <v>29389</v>
      </c>
      <c r="U17" s="26">
        <f t="shared" si="1"/>
        <v>0</v>
      </c>
      <c r="V17" s="26">
        <f t="shared" si="1"/>
        <v>0</v>
      </c>
      <c r="W17" s="26">
        <f t="shared" si="1"/>
        <v>7412</v>
      </c>
      <c r="X17" s="26">
        <f t="shared" si="1"/>
        <v>70223</v>
      </c>
      <c r="Y17" s="26">
        <f t="shared" si="1"/>
        <v>646</v>
      </c>
      <c r="Z17" s="26">
        <f t="shared" si="1"/>
        <v>13434</v>
      </c>
      <c r="AA17" s="26">
        <f t="shared" si="1"/>
        <v>259</v>
      </c>
      <c r="AB17" s="26">
        <f t="shared" si="1"/>
        <v>21432</v>
      </c>
      <c r="AC17" s="26">
        <f t="shared" si="1"/>
        <v>17321</v>
      </c>
      <c r="AD17" s="26">
        <f t="shared" si="1"/>
        <v>0</v>
      </c>
      <c r="AE17" s="26">
        <f t="shared" si="1"/>
        <v>1060</v>
      </c>
      <c r="AF17" s="27">
        <f t="shared" si="1"/>
        <v>41918.119999999988</v>
      </c>
      <c r="AG17" s="26">
        <f t="shared" si="1"/>
        <v>1645</v>
      </c>
      <c r="AH17" s="31">
        <f t="shared" si="1"/>
        <v>316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9540</v>
      </c>
      <c r="F18" s="27">
        <f>E18/208*25</f>
        <v>1146.6346153846152</v>
      </c>
      <c r="G18" s="25">
        <v>8304</v>
      </c>
      <c r="H18" s="27">
        <f>G18/215*25</f>
        <v>965.5813953488373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6571</v>
      </c>
      <c r="R18" s="25">
        <v>0</v>
      </c>
      <c r="S18" s="25">
        <v>0</v>
      </c>
      <c r="T18" s="25">
        <v>5405</v>
      </c>
      <c r="U18" s="25">
        <v>0</v>
      </c>
      <c r="V18" s="25">
        <v>0</v>
      </c>
      <c r="W18" s="32">
        <v>133</v>
      </c>
      <c r="X18" s="25">
        <v>4212</v>
      </c>
      <c r="Y18" s="25"/>
      <c r="Z18" s="25">
        <v>1137</v>
      </c>
      <c r="AA18" s="26">
        <v>32</v>
      </c>
      <c r="AB18" s="25">
        <v>1522</v>
      </c>
      <c r="AC18" s="26">
        <v>2438</v>
      </c>
      <c r="AD18" s="25"/>
      <c r="AE18" s="25"/>
      <c r="AF18" s="27">
        <f>Z18*2.43</f>
        <v>2762.9100000000003</v>
      </c>
      <c r="AG18" s="26"/>
      <c r="AH18" s="33">
        <v>14</v>
      </c>
    </row>
    <row r="19" spans="1:38" ht="60" customHeight="1" x14ac:dyDescent="0.25">
      <c r="A19" s="34">
        <v>45479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55620</v>
      </c>
      <c r="F19" s="37">
        <f>F17-F18</f>
        <v>6685.0961538461579</v>
      </c>
      <c r="G19" s="36">
        <f t="shared" ref="G19" si="2">G17-G18</f>
        <v>82751</v>
      </c>
      <c r="H19" s="37">
        <f>H17-H18</f>
        <v>9622.209302325582</v>
      </c>
      <c r="I19" s="36">
        <f t="shared" ref="I19:AE19" si="3">I17-I18</f>
        <v>107500</v>
      </c>
      <c r="J19" s="37">
        <f t="shared" si="3"/>
        <v>12500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44927</v>
      </c>
      <c r="R19" s="36">
        <f t="shared" si="3"/>
        <v>264</v>
      </c>
      <c r="S19" s="36">
        <f t="shared" si="3"/>
        <v>847</v>
      </c>
      <c r="T19" s="36">
        <f t="shared" si="3"/>
        <v>23984</v>
      </c>
      <c r="U19" s="36">
        <f t="shared" si="3"/>
        <v>0</v>
      </c>
      <c r="V19" s="36">
        <f t="shared" si="3"/>
        <v>0</v>
      </c>
      <c r="W19" s="38">
        <f t="shared" si="3"/>
        <v>7279</v>
      </c>
      <c r="X19" s="36">
        <f t="shared" si="3"/>
        <v>66011</v>
      </c>
      <c r="Y19" s="36">
        <f t="shared" si="3"/>
        <v>646</v>
      </c>
      <c r="Z19" s="36">
        <f t="shared" si="3"/>
        <v>12297</v>
      </c>
      <c r="AA19" s="36">
        <f>AA17-AA18</f>
        <v>227</v>
      </c>
      <c r="AB19" s="36">
        <f t="shared" si="3"/>
        <v>19910</v>
      </c>
      <c r="AC19" s="36">
        <f t="shared" si="3"/>
        <v>14883</v>
      </c>
      <c r="AD19" s="36">
        <f t="shared" si="3"/>
        <v>0</v>
      </c>
      <c r="AE19" s="36">
        <f t="shared" si="3"/>
        <v>1060</v>
      </c>
      <c r="AF19" s="37">
        <f>AF17-AF18</f>
        <v>39155.209999999985</v>
      </c>
      <c r="AG19" s="36">
        <f>AG17-AG18</f>
        <v>1645</v>
      </c>
      <c r="AH19" s="39">
        <f>AH17-AH18</f>
        <v>302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55620</v>
      </c>
      <c r="F20" s="41">
        <f t="shared" si="5"/>
        <v>6685.0961538461579</v>
      </c>
      <c r="G20" s="40">
        <f t="shared" si="5"/>
        <v>82751</v>
      </c>
      <c r="H20" s="41">
        <f t="shared" si="5"/>
        <v>9622.209302325582</v>
      </c>
      <c r="I20" s="40">
        <f t="shared" si="5"/>
        <v>107500</v>
      </c>
      <c r="J20" s="41">
        <f t="shared" si="5"/>
        <v>12500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44927</v>
      </c>
      <c r="R20" s="40">
        <f t="shared" si="5"/>
        <v>264</v>
      </c>
      <c r="S20" s="40">
        <f t="shared" si="5"/>
        <v>847</v>
      </c>
      <c r="T20" s="40">
        <f t="shared" si="5"/>
        <v>23984</v>
      </c>
      <c r="U20" s="40">
        <f t="shared" si="5"/>
        <v>0</v>
      </c>
      <c r="V20" s="40">
        <f t="shared" si="5"/>
        <v>0</v>
      </c>
      <c r="W20" s="40">
        <f t="shared" si="5"/>
        <v>7279</v>
      </c>
      <c r="X20" s="40">
        <f t="shared" si="5"/>
        <v>66011</v>
      </c>
      <c r="Y20" s="40">
        <f t="shared" si="5"/>
        <v>646</v>
      </c>
      <c r="Z20" s="40">
        <f t="shared" si="5"/>
        <v>12297</v>
      </c>
      <c r="AA20" s="40">
        <f t="shared" si="5"/>
        <v>227</v>
      </c>
      <c r="AB20" s="40">
        <f t="shared" si="5"/>
        <v>19910</v>
      </c>
      <c r="AC20" s="40">
        <f t="shared" si="5"/>
        <v>14883</v>
      </c>
      <c r="AD20" s="40">
        <f t="shared" si="5"/>
        <v>0</v>
      </c>
      <c r="AE20" s="40">
        <f t="shared" si="5"/>
        <v>1060</v>
      </c>
      <c r="AF20" s="41">
        <f t="shared" si="5"/>
        <v>39155.209999999985</v>
      </c>
      <c r="AG20" s="40">
        <f t="shared" si="5"/>
        <v>1645</v>
      </c>
      <c r="AH20" s="42">
        <f t="shared" si="5"/>
        <v>302</v>
      </c>
      <c r="AL20" s="5">
        <f>10000-AL19</f>
        <v>6462.71</v>
      </c>
    </row>
    <row r="21" spans="1:38" ht="26.25" customHeight="1" x14ac:dyDescent="0.25">
      <c r="E21" s="5">
        <f>9540/208</f>
        <v>45.865384615384613</v>
      </c>
      <c r="G21" s="43">
        <f>8304/215</f>
        <v>38.623255813953492</v>
      </c>
      <c r="H21" s="43"/>
      <c r="I21" s="43"/>
      <c r="J21" s="43"/>
      <c r="Q21" s="5">
        <f>6571/25</f>
        <v>262.83999999999997</v>
      </c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42</v>
      </c>
      <c r="U26" s="63" t="s">
        <v>73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46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196850393700787" right="0.196850393700787" top="0.74803149606299202" bottom="0.31496062992126" header="0.31496062992126" footer="0.31496062992126"/>
  <pageSetup paperSize="14" scale="50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A14" zoomScaleNormal="100" workbookViewId="0">
      <selection activeCell="T22" sqref="T22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80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45480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v>55781</v>
      </c>
      <c r="F15" s="21">
        <f>'6-30-7-6,2024'!F20</f>
        <v>6685.0961538461579</v>
      </c>
      <c r="G15" s="21">
        <v>82783</v>
      </c>
      <c r="H15" s="21">
        <f>'6-30-7-6,2024'!H20</f>
        <v>9622.209302325582</v>
      </c>
      <c r="I15" s="21">
        <f>'6-30-7-6,2024'!I20</f>
        <v>107500</v>
      </c>
      <c r="J15" s="21">
        <f>'6-30-7-6,2024'!J20</f>
        <v>12500</v>
      </c>
      <c r="K15" s="21">
        <f>'6-30-7-6,2024'!K20</f>
        <v>0</v>
      </c>
      <c r="L15" s="21">
        <f>'6-30-7-6,2024'!L20</f>
        <v>0</v>
      </c>
      <c r="M15" s="21">
        <f>'6-30-7-6,2024'!M20</f>
        <v>0</v>
      </c>
      <c r="N15" s="21">
        <f>'6-30-7-6,2024'!N20</f>
        <v>0</v>
      </c>
      <c r="O15" s="21">
        <f>'6-30-7-6,2024'!O20</f>
        <v>0</v>
      </c>
      <c r="P15" s="21">
        <f>'6-30-7-6,2024'!P20</f>
        <v>2.9309887850104133E-14</v>
      </c>
      <c r="Q15" s="21">
        <v>45060.6</v>
      </c>
      <c r="R15" s="21">
        <f>'6-30-7-6,2024'!R20</f>
        <v>264</v>
      </c>
      <c r="S15" s="21">
        <f>'6-30-7-6,2024'!S20</f>
        <v>847</v>
      </c>
      <c r="T15" s="21">
        <v>24030</v>
      </c>
      <c r="U15" s="21">
        <f>'6-30-7-6,2024'!U20</f>
        <v>0</v>
      </c>
      <c r="V15" s="21">
        <f>'6-30-7-6,2024'!V20</f>
        <v>0</v>
      </c>
      <c r="W15" s="21">
        <v>7374</v>
      </c>
      <c r="X15" s="21">
        <v>66093</v>
      </c>
      <c r="Y15" s="21">
        <v>646</v>
      </c>
      <c r="Z15" s="21">
        <v>12300</v>
      </c>
      <c r="AA15" s="21">
        <v>228</v>
      </c>
      <c r="AB15" s="21">
        <v>19759</v>
      </c>
      <c r="AC15" s="21">
        <v>15058</v>
      </c>
      <c r="AD15" s="21">
        <f>'6-30-7-6,2024'!AD20</f>
        <v>0</v>
      </c>
      <c r="AE15" s="21">
        <v>1060</v>
      </c>
      <c r="AF15" s="21">
        <v>43065</v>
      </c>
      <c r="AG15" s="21">
        <v>1645</v>
      </c>
      <c r="AH15" s="21">
        <v>320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55781</v>
      </c>
      <c r="F17" s="27">
        <f t="shared" ref="F17:AH17" si="1">F15+F16</f>
        <v>6685.0961538461579</v>
      </c>
      <c r="G17" s="26">
        <f>G15+G16</f>
        <v>82783</v>
      </c>
      <c r="H17" s="27">
        <f>H15+H16</f>
        <v>9622.209302325582</v>
      </c>
      <c r="I17" s="26">
        <f t="shared" si="1"/>
        <v>118250</v>
      </c>
      <c r="J17" s="26">
        <f t="shared" si="1"/>
        <v>13750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7">
        <f>Q15+Q16</f>
        <v>45060.6</v>
      </c>
      <c r="R17" s="26">
        <f t="shared" si="1"/>
        <v>264</v>
      </c>
      <c r="S17" s="26">
        <f t="shared" si="1"/>
        <v>847</v>
      </c>
      <c r="T17" s="26">
        <f t="shared" si="1"/>
        <v>24030</v>
      </c>
      <c r="U17" s="26">
        <f t="shared" si="1"/>
        <v>0</v>
      </c>
      <c r="V17" s="26">
        <f t="shared" si="1"/>
        <v>0</v>
      </c>
      <c r="W17" s="26">
        <f t="shared" si="1"/>
        <v>7374</v>
      </c>
      <c r="X17" s="26">
        <f t="shared" si="1"/>
        <v>66093</v>
      </c>
      <c r="Y17" s="26">
        <f t="shared" si="1"/>
        <v>646</v>
      </c>
      <c r="Z17" s="26">
        <f t="shared" si="1"/>
        <v>12300</v>
      </c>
      <c r="AA17" s="26">
        <f t="shared" si="1"/>
        <v>228</v>
      </c>
      <c r="AB17" s="26">
        <f t="shared" si="1"/>
        <v>19759</v>
      </c>
      <c r="AC17" s="26">
        <f t="shared" si="1"/>
        <v>15058</v>
      </c>
      <c r="AD17" s="26">
        <f t="shared" si="1"/>
        <v>0</v>
      </c>
      <c r="AE17" s="26">
        <f t="shared" si="1"/>
        <v>1060</v>
      </c>
      <c r="AF17" s="27">
        <f t="shared" si="1"/>
        <v>43065</v>
      </c>
      <c r="AG17" s="26">
        <f t="shared" si="1"/>
        <v>1645</v>
      </c>
      <c r="AH17" s="31">
        <f t="shared" si="1"/>
        <v>320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9359</v>
      </c>
      <c r="F18" s="27">
        <f>E18/208*25</f>
        <v>1124.8798076923076</v>
      </c>
      <c r="G18" s="25">
        <v>8065</v>
      </c>
      <c r="H18" s="27">
        <f>G18/215*25</f>
        <v>937.79069767441854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6337.2</v>
      </c>
      <c r="R18" s="25">
        <v>0</v>
      </c>
      <c r="S18" s="25">
        <v>0</v>
      </c>
      <c r="T18" s="25">
        <v>2062</v>
      </c>
      <c r="U18" s="25">
        <v>0</v>
      </c>
      <c r="V18" s="25">
        <v>0</v>
      </c>
      <c r="W18" s="32">
        <v>32</v>
      </c>
      <c r="X18" s="25">
        <v>7422</v>
      </c>
      <c r="Y18" s="25"/>
      <c r="Z18" s="25">
        <v>1216</v>
      </c>
      <c r="AA18" s="26">
        <v>38</v>
      </c>
      <c r="AB18" s="25">
        <v>1674</v>
      </c>
      <c r="AC18" s="26">
        <v>2223</v>
      </c>
      <c r="AD18" s="25"/>
      <c r="AE18" s="25"/>
      <c r="AF18" s="27">
        <f>Z18*2.43</f>
        <v>2954.88</v>
      </c>
      <c r="AG18" s="26"/>
      <c r="AH18" s="33">
        <v>2</v>
      </c>
    </row>
    <row r="19" spans="1:38" ht="60" customHeight="1" x14ac:dyDescent="0.25">
      <c r="A19" s="34">
        <v>45486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46422</v>
      </c>
      <c r="F19" s="37">
        <f>F17-F18</f>
        <v>5560.2163461538503</v>
      </c>
      <c r="G19" s="36">
        <f t="shared" ref="G19" si="2">G17-G18</f>
        <v>74718</v>
      </c>
      <c r="H19" s="37">
        <f>H17-H18</f>
        <v>8684.4186046511641</v>
      </c>
      <c r="I19" s="36">
        <f t="shared" ref="I19:AE19" si="3">I17-I18</f>
        <v>118250</v>
      </c>
      <c r="J19" s="37">
        <f t="shared" si="3"/>
        <v>13750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38723.4</v>
      </c>
      <c r="R19" s="36">
        <f t="shared" si="3"/>
        <v>264</v>
      </c>
      <c r="S19" s="36">
        <f t="shared" si="3"/>
        <v>847</v>
      </c>
      <c r="T19" s="36">
        <f t="shared" si="3"/>
        <v>21968</v>
      </c>
      <c r="U19" s="36">
        <f t="shared" si="3"/>
        <v>0</v>
      </c>
      <c r="V19" s="36">
        <f t="shared" si="3"/>
        <v>0</v>
      </c>
      <c r="W19" s="38">
        <f t="shared" si="3"/>
        <v>7342</v>
      </c>
      <c r="X19" s="36">
        <f t="shared" si="3"/>
        <v>58671</v>
      </c>
      <c r="Y19" s="36">
        <f t="shared" si="3"/>
        <v>646</v>
      </c>
      <c r="Z19" s="36">
        <f t="shared" si="3"/>
        <v>11084</v>
      </c>
      <c r="AA19" s="36">
        <f>AA17-AA18</f>
        <v>190</v>
      </c>
      <c r="AB19" s="36">
        <f t="shared" si="3"/>
        <v>18085</v>
      </c>
      <c r="AC19" s="36">
        <f t="shared" si="3"/>
        <v>12835</v>
      </c>
      <c r="AD19" s="36">
        <f t="shared" si="3"/>
        <v>0</v>
      </c>
      <c r="AE19" s="36">
        <f t="shared" si="3"/>
        <v>1060</v>
      </c>
      <c r="AF19" s="37">
        <f>AF17-AF18</f>
        <v>40110.120000000003</v>
      </c>
      <c r="AG19" s="36">
        <f>AG17-AG18</f>
        <v>1645</v>
      </c>
      <c r="AH19" s="39">
        <f>AH17-AH18</f>
        <v>318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46422</v>
      </c>
      <c r="F20" s="41">
        <f t="shared" si="5"/>
        <v>5560.2163461538503</v>
      </c>
      <c r="G20" s="40">
        <f t="shared" si="5"/>
        <v>74718</v>
      </c>
      <c r="H20" s="41">
        <f t="shared" si="5"/>
        <v>8684.4186046511641</v>
      </c>
      <c r="I20" s="40">
        <f t="shared" si="5"/>
        <v>118250</v>
      </c>
      <c r="J20" s="41">
        <f t="shared" si="5"/>
        <v>13750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38723.4</v>
      </c>
      <c r="R20" s="40">
        <f t="shared" si="5"/>
        <v>264</v>
      </c>
      <c r="S20" s="40">
        <f t="shared" si="5"/>
        <v>847</v>
      </c>
      <c r="T20" s="40">
        <f t="shared" si="5"/>
        <v>21968</v>
      </c>
      <c r="U20" s="40">
        <f t="shared" si="5"/>
        <v>0</v>
      </c>
      <c r="V20" s="40">
        <f t="shared" si="5"/>
        <v>0</v>
      </c>
      <c r="W20" s="40">
        <f t="shared" si="5"/>
        <v>7342</v>
      </c>
      <c r="X20" s="40">
        <f t="shared" si="5"/>
        <v>58671</v>
      </c>
      <c r="Y20" s="40">
        <f t="shared" si="5"/>
        <v>646</v>
      </c>
      <c r="Z20" s="40">
        <f t="shared" si="5"/>
        <v>11084</v>
      </c>
      <c r="AA20" s="40">
        <f t="shared" si="5"/>
        <v>190</v>
      </c>
      <c r="AB20" s="40">
        <f t="shared" si="5"/>
        <v>18085</v>
      </c>
      <c r="AC20" s="40">
        <f t="shared" si="5"/>
        <v>12835</v>
      </c>
      <c r="AD20" s="40">
        <f t="shared" si="5"/>
        <v>0</v>
      </c>
      <c r="AE20" s="40">
        <f t="shared" si="5"/>
        <v>1060</v>
      </c>
      <c r="AF20" s="41">
        <f t="shared" si="5"/>
        <v>40110.120000000003</v>
      </c>
      <c r="AG20" s="40">
        <f t="shared" si="5"/>
        <v>1645</v>
      </c>
      <c r="AH20" s="42">
        <f t="shared" si="5"/>
        <v>318</v>
      </c>
      <c r="AL20" s="5">
        <f>10000-AL19</f>
        <v>6462.71</v>
      </c>
    </row>
    <row r="21" spans="1:38" ht="26.25" customHeight="1" x14ac:dyDescent="0.25">
      <c r="E21" s="5">
        <f>9359/208</f>
        <v>44.995192307692307</v>
      </c>
      <c r="G21" s="43">
        <f>8065/215</f>
        <v>37.511627906976742</v>
      </c>
      <c r="H21" s="43"/>
      <c r="I21" s="43"/>
      <c r="J21" s="43"/>
      <c r="Q21" s="5">
        <f>6337/25</f>
        <v>253.48</v>
      </c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42</v>
      </c>
      <c r="U26" s="63" t="s">
        <v>73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46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196850393700787" right="0.196850393700787" top="0.74803149606299202" bottom="0.31496062992126" header="0.31496062992126" footer="0.31496062992126"/>
  <pageSetup paperSize="14" scale="50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L47"/>
  <sheetViews>
    <sheetView topLeftCell="A10" zoomScaleNormal="100" workbookViewId="0">
      <selection activeCell="Q23" sqref="Q23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customWidth="1"/>
    <col min="16" max="16" width="10.7109375" style="5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82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45487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'7-7-13,2024'!E20</f>
        <v>46422</v>
      </c>
      <c r="F15" s="22">
        <f>'7-7-13,2024'!F20</f>
        <v>5560.2163461538503</v>
      </c>
      <c r="G15" s="21">
        <f>'7-7-13,2024'!G20</f>
        <v>74718</v>
      </c>
      <c r="H15" s="22">
        <f>'7-7-13,2024'!H20</f>
        <v>8684.4186046511641</v>
      </c>
      <c r="I15" s="21">
        <f>'7-7-13,2024'!I20</f>
        <v>118250</v>
      </c>
      <c r="J15" s="21">
        <f>'7-7-13,2024'!J20</f>
        <v>13750</v>
      </c>
      <c r="K15" s="21">
        <f>'7-7-13,2024'!K20</f>
        <v>0</v>
      </c>
      <c r="L15" s="21">
        <f>'7-7-13,2024'!L20</f>
        <v>0</v>
      </c>
      <c r="M15" s="21">
        <f>'7-7-13,2024'!M20</f>
        <v>0</v>
      </c>
      <c r="N15" s="21">
        <f>'7-7-13,2024'!N20</f>
        <v>0</v>
      </c>
      <c r="O15" s="21">
        <f>'7-7-13,2024'!O20</f>
        <v>0</v>
      </c>
      <c r="P15" s="21">
        <f>'7-7-13,2024'!P20</f>
        <v>2.9309887850104133E-14</v>
      </c>
      <c r="Q15" s="22">
        <f>'7-7-13,2024'!Q20</f>
        <v>38723.4</v>
      </c>
      <c r="R15" s="21">
        <f>'7-7-13,2024'!R20</f>
        <v>264</v>
      </c>
      <c r="S15" s="21">
        <f>'7-7-13,2024'!S20</f>
        <v>847</v>
      </c>
      <c r="T15" s="21">
        <f>'7-7-13,2024'!T20</f>
        <v>21968</v>
      </c>
      <c r="U15" s="21">
        <f>'7-7-13,2024'!U20</f>
        <v>0</v>
      </c>
      <c r="V15" s="21">
        <f>'7-7-13,2024'!V20</f>
        <v>0</v>
      </c>
      <c r="W15" s="21">
        <f>'7-7-13,2024'!W20</f>
        <v>7342</v>
      </c>
      <c r="X15" s="21">
        <f>'7-7-13,2024'!X20</f>
        <v>58671</v>
      </c>
      <c r="Y15" s="21">
        <f>'7-7-13,2024'!Y20</f>
        <v>646</v>
      </c>
      <c r="Z15" s="21">
        <f>'7-7-13,2024'!Z20</f>
        <v>11084</v>
      </c>
      <c r="AA15" s="21">
        <f>'7-7-13,2024'!AA20</f>
        <v>190</v>
      </c>
      <c r="AB15" s="21">
        <f>'7-7-13,2024'!AB20</f>
        <v>18085</v>
      </c>
      <c r="AC15" s="21">
        <f>'7-7-13,2024'!AC20</f>
        <v>12835</v>
      </c>
      <c r="AD15" s="21">
        <f>'7-7-13,2024'!AD20</f>
        <v>0</v>
      </c>
      <c r="AE15" s="21">
        <f>'7-7-13,2024'!AE20</f>
        <v>1060</v>
      </c>
      <c r="AF15" s="22">
        <f>'7-7-13,2024'!AF20</f>
        <v>40110.120000000003</v>
      </c>
      <c r="AG15" s="21">
        <f>'7-7-13,2024'!AG20</f>
        <v>1645</v>
      </c>
      <c r="AH15" s="21">
        <f>'7-7-13,2024'!AH20</f>
        <v>318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8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46422</v>
      </c>
      <c r="F17" s="27">
        <f t="shared" ref="F17:AH17" si="1">F15+F16</f>
        <v>5560.2163461538503</v>
      </c>
      <c r="G17" s="26">
        <f>G15+G16</f>
        <v>74718</v>
      </c>
      <c r="H17" s="27">
        <f>H15+H16</f>
        <v>8684.4186046511641</v>
      </c>
      <c r="I17" s="26">
        <f t="shared" si="1"/>
        <v>129000</v>
      </c>
      <c r="J17" s="26">
        <f t="shared" si="1"/>
        <v>15000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7">
        <f t="shared" si="1"/>
        <v>2.9309887850104133E-14</v>
      </c>
      <c r="Q17" s="27">
        <f>Q15+Q16</f>
        <v>38723.4</v>
      </c>
      <c r="R17" s="26">
        <f t="shared" si="1"/>
        <v>264</v>
      </c>
      <c r="S17" s="26">
        <f t="shared" si="1"/>
        <v>847</v>
      </c>
      <c r="T17" s="26">
        <f t="shared" si="1"/>
        <v>21968</v>
      </c>
      <c r="U17" s="26">
        <f t="shared" si="1"/>
        <v>0</v>
      </c>
      <c r="V17" s="26">
        <f t="shared" si="1"/>
        <v>0</v>
      </c>
      <c r="W17" s="26">
        <f t="shared" si="1"/>
        <v>7342</v>
      </c>
      <c r="X17" s="26">
        <f t="shared" si="1"/>
        <v>58671</v>
      </c>
      <c r="Y17" s="26">
        <f t="shared" si="1"/>
        <v>646</v>
      </c>
      <c r="Z17" s="26">
        <f t="shared" si="1"/>
        <v>11084</v>
      </c>
      <c r="AA17" s="26">
        <f t="shared" si="1"/>
        <v>190</v>
      </c>
      <c r="AB17" s="26">
        <f t="shared" si="1"/>
        <v>18085</v>
      </c>
      <c r="AC17" s="26">
        <f t="shared" si="1"/>
        <v>12835</v>
      </c>
      <c r="AD17" s="26">
        <f t="shared" si="1"/>
        <v>0</v>
      </c>
      <c r="AE17" s="26">
        <f t="shared" si="1"/>
        <v>1060</v>
      </c>
      <c r="AF17" s="27">
        <f t="shared" si="1"/>
        <v>40110.120000000003</v>
      </c>
      <c r="AG17" s="26">
        <f t="shared" si="1"/>
        <v>1645</v>
      </c>
      <c r="AH17" s="31">
        <f t="shared" si="1"/>
        <v>318</v>
      </c>
    </row>
    <row r="18" spans="1:38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8655</v>
      </c>
      <c r="F18" s="27">
        <f>E18/208*25</f>
        <v>1040.2644230769231</v>
      </c>
      <c r="G18" s="25">
        <v>8724</v>
      </c>
      <c r="H18" s="27">
        <f>G18/215*25</f>
        <v>1014.4186046511628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6654.4</v>
      </c>
      <c r="R18" s="25">
        <v>0</v>
      </c>
      <c r="S18" s="25">
        <v>0</v>
      </c>
      <c r="T18" s="25">
        <v>645</v>
      </c>
      <c r="U18" s="25">
        <v>0</v>
      </c>
      <c r="V18" s="25">
        <v>0</v>
      </c>
      <c r="W18" s="32">
        <v>29</v>
      </c>
      <c r="X18" s="25">
        <v>9231</v>
      </c>
      <c r="Y18" s="25"/>
      <c r="Z18" s="25">
        <v>1219</v>
      </c>
      <c r="AA18" s="26">
        <v>12</v>
      </c>
      <c r="AB18" s="25">
        <v>1566</v>
      </c>
      <c r="AC18" s="26">
        <v>2418</v>
      </c>
      <c r="AD18" s="25"/>
      <c r="AE18" s="25"/>
      <c r="AF18" s="27">
        <f>Z18*2.43</f>
        <v>2962.17</v>
      </c>
      <c r="AG18" s="26"/>
      <c r="AH18" s="33"/>
    </row>
    <row r="19" spans="1:38" ht="60" customHeight="1" x14ac:dyDescent="0.25">
      <c r="A19" s="34">
        <v>45493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37767</v>
      </c>
      <c r="F19" s="37">
        <f>F17-F18</f>
        <v>4519.9519230769274</v>
      </c>
      <c r="G19" s="36">
        <f t="shared" ref="G19" si="2">G17-G18</f>
        <v>65994</v>
      </c>
      <c r="H19" s="37">
        <f>H17-H18</f>
        <v>7670.0000000000009</v>
      </c>
      <c r="I19" s="36">
        <f t="shared" ref="I19:AE19" si="3">I17-I18</f>
        <v>129000</v>
      </c>
      <c r="J19" s="37">
        <f t="shared" si="3"/>
        <v>15000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32069</v>
      </c>
      <c r="R19" s="36">
        <f t="shared" si="3"/>
        <v>264</v>
      </c>
      <c r="S19" s="36">
        <f t="shared" si="3"/>
        <v>847</v>
      </c>
      <c r="T19" s="36">
        <f t="shared" si="3"/>
        <v>21323</v>
      </c>
      <c r="U19" s="36">
        <f t="shared" si="3"/>
        <v>0</v>
      </c>
      <c r="V19" s="36">
        <f t="shared" si="3"/>
        <v>0</v>
      </c>
      <c r="W19" s="38">
        <f t="shared" si="3"/>
        <v>7313</v>
      </c>
      <c r="X19" s="36">
        <f t="shared" si="3"/>
        <v>49440</v>
      </c>
      <c r="Y19" s="36">
        <f t="shared" si="3"/>
        <v>646</v>
      </c>
      <c r="Z19" s="36">
        <f t="shared" si="3"/>
        <v>9865</v>
      </c>
      <c r="AA19" s="36">
        <f>AA17-AA18</f>
        <v>178</v>
      </c>
      <c r="AB19" s="36">
        <f t="shared" si="3"/>
        <v>16519</v>
      </c>
      <c r="AC19" s="36">
        <f t="shared" si="3"/>
        <v>10417</v>
      </c>
      <c r="AD19" s="36">
        <f t="shared" si="3"/>
        <v>0</v>
      </c>
      <c r="AE19" s="36">
        <f t="shared" si="3"/>
        <v>1060</v>
      </c>
      <c r="AF19" s="37">
        <f>AF17-AF18</f>
        <v>37147.950000000004</v>
      </c>
      <c r="AG19" s="36">
        <f>AG17-AG18</f>
        <v>1645</v>
      </c>
      <c r="AH19" s="39">
        <f>AH17-AH18</f>
        <v>318</v>
      </c>
      <c r="AL19" s="5">
        <f>400+392+2745.29</f>
        <v>3537.29</v>
      </c>
    </row>
    <row r="20" spans="1:38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37767</v>
      </c>
      <c r="F20" s="41">
        <f t="shared" si="5"/>
        <v>4519.9519230769274</v>
      </c>
      <c r="G20" s="40">
        <f t="shared" si="5"/>
        <v>65994</v>
      </c>
      <c r="H20" s="41">
        <f t="shared" si="5"/>
        <v>7670.0000000000009</v>
      </c>
      <c r="I20" s="40">
        <f t="shared" si="5"/>
        <v>129000</v>
      </c>
      <c r="J20" s="41">
        <f t="shared" si="5"/>
        <v>15000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32069</v>
      </c>
      <c r="R20" s="40">
        <f t="shared" si="5"/>
        <v>264</v>
      </c>
      <c r="S20" s="40">
        <f t="shared" si="5"/>
        <v>847</v>
      </c>
      <c r="T20" s="40">
        <f t="shared" si="5"/>
        <v>21323</v>
      </c>
      <c r="U20" s="40">
        <f t="shared" si="5"/>
        <v>0</v>
      </c>
      <c r="V20" s="40">
        <f t="shared" si="5"/>
        <v>0</v>
      </c>
      <c r="W20" s="40">
        <f t="shared" si="5"/>
        <v>7313</v>
      </c>
      <c r="X20" s="40">
        <f t="shared" si="5"/>
        <v>49440</v>
      </c>
      <c r="Y20" s="40">
        <f t="shared" si="5"/>
        <v>646</v>
      </c>
      <c r="Z20" s="40">
        <f t="shared" si="5"/>
        <v>9865</v>
      </c>
      <c r="AA20" s="40">
        <f t="shared" si="5"/>
        <v>178</v>
      </c>
      <c r="AB20" s="40">
        <f t="shared" si="5"/>
        <v>16519</v>
      </c>
      <c r="AC20" s="40">
        <f t="shared" si="5"/>
        <v>10417</v>
      </c>
      <c r="AD20" s="40">
        <f t="shared" si="5"/>
        <v>0</v>
      </c>
      <c r="AE20" s="40">
        <f t="shared" si="5"/>
        <v>1060</v>
      </c>
      <c r="AF20" s="41">
        <f t="shared" si="5"/>
        <v>37147.950000000004</v>
      </c>
      <c r="AG20" s="40">
        <f t="shared" si="5"/>
        <v>1645</v>
      </c>
      <c r="AH20" s="42">
        <f t="shared" si="5"/>
        <v>318</v>
      </c>
      <c r="AL20" s="5">
        <f>10000-AL19</f>
        <v>6462.71</v>
      </c>
    </row>
    <row r="21" spans="1:38" ht="26.25" customHeight="1" x14ac:dyDescent="0.25">
      <c r="E21" s="5">
        <f>8655/208</f>
        <v>41.61057692307692</v>
      </c>
      <c r="G21" s="43">
        <f>8724/215</f>
        <v>40.576744186046511</v>
      </c>
      <c r="H21" s="43"/>
      <c r="I21" s="43"/>
      <c r="J21" s="43"/>
      <c r="Q21" s="5">
        <f>6654/25</f>
        <v>266.16000000000003</v>
      </c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8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8" s="48" customFormat="1" ht="25.5" customHeight="1" x14ac:dyDescent="0.2">
      <c r="A23" s="48" t="s">
        <v>36</v>
      </c>
      <c r="F23" s="48" t="s">
        <v>37</v>
      </c>
      <c r="Q23" s="49" t="s">
        <v>38</v>
      </c>
      <c r="W23" s="48" t="s">
        <v>39</v>
      </c>
      <c r="AG23" s="50"/>
      <c r="AH23" s="50"/>
      <c r="AI23" s="50"/>
      <c r="AJ23" s="50"/>
    </row>
    <row r="24" spans="1:38" s="48" customFormat="1" ht="21" customHeight="1" x14ac:dyDescent="0.2">
      <c r="A24" s="50"/>
      <c r="AG24" s="50"/>
      <c r="AH24" s="50"/>
      <c r="AI24" s="50"/>
      <c r="AJ24" s="50"/>
    </row>
    <row r="25" spans="1:38" s="48" customFormat="1" ht="29.25" customHeight="1" x14ac:dyDescent="0.2">
      <c r="A25" s="50"/>
    </row>
    <row r="26" spans="1:38" s="63" customFormat="1" ht="21" customHeight="1" x14ac:dyDescent="0.2">
      <c r="A26" s="62" t="s">
        <v>40</v>
      </c>
      <c r="F26" s="62" t="s">
        <v>41</v>
      </c>
      <c r="Q26" s="62" t="s">
        <v>42</v>
      </c>
      <c r="U26" s="63" t="s">
        <v>73</v>
      </c>
      <c r="W26" s="62" t="s">
        <v>43</v>
      </c>
    </row>
    <row r="27" spans="1:38" s="64" customFormat="1" ht="21.75" customHeight="1" x14ac:dyDescent="0.2">
      <c r="A27" s="64" t="s">
        <v>44</v>
      </c>
      <c r="F27" s="64" t="s">
        <v>45</v>
      </c>
      <c r="Q27" s="64" t="s">
        <v>46</v>
      </c>
      <c r="W27" s="64" t="s">
        <v>47</v>
      </c>
      <c r="AI27" s="65"/>
      <c r="AJ27" s="65"/>
    </row>
    <row r="28" spans="1:38" s="53" customFormat="1" ht="15.75" customHeight="1" x14ac:dyDescent="0.3"/>
    <row r="29" spans="1:38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8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8" ht="15.75" customHeight="1" x14ac:dyDescent="0.25"/>
    <row r="32" spans="1:38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196850393700787" right="0.196850393700787" top="0.74803149606299202" bottom="0.31496062992126" header="0.31496062992126" footer="0.31496062992126"/>
  <pageSetup paperSize="14" scale="50"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3" zoomScaleNormal="100" workbookViewId="0">
      <selection activeCell="AL19" sqref="AL19:AL21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.140625" style="5" customWidth="1"/>
    <col min="30" max="30" width="11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83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19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6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10839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45494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'7-14-20,2024'!E20</f>
        <v>37767</v>
      </c>
      <c r="F15" s="22">
        <f>'7-14-20,2024'!F20</f>
        <v>4519.9519230769274</v>
      </c>
      <c r="G15" s="21">
        <f>'7-14-20,2024'!G20</f>
        <v>65994</v>
      </c>
      <c r="H15" s="61">
        <f>'7-14-20,2024'!H20</f>
        <v>7670.0000000000009</v>
      </c>
      <c r="I15" s="21">
        <f>'7-14-20,2024'!I20</f>
        <v>129000</v>
      </c>
      <c r="J15" s="21">
        <f>'7-14-20,2024'!J20</f>
        <v>15000</v>
      </c>
      <c r="K15" s="21">
        <f>'7-14-20,2024'!K20</f>
        <v>0</v>
      </c>
      <c r="L15" s="21">
        <f>'7-14-20,2024'!L20</f>
        <v>0</v>
      </c>
      <c r="M15" s="21">
        <f>'7-14-20,2024'!M20</f>
        <v>0</v>
      </c>
      <c r="N15" s="21">
        <f>'7-14-20,2024'!N20</f>
        <v>0</v>
      </c>
      <c r="O15" s="21">
        <f>'7-14-20,2024'!O20</f>
        <v>0</v>
      </c>
      <c r="P15" s="21">
        <f>'7-14-20,2024'!P20</f>
        <v>2.9309887850104133E-14</v>
      </c>
      <c r="Q15" s="61">
        <f>'7-14-20,2024'!Q20</f>
        <v>32069</v>
      </c>
      <c r="R15" s="21">
        <f>'7-14-20,2024'!R20</f>
        <v>264</v>
      </c>
      <c r="S15" s="21">
        <f>'7-14-20,2024'!S20</f>
        <v>847</v>
      </c>
      <c r="T15" s="21">
        <f>'7-14-20,2024'!T20</f>
        <v>21323</v>
      </c>
      <c r="U15" s="21">
        <f>'7-14-20,2024'!U20</f>
        <v>0</v>
      </c>
      <c r="V15" s="21">
        <f>'7-14-20,2024'!V20</f>
        <v>0</v>
      </c>
      <c r="W15" s="21">
        <f>'7-14-20,2024'!W20</f>
        <v>7313</v>
      </c>
      <c r="X15" s="21">
        <f>'7-14-20,2024'!X20</f>
        <v>49440</v>
      </c>
      <c r="Y15" s="21">
        <f>'7-14-20,2024'!Y20</f>
        <v>646</v>
      </c>
      <c r="Z15" s="21">
        <f>'7-14-20,2024'!Z20</f>
        <v>9865</v>
      </c>
      <c r="AA15" s="21">
        <f>'7-14-20,2024'!AA20</f>
        <v>178</v>
      </c>
      <c r="AB15" s="21">
        <f>'7-14-20,2024'!AB20</f>
        <v>16519</v>
      </c>
      <c r="AC15" s="21">
        <f>'7-14-20,2024'!AC20</f>
        <v>10417</v>
      </c>
      <c r="AD15" s="21">
        <f>'7-14-20,2024'!AD20</f>
        <v>0</v>
      </c>
      <c r="AE15" s="21">
        <f>'7-14-20,2024'!AE20</f>
        <v>1060</v>
      </c>
      <c r="AF15" s="22">
        <f>'7-14-20,2024'!AF20</f>
        <v>37147.950000000004</v>
      </c>
      <c r="AG15" s="21">
        <f>'7-14-20,2024'!AG20</f>
        <v>1645</v>
      </c>
      <c r="AH15" s="21">
        <f>'7-14-20,2024'!AH20</f>
        <v>318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/>
      <c r="I16" s="25"/>
      <c r="J16" s="26"/>
      <c r="K16" s="26"/>
      <c r="L16" s="26"/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37767</v>
      </c>
      <c r="F17" s="27">
        <f t="shared" ref="F17:AH17" si="1">F15+F16</f>
        <v>4519.9519230769274</v>
      </c>
      <c r="G17" s="26">
        <f>G15+G16</f>
        <v>65994</v>
      </c>
      <c r="H17" s="28">
        <f>H15+H16</f>
        <v>7670.0000000000009</v>
      </c>
      <c r="I17" s="26">
        <f t="shared" si="1"/>
        <v>129000</v>
      </c>
      <c r="J17" s="26">
        <f t="shared" si="1"/>
        <v>15000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32069</v>
      </c>
      <c r="R17" s="26">
        <f t="shared" si="1"/>
        <v>264</v>
      </c>
      <c r="S17" s="26">
        <f t="shared" si="1"/>
        <v>847</v>
      </c>
      <c r="T17" s="26">
        <f t="shared" si="1"/>
        <v>21323</v>
      </c>
      <c r="U17" s="26">
        <f t="shared" si="1"/>
        <v>0</v>
      </c>
      <c r="V17" s="26">
        <f t="shared" si="1"/>
        <v>0</v>
      </c>
      <c r="W17" s="26">
        <f t="shared" si="1"/>
        <v>7313</v>
      </c>
      <c r="X17" s="26">
        <f t="shared" si="1"/>
        <v>49440</v>
      </c>
      <c r="Y17" s="26">
        <f t="shared" si="1"/>
        <v>646</v>
      </c>
      <c r="Z17" s="26">
        <f t="shared" si="1"/>
        <v>9865</v>
      </c>
      <c r="AA17" s="26">
        <f t="shared" si="1"/>
        <v>178</v>
      </c>
      <c r="AB17" s="26">
        <f t="shared" si="1"/>
        <v>16519</v>
      </c>
      <c r="AC17" s="26">
        <f t="shared" si="1"/>
        <v>10417</v>
      </c>
      <c r="AD17" s="26">
        <f t="shared" si="1"/>
        <v>0</v>
      </c>
      <c r="AE17" s="26">
        <f t="shared" si="1"/>
        <v>1060</v>
      </c>
      <c r="AF17" s="27">
        <f t="shared" si="1"/>
        <v>37147.950000000004</v>
      </c>
      <c r="AG17" s="26">
        <f t="shared" si="1"/>
        <v>1645</v>
      </c>
      <c r="AH17" s="31">
        <f t="shared" si="1"/>
        <v>318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8726</v>
      </c>
      <c r="F18" s="27">
        <f>E18/208*25</f>
        <v>1048.7980769230769</v>
      </c>
      <c r="G18" s="25">
        <v>9751</v>
      </c>
      <c r="H18" s="27">
        <f>G18/215*25</f>
        <v>1133.8372093023256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7336</v>
      </c>
      <c r="R18" s="25">
        <v>0</v>
      </c>
      <c r="S18" s="25">
        <v>0</v>
      </c>
      <c r="T18" s="25">
        <v>36</v>
      </c>
      <c r="U18" s="25">
        <v>0</v>
      </c>
      <c r="V18" s="25">
        <v>0</v>
      </c>
      <c r="W18" s="32">
        <v>0</v>
      </c>
      <c r="X18" s="25">
        <v>10859</v>
      </c>
      <c r="Y18" s="25">
        <v>0</v>
      </c>
      <c r="Z18" s="25">
        <v>1201</v>
      </c>
      <c r="AA18" s="26">
        <v>16</v>
      </c>
      <c r="AB18" s="25">
        <v>2232</v>
      </c>
      <c r="AC18" s="26">
        <v>2186</v>
      </c>
      <c r="AD18" s="25"/>
      <c r="AE18" s="25">
        <v>0</v>
      </c>
      <c r="AF18" s="27">
        <f>Z18*2.43</f>
        <v>2918.4300000000003</v>
      </c>
      <c r="AG18" s="26">
        <v>0</v>
      </c>
      <c r="AH18" s="33">
        <v>2</v>
      </c>
    </row>
    <row r="19" spans="1:36" ht="60" customHeight="1" x14ac:dyDescent="0.25">
      <c r="A19" s="34">
        <v>45500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29041</v>
      </c>
      <c r="F19" s="37">
        <f>F17-F18</f>
        <v>3471.1538461538503</v>
      </c>
      <c r="G19" s="36">
        <f t="shared" ref="G19" si="2">G17-G18</f>
        <v>56243</v>
      </c>
      <c r="H19" s="37">
        <f>H17-H18</f>
        <v>6536.1627906976755</v>
      </c>
      <c r="I19" s="36">
        <f t="shared" ref="I19:AE19" si="3">I17-I18</f>
        <v>129000</v>
      </c>
      <c r="J19" s="37">
        <f t="shared" si="3"/>
        <v>15000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24733</v>
      </c>
      <c r="R19" s="36">
        <f t="shared" si="3"/>
        <v>264</v>
      </c>
      <c r="S19" s="36">
        <f t="shared" si="3"/>
        <v>847</v>
      </c>
      <c r="T19" s="36">
        <f t="shared" si="3"/>
        <v>21287</v>
      </c>
      <c r="U19" s="36">
        <f t="shared" si="3"/>
        <v>0</v>
      </c>
      <c r="V19" s="36">
        <f t="shared" si="3"/>
        <v>0</v>
      </c>
      <c r="W19" s="38">
        <f t="shared" si="3"/>
        <v>7313</v>
      </c>
      <c r="X19" s="36">
        <f t="shared" si="3"/>
        <v>38581</v>
      </c>
      <c r="Y19" s="36">
        <f t="shared" si="3"/>
        <v>646</v>
      </c>
      <c r="Z19" s="36">
        <f t="shared" si="3"/>
        <v>8664</v>
      </c>
      <c r="AA19" s="36">
        <f>AA17-AA18</f>
        <v>162</v>
      </c>
      <c r="AB19" s="36">
        <f t="shared" si="3"/>
        <v>14287</v>
      </c>
      <c r="AC19" s="36">
        <f t="shared" si="3"/>
        <v>8231</v>
      </c>
      <c r="AD19" s="36">
        <f t="shared" si="3"/>
        <v>0</v>
      </c>
      <c r="AE19" s="36">
        <f t="shared" si="3"/>
        <v>1060</v>
      </c>
      <c r="AF19" s="37">
        <f>AF17-AF18</f>
        <v>34229.520000000004</v>
      </c>
      <c r="AG19" s="36">
        <f>AG17-AG18</f>
        <v>1645</v>
      </c>
      <c r="AH19" s="39">
        <f>AH17-AH18</f>
        <v>316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29041</v>
      </c>
      <c r="F20" s="41">
        <f t="shared" si="5"/>
        <v>3471.1538461538503</v>
      </c>
      <c r="G20" s="40">
        <f t="shared" si="5"/>
        <v>56243</v>
      </c>
      <c r="H20" s="41">
        <f t="shared" si="5"/>
        <v>6536.1627906976755</v>
      </c>
      <c r="I20" s="40">
        <f t="shared" si="5"/>
        <v>129000</v>
      </c>
      <c r="J20" s="41">
        <f t="shared" si="5"/>
        <v>15000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24733</v>
      </c>
      <c r="R20" s="40">
        <f t="shared" si="5"/>
        <v>264</v>
      </c>
      <c r="S20" s="40">
        <f t="shared" si="5"/>
        <v>847</v>
      </c>
      <c r="T20" s="40">
        <f t="shared" si="5"/>
        <v>21287</v>
      </c>
      <c r="U20" s="40">
        <f t="shared" si="5"/>
        <v>0</v>
      </c>
      <c r="V20" s="40">
        <f t="shared" si="5"/>
        <v>0</v>
      </c>
      <c r="W20" s="40">
        <f t="shared" si="5"/>
        <v>7313</v>
      </c>
      <c r="X20" s="40">
        <f t="shared" si="5"/>
        <v>38581</v>
      </c>
      <c r="Y20" s="40">
        <f t="shared" si="5"/>
        <v>646</v>
      </c>
      <c r="Z20" s="40">
        <f t="shared" si="5"/>
        <v>8664</v>
      </c>
      <c r="AA20" s="40">
        <f t="shared" si="5"/>
        <v>162</v>
      </c>
      <c r="AB20" s="40">
        <f t="shared" si="5"/>
        <v>14287</v>
      </c>
      <c r="AC20" s="40">
        <f t="shared" si="5"/>
        <v>8231</v>
      </c>
      <c r="AD20" s="40">
        <f t="shared" si="5"/>
        <v>0</v>
      </c>
      <c r="AE20" s="40">
        <f t="shared" si="5"/>
        <v>1060</v>
      </c>
      <c r="AF20" s="41">
        <f t="shared" si="5"/>
        <v>34229.520000000004</v>
      </c>
      <c r="AG20" s="40">
        <f t="shared" si="5"/>
        <v>1645</v>
      </c>
      <c r="AH20" s="42">
        <f t="shared" si="5"/>
        <v>316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40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Normal="100" workbookViewId="0">
      <selection activeCell="F15" sqref="F15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85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5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45501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'7-21-27.2024'!E20</f>
        <v>29041</v>
      </c>
      <c r="F15" s="22">
        <f>'7-21-27.2024'!F20</f>
        <v>3471.1538461538503</v>
      </c>
      <c r="G15" s="21">
        <f>'7-21-27.2024'!G20</f>
        <v>56243</v>
      </c>
      <c r="H15" s="22">
        <f>'7-21-27.2024'!H20</f>
        <v>6536.1627906976755</v>
      </c>
      <c r="I15" s="21">
        <f>'7-21-27.2024'!I20</f>
        <v>129000</v>
      </c>
      <c r="J15" s="21">
        <f>'7-21-27.2024'!J20</f>
        <v>15000</v>
      </c>
      <c r="K15" s="21">
        <f>'7-21-27.2024'!K20</f>
        <v>0</v>
      </c>
      <c r="L15" s="21">
        <f>'7-21-27.2024'!L20</f>
        <v>0</v>
      </c>
      <c r="M15" s="21">
        <f>'7-21-27.2024'!M20</f>
        <v>0</v>
      </c>
      <c r="N15" s="21">
        <f>'7-21-27.2024'!N20</f>
        <v>0</v>
      </c>
      <c r="O15" s="21">
        <f>'7-21-27.2024'!O20</f>
        <v>0</v>
      </c>
      <c r="P15" s="21">
        <f>'7-21-27.2024'!P20</f>
        <v>2.9309887850104133E-14</v>
      </c>
      <c r="Q15" s="21">
        <f>'7-21-27.2024'!Q20</f>
        <v>24733</v>
      </c>
      <c r="R15" s="21">
        <f>'7-21-27.2024'!R20</f>
        <v>264</v>
      </c>
      <c r="S15" s="21">
        <f>'7-21-27.2024'!S20</f>
        <v>847</v>
      </c>
      <c r="T15" s="21">
        <f>'7-21-27.2024'!T20</f>
        <v>21287</v>
      </c>
      <c r="U15" s="21">
        <f>'7-21-27.2024'!U20</f>
        <v>0</v>
      </c>
      <c r="V15" s="21">
        <f>'7-21-27.2024'!V20</f>
        <v>0</v>
      </c>
      <c r="W15" s="21">
        <f>'7-21-27.2024'!W20</f>
        <v>7313</v>
      </c>
      <c r="X15" s="21">
        <f>'7-21-27.2024'!X20</f>
        <v>38581</v>
      </c>
      <c r="Y15" s="21">
        <f>'7-21-27.2024'!Y20</f>
        <v>646</v>
      </c>
      <c r="Z15" s="21">
        <f>'7-21-27.2024'!Z20</f>
        <v>8664</v>
      </c>
      <c r="AA15" s="21">
        <f>'7-21-27.2024'!AA20</f>
        <v>162</v>
      </c>
      <c r="AB15" s="21">
        <f>'7-21-27.2024'!AB20</f>
        <v>14287</v>
      </c>
      <c r="AC15" s="21">
        <f>'7-21-27.2024'!AC20</f>
        <v>8231</v>
      </c>
      <c r="AD15" s="21">
        <f>'7-21-27.2024'!AD20</f>
        <v>0</v>
      </c>
      <c r="AE15" s="21">
        <f>'7-21-27.2024'!AE20</f>
        <v>1060</v>
      </c>
      <c r="AF15" s="22">
        <f>'7-21-27.2024'!AF20</f>
        <v>34229.520000000004</v>
      </c>
      <c r="AG15" s="21">
        <f>'7-21-27.2024'!AG20</f>
        <v>1645</v>
      </c>
      <c r="AH15" s="21">
        <f>'7-21-27.2024'!AH20</f>
        <v>316</v>
      </c>
    </row>
    <row r="16" spans="1:34" ht="60" customHeight="1" x14ac:dyDescent="0.25">
      <c r="A16" s="23"/>
      <c r="B16" s="24" t="s">
        <v>31</v>
      </c>
      <c r="C16" s="25"/>
      <c r="D16" s="26"/>
      <c r="E16" s="25">
        <f>100*208</f>
        <v>20800</v>
      </c>
      <c r="F16" s="26">
        <f>E16/208*25</f>
        <v>2500</v>
      </c>
      <c r="G16" s="25">
        <f>100*215</f>
        <v>21500</v>
      </c>
      <c r="H16" s="26">
        <f>G16/215*25</f>
        <v>2500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f>600*25</f>
        <v>15000</v>
      </c>
      <c r="R16" s="28"/>
      <c r="S16" s="26"/>
      <c r="T16" s="25">
        <v>360</v>
      </c>
      <c r="U16" s="25"/>
      <c r="V16" s="25"/>
      <c r="W16" s="25"/>
      <c r="X16" s="26">
        <v>19750</v>
      </c>
      <c r="Y16" s="25"/>
      <c r="Z16" s="25">
        <v>1000</v>
      </c>
      <c r="AA16" s="25">
        <v>150</v>
      </c>
      <c r="AB16" s="25"/>
      <c r="AC16" s="25">
        <v>4000</v>
      </c>
      <c r="AD16" s="26">
        <v>4350</v>
      </c>
      <c r="AE16" s="25"/>
      <c r="AF16" s="25">
        <v>9000</v>
      </c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49841</v>
      </c>
      <c r="F17" s="27">
        <f t="shared" ref="F17:AH17" si="1">F15+F16</f>
        <v>5971.1538461538503</v>
      </c>
      <c r="G17" s="26">
        <f>G15+G16</f>
        <v>77743</v>
      </c>
      <c r="H17" s="28">
        <f>H15+H16</f>
        <v>9036.1627906976755</v>
      </c>
      <c r="I17" s="26">
        <f t="shared" si="1"/>
        <v>139750</v>
      </c>
      <c r="J17" s="26">
        <f t="shared" si="1"/>
        <v>16250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39733</v>
      </c>
      <c r="R17" s="26">
        <f t="shared" si="1"/>
        <v>264</v>
      </c>
      <c r="S17" s="26">
        <f t="shared" si="1"/>
        <v>847</v>
      </c>
      <c r="T17" s="26">
        <f t="shared" si="1"/>
        <v>21647</v>
      </c>
      <c r="U17" s="26">
        <f t="shared" si="1"/>
        <v>0</v>
      </c>
      <c r="V17" s="26">
        <f t="shared" si="1"/>
        <v>0</v>
      </c>
      <c r="W17" s="26">
        <f t="shared" si="1"/>
        <v>7313</v>
      </c>
      <c r="X17" s="26">
        <f t="shared" si="1"/>
        <v>58331</v>
      </c>
      <c r="Y17" s="26">
        <f t="shared" si="1"/>
        <v>646</v>
      </c>
      <c r="Z17" s="26">
        <f t="shared" si="1"/>
        <v>9664</v>
      </c>
      <c r="AA17" s="26">
        <f t="shared" si="1"/>
        <v>312</v>
      </c>
      <c r="AB17" s="26">
        <f t="shared" si="1"/>
        <v>14287</v>
      </c>
      <c r="AC17" s="26">
        <f t="shared" si="1"/>
        <v>12231</v>
      </c>
      <c r="AD17" s="26">
        <f t="shared" si="1"/>
        <v>4350</v>
      </c>
      <c r="AE17" s="26">
        <f t="shared" si="1"/>
        <v>1060</v>
      </c>
      <c r="AF17" s="27">
        <f t="shared" si="1"/>
        <v>43229.520000000004</v>
      </c>
      <c r="AG17" s="26">
        <f t="shared" si="1"/>
        <v>1645</v>
      </c>
      <c r="AH17" s="31">
        <f t="shared" si="1"/>
        <v>316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10194</v>
      </c>
      <c r="F18" s="27">
        <f>E18/208*25</f>
        <v>1225.2403846153848</v>
      </c>
      <c r="G18" s="25">
        <v>10217</v>
      </c>
      <c r="H18" s="27">
        <f>G18/215*25</f>
        <v>1188.0232558139535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7521</v>
      </c>
      <c r="R18" s="25">
        <v>0</v>
      </c>
      <c r="S18" s="25">
        <v>0</v>
      </c>
      <c r="T18" s="25">
        <v>52</v>
      </c>
      <c r="U18" s="25">
        <v>0</v>
      </c>
      <c r="V18" s="25">
        <v>0</v>
      </c>
      <c r="W18" s="32">
        <v>174</v>
      </c>
      <c r="X18" s="25">
        <v>11135</v>
      </c>
      <c r="Y18" s="25">
        <v>0</v>
      </c>
      <c r="Z18" s="25">
        <v>1212</v>
      </c>
      <c r="AA18" s="26">
        <v>10</v>
      </c>
      <c r="AB18" s="25">
        <v>2185</v>
      </c>
      <c r="AC18" s="26">
        <v>2384</v>
      </c>
      <c r="AD18" s="25"/>
      <c r="AE18" s="25"/>
      <c r="AF18" s="27">
        <f>Z18*2.43</f>
        <v>2945.1600000000003</v>
      </c>
      <c r="AG18" s="26">
        <v>0</v>
      </c>
      <c r="AH18" s="33">
        <v>1</v>
      </c>
    </row>
    <row r="19" spans="1:36" ht="60" customHeight="1" x14ac:dyDescent="0.25">
      <c r="A19" s="34">
        <v>45507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39647</v>
      </c>
      <c r="F19" s="37">
        <f>F17-F18</f>
        <v>4745.9134615384655</v>
      </c>
      <c r="G19" s="36">
        <f t="shared" ref="G19" si="2">G17-G18</f>
        <v>67526</v>
      </c>
      <c r="H19" s="37">
        <f>H17-H18</f>
        <v>7848.1395348837223</v>
      </c>
      <c r="I19" s="36">
        <f t="shared" ref="I19:AE19" si="3">I17-I18</f>
        <v>139750</v>
      </c>
      <c r="J19" s="37">
        <f t="shared" si="3"/>
        <v>16250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32212</v>
      </c>
      <c r="R19" s="36">
        <f t="shared" si="3"/>
        <v>264</v>
      </c>
      <c r="S19" s="36">
        <f t="shared" si="3"/>
        <v>847</v>
      </c>
      <c r="T19" s="36">
        <f t="shared" si="3"/>
        <v>21595</v>
      </c>
      <c r="U19" s="36">
        <f t="shared" si="3"/>
        <v>0</v>
      </c>
      <c r="V19" s="36">
        <f t="shared" si="3"/>
        <v>0</v>
      </c>
      <c r="W19" s="38">
        <f t="shared" si="3"/>
        <v>7139</v>
      </c>
      <c r="X19" s="36">
        <f t="shared" si="3"/>
        <v>47196</v>
      </c>
      <c r="Y19" s="36">
        <f t="shared" si="3"/>
        <v>646</v>
      </c>
      <c r="Z19" s="36">
        <f t="shared" si="3"/>
        <v>8452</v>
      </c>
      <c r="AA19" s="36">
        <f>AA17-AA18</f>
        <v>302</v>
      </c>
      <c r="AB19" s="36">
        <f t="shared" si="3"/>
        <v>12102</v>
      </c>
      <c r="AC19" s="36">
        <f t="shared" si="3"/>
        <v>9847</v>
      </c>
      <c r="AD19" s="36">
        <f t="shared" si="3"/>
        <v>4350</v>
      </c>
      <c r="AE19" s="36">
        <f t="shared" si="3"/>
        <v>1060</v>
      </c>
      <c r="AF19" s="37">
        <f>AF17-AF18</f>
        <v>40284.36</v>
      </c>
      <c r="AG19" s="36">
        <f>AG17-AG18</f>
        <v>1645</v>
      </c>
      <c r="AH19" s="39">
        <f>AH17-AH18</f>
        <v>315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39647</v>
      </c>
      <c r="F20" s="41">
        <f t="shared" si="5"/>
        <v>4745.9134615384655</v>
      </c>
      <c r="G20" s="40">
        <f t="shared" si="5"/>
        <v>67526</v>
      </c>
      <c r="H20" s="41">
        <f t="shared" si="5"/>
        <v>7848.1395348837223</v>
      </c>
      <c r="I20" s="40">
        <f t="shared" si="5"/>
        <v>139750</v>
      </c>
      <c r="J20" s="41">
        <f t="shared" si="5"/>
        <v>16250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32212</v>
      </c>
      <c r="R20" s="40">
        <f t="shared" si="5"/>
        <v>264</v>
      </c>
      <c r="S20" s="40">
        <f t="shared" si="5"/>
        <v>847</v>
      </c>
      <c r="T20" s="40">
        <f t="shared" si="5"/>
        <v>21595</v>
      </c>
      <c r="U20" s="40">
        <f t="shared" si="5"/>
        <v>0</v>
      </c>
      <c r="V20" s="40">
        <f t="shared" si="5"/>
        <v>0</v>
      </c>
      <c r="W20" s="40">
        <f t="shared" si="5"/>
        <v>7139</v>
      </c>
      <c r="X20" s="40">
        <f t="shared" si="5"/>
        <v>47196</v>
      </c>
      <c r="Y20" s="40">
        <f t="shared" si="5"/>
        <v>646</v>
      </c>
      <c r="Z20" s="40">
        <f t="shared" si="5"/>
        <v>8452</v>
      </c>
      <c r="AA20" s="40">
        <f t="shared" si="5"/>
        <v>302</v>
      </c>
      <c r="AB20" s="40">
        <f t="shared" si="5"/>
        <v>12102</v>
      </c>
      <c r="AC20" s="40">
        <f t="shared" si="5"/>
        <v>9847</v>
      </c>
      <c r="AD20" s="40">
        <f t="shared" si="5"/>
        <v>4350</v>
      </c>
      <c r="AE20" s="40">
        <f t="shared" si="5"/>
        <v>1060</v>
      </c>
      <c r="AF20" s="41">
        <f t="shared" si="5"/>
        <v>40284.36</v>
      </c>
      <c r="AG20" s="40">
        <f t="shared" si="5"/>
        <v>1645</v>
      </c>
      <c r="AH20" s="42">
        <f t="shared" si="5"/>
        <v>315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40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Normal="100" workbookViewId="0">
      <selection activeCell="E18" sqref="E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86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5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45508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'7-28-8-3,2024'!E20</f>
        <v>39647</v>
      </c>
      <c r="F15" s="22">
        <f>'7-28-8-3,2024'!F20</f>
        <v>4745.9134615384655</v>
      </c>
      <c r="G15" s="21">
        <f>'7-28-8-3,2024'!G20</f>
        <v>67526</v>
      </c>
      <c r="H15" s="22">
        <f>'7-28-8-3,2024'!H20</f>
        <v>7848.1395348837223</v>
      </c>
      <c r="I15" s="21">
        <f>'7-28-8-3,2024'!I20</f>
        <v>139750</v>
      </c>
      <c r="J15" s="21">
        <f>'7-28-8-3,2024'!J20</f>
        <v>16250</v>
      </c>
      <c r="K15" s="21">
        <f>'7-28-8-3,2024'!K20</f>
        <v>0</v>
      </c>
      <c r="L15" s="21">
        <f>'7-28-8-3,2024'!L20</f>
        <v>0</v>
      </c>
      <c r="M15" s="21">
        <f>'7-28-8-3,2024'!M20</f>
        <v>0</v>
      </c>
      <c r="N15" s="21">
        <f>'7-28-8-3,2024'!N20</f>
        <v>0</v>
      </c>
      <c r="O15" s="21">
        <f>'7-28-8-3,2024'!O20</f>
        <v>0</v>
      </c>
      <c r="P15" s="21">
        <f>'7-28-8-3,2024'!P20</f>
        <v>2.9309887850104133E-14</v>
      </c>
      <c r="Q15" s="21">
        <f>'7-28-8-3,2024'!Q20</f>
        <v>32212</v>
      </c>
      <c r="R15" s="21">
        <f>'7-28-8-3,2024'!R20</f>
        <v>264</v>
      </c>
      <c r="S15" s="21">
        <f>'7-28-8-3,2024'!S20</f>
        <v>847</v>
      </c>
      <c r="T15" s="21">
        <f>'7-28-8-3,2024'!T20</f>
        <v>21595</v>
      </c>
      <c r="U15" s="21">
        <f>'7-28-8-3,2024'!U20</f>
        <v>0</v>
      </c>
      <c r="V15" s="21">
        <f>'7-28-8-3,2024'!V20</f>
        <v>0</v>
      </c>
      <c r="W15" s="21">
        <f>'7-28-8-3,2024'!W20</f>
        <v>7139</v>
      </c>
      <c r="X15" s="21">
        <f>'7-28-8-3,2024'!X20</f>
        <v>47196</v>
      </c>
      <c r="Y15" s="21">
        <f>'7-28-8-3,2024'!Y20</f>
        <v>646</v>
      </c>
      <c r="Z15" s="21">
        <f>'7-28-8-3,2024'!Z20</f>
        <v>8452</v>
      </c>
      <c r="AA15" s="21">
        <f>'7-28-8-3,2024'!AA20</f>
        <v>302</v>
      </c>
      <c r="AB15" s="21">
        <f>'7-28-8-3,2024'!AB20</f>
        <v>12102</v>
      </c>
      <c r="AC15" s="21">
        <f>'7-28-8-3,2024'!AC20</f>
        <v>9847</v>
      </c>
      <c r="AD15" s="21">
        <f>'7-28-8-3,2024'!AD20</f>
        <v>4350</v>
      </c>
      <c r="AE15" s="21">
        <f>'7-28-8-3,2024'!AE20</f>
        <v>1060</v>
      </c>
      <c r="AF15" s="22">
        <f>'7-28-8-3,2024'!AF20</f>
        <v>40284.36</v>
      </c>
      <c r="AG15" s="21">
        <f>'7-28-8-3,2024'!AG20</f>
        <v>1645</v>
      </c>
      <c r="AH15" s="21">
        <f>'7-28-8-3,2024'!AH20</f>
        <v>315</v>
      </c>
    </row>
    <row r="16" spans="1:34" ht="60" customHeight="1" x14ac:dyDescent="0.25">
      <c r="A16" s="23"/>
      <c r="B16" s="24" t="s">
        <v>31</v>
      </c>
      <c r="C16" s="25"/>
      <c r="D16" s="26"/>
      <c r="E16" s="25">
        <f>75*208</f>
        <v>15600</v>
      </c>
      <c r="F16" s="26">
        <f>E16/208*25</f>
        <v>1875</v>
      </c>
      <c r="G16" s="25">
        <f>75*215</f>
        <v>16125</v>
      </c>
      <c r="H16" s="26">
        <f>G16/215*25</f>
        <v>1875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>
        <v>36227</v>
      </c>
      <c r="Y16" s="25"/>
      <c r="Z16" s="25">
        <v>1000</v>
      </c>
      <c r="AA16" s="25"/>
      <c r="AB16" s="25">
        <v>4500</v>
      </c>
      <c r="AC16" s="25">
        <v>5000</v>
      </c>
      <c r="AD16" s="26"/>
      <c r="AE16" s="25"/>
      <c r="AF16" s="25">
        <v>9000</v>
      </c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55247</v>
      </c>
      <c r="F17" s="27">
        <f t="shared" ref="F17:AH17" si="1">F15+F16</f>
        <v>6620.9134615384655</v>
      </c>
      <c r="G17" s="26">
        <f>G15+G16</f>
        <v>83651</v>
      </c>
      <c r="H17" s="27">
        <f>H15+H16</f>
        <v>9723.1395348837214</v>
      </c>
      <c r="I17" s="26">
        <f t="shared" si="1"/>
        <v>150500</v>
      </c>
      <c r="J17" s="26">
        <f t="shared" si="1"/>
        <v>17500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32212</v>
      </c>
      <c r="R17" s="26">
        <f t="shared" si="1"/>
        <v>264</v>
      </c>
      <c r="S17" s="26">
        <f t="shared" si="1"/>
        <v>847</v>
      </c>
      <c r="T17" s="26">
        <f t="shared" si="1"/>
        <v>21595</v>
      </c>
      <c r="U17" s="26">
        <f t="shared" si="1"/>
        <v>0</v>
      </c>
      <c r="V17" s="26">
        <f t="shared" si="1"/>
        <v>0</v>
      </c>
      <c r="W17" s="26">
        <f t="shared" si="1"/>
        <v>7139</v>
      </c>
      <c r="X17" s="26">
        <f t="shared" si="1"/>
        <v>83423</v>
      </c>
      <c r="Y17" s="26">
        <f t="shared" si="1"/>
        <v>646</v>
      </c>
      <c r="Z17" s="26">
        <f t="shared" si="1"/>
        <v>9452</v>
      </c>
      <c r="AA17" s="26">
        <f t="shared" si="1"/>
        <v>302</v>
      </c>
      <c r="AB17" s="26">
        <f t="shared" si="1"/>
        <v>16602</v>
      </c>
      <c r="AC17" s="26">
        <f t="shared" si="1"/>
        <v>14847</v>
      </c>
      <c r="AD17" s="26">
        <f t="shared" si="1"/>
        <v>4350</v>
      </c>
      <c r="AE17" s="26">
        <f t="shared" si="1"/>
        <v>1060</v>
      </c>
      <c r="AF17" s="27">
        <f t="shared" si="1"/>
        <v>49284.36</v>
      </c>
      <c r="AG17" s="26">
        <f t="shared" si="1"/>
        <v>1645</v>
      </c>
      <c r="AH17" s="31">
        <f t="shared" si="1"/>
        <v>315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9965</v>
      </c>
      <c r="F18" s="27">
        <f>E18/208*25</f>
        <v>1197.7163461538462</v>
      </c>
      <c r="G18" s="25">
        <v>9582</v>
      </c>
      <c r="H18" s="27">
        <f>G18/215*25</f>
        <v>1114.1860465116279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7083</v>
      </c>
      <c r="R18" s="25">
        <v>0</v>
      </c>
      <c r="S18" s="25">
        <v>0</v>
      </c>
      <c r="T18" s="25">
        <v>17</v>
      </c>
      <c r="U18" s="25">
        <v>0</v>
      </c>
      <c r="V18" s="25">
        <v>0</v>
      </c>
      <c r="W18" s="32">
        <v>434</v>
      </c>
      <c r="X18" s="25">
        <v>10327</v>
      </c>
      <c r="Y18" s="25">
        <v>0</v>
      </c>
      <c r="Z18" s="25">
        <v>1097</v>
      </c>
      <c r="AA18" s="26">
        <v>12</v>
      </c>
      <c r="AB18" s="25">
        <v>2027</v>
      </c>
      <c r="AC18" s="26">
        <v>2322</v>
      </c>
      <c r="AD18" s="25"/>
      <c r="AE18" s="25"/>
      <c r="AF18" s="27">
        <f>Z18*2.43</f>
        <v>2665.71</v>
      </c>
      <c r="AG18" s="26">
        <v>0</v>
      </c>
      <c r="AH18" s="33">
        <v>1</v>
      </c>
    </row>
    <row r="19" spans="1:36" ht="60" customHeight="1" x14ac:dyDescent="0.25">
      <c r="A19" s="34">
        <v>45514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45282</v>
      </c>
      <c r="F19" s="37">
        <f>F17-F18</f>
        <v>5423.1971153846189</v>
      </c>
      <c r="G19" s="36">
        <f t="shared" ref="G19" si="2">G17-G18</f>
        <v>74069</v>
      </c>
      <c r="H19" s="37">
        <f>H17-H18</f>
        <v>8608.9534883720935</v>
      </c>
      <c r="I19" s="36">
        <f t="shared" ref="I19:AE19" si="3">I17-I18</f>
        <v>150500</v>
      </c>
      <c r="J19" s="37">
        <f t="shared" si="3"/>
        <v>17500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25129</v>
      </c>
      <c r="R19" s="36">
        <f t="shared" si="3"/>
        <v>264</v>
      </c>
      <c r="S19" s="36">
        <f t="shared" si="3"/>
        <v>847</v>
      </c>
      <c r="T19" s="36">
        <f t="shared" si="3"/>
        <v>21578</v>
      </c>
      <c r="U19" s="36">
        <f t="shared" si="3"/>
        <v>0</v>
      </c>
      <c r="V19" s="36">
        <f t="shared" si="3"/>
        <v>0</v>
      </c>
      <c r="W19" s="38">
        <f t="shared" si="3"/>
        <v>6705</v>
      </c>
      <c r="X19" s="36">
        <f t="shared" si="3"/>
        <v>73096</v>
      </c>
      <c r="Y19" s="36">
        <f t="shared" si="3"/>
        <v>646</v>
      </c>
      <c r="Z19" s="36">
        <f t="shared" si="3"/>
        <v>8355</v>
      </c>
      <c r="AA19" s="36">
        <f>AA17-AA18</f>
        <v>290</v>
      </c>
      <c r="AB19" s="36">
        <f t="shared" si="3"/>
        <v>14575</v>
      </c>
      <c r="AC19" s="36">
        <f t="shared" si="3"/>
        <v>12525</v>
      </c>
      <c r="AD19" s="36">
        <f t="shared" si="3"/>
        <v>4350</v>
      </c>
      <c r="AE19" s="36">
        <f t="shared" si="3"/>
        <v>1060</v>
      </c>
      <c r="AF19" s="37">
        <f>AF17-AF18</f>
        <v>46618.65</v>
      </c>
      <c r="AG19" s="36">
        <f>AG17-AG18</f>
        <v>1645</v>
      </c>
      <c r="AH19" s="39">
        <f>AH17-AH18</f>
        <v>314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45282</v>
      </c>
      <c r="F20" s="41">
        <f t="shared" si="5"/>
        <v>5423.1971153846189</v>
      </c>
      <c r="G20" s="40">
        <f t="shared" si="5"/>
        <v>74069</v>
      </c>
      <c r="H20" s="41">
        <f t="shared" si="5"/>
        <v>8608.9534883720935</v>
      </c>
      <c r="I20" s="40">
        <f t="shared" si="5"/>
        <v>150500</v>
      </c>
      <c r="J20" s="41">
        <f t="shared" si="5"/>
        <v>17500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25129</v>
      </c>
      <c r="R20" s="40">
        <f t="shared" si="5"/>
        <v>264</v>
      </c>
      <c r="S20" s="40">
        <f t="shared" si="5"/>
        <v>847</v>
      </c>
      <c r="T20" s="40">
        <f t="shared" si="5"/>
        <v>21578</v>
      </c>
      <c r="U20" s="40">
        <f t="shared" si="5"/>
        <v>0</v>
      </c>
      <c r="V20" s="40">
        <f t="shared" si="5"/>
        <v>0</v>
      </c>
      <c r="W20" s="40">
        <f t="shared" si="5"/>
        <v>6705</v>
      </c>
      <c r="X20" s="40">
        <f t="shared" si="5"/>
        <v>73096</v>
      </c>
      <c r="Y20" s="40">
        <f t="shared" si="5"/>
        <v>646</v>
      </c>
      <c r="Z20" s="40">
        <f t="shared" si="5"/>
        <v>8355</v>
      </c>
      <c r="AA20" s="40">
        <f t="shared" si="5"/>
        <v>290</v>
      </c>
      <c r="AB20" s="40">
        <f t="shared" si="5"/>
        <v>14575</v>
      </c>
      <c r="AC20" s="40">
        <f t="shared" si="5"/>
        <v>12525</v>
      </c>
      <c r="AD20" s="40">
        <f t="shared" si="5"/>
        <v>4350</v>
      </c>
      <c r="AE20" s="40">
        <f t="shared" si="5"/>
        <v>1060</v>
      </c>
      <c r="AF20" s="41">
        <f t="shared" si="5"/>
        <v>46618.65</v>
      </c>
      <c r="AG20" s="40">
        <f t="shared" si="5"/>
        <v>1645</v>
      </c>
      <c r="AH20" s="42">
        <f t="shared" si="5"/>
        <v>314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40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9" zoomScale="85" zoomScaleNormal="85" workbookViewId="0">
      <selection activeCell="E15" sqref="E15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1.570312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87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5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45514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'8-4-10,2024'!E20</f>
        <v>45282</v>
      </c>
      <c r="F15" s="21">
        <f>'8-4-10,2024'!F20</f>
        <v>5423.1971153846189</v>
      </c>
      <c r="G15" s="21">
        <f>'8-4-10,2024'!G20</f>
        <v>74069</v>
      </c>
      <c r="H15" s="21">
        <f>'8-4-10,2024'!H20</f>
        <v>8608.9534883720935</v>
      </c>
      <c r="I15" s="21">
        <f>'8-4-10,2024'!I20</f>
        <v>150500</v>
      </c>
      <c r="J15" s="21">
        <f>'8-4-10,2024'!J20</f>
        <v>17500</v>
      </c>
      <c r="K15" s="21">
        <f>'8-4-10,2024'!K20</f>
        <v>0</v>
      </c>
      <c r="L15" s="21">
        <f>'8-4-10,2024'!L20</f>
        <v>0</v>
      </c>
      <c r="M15" s="21">
        <f>'8-4-10,2024'!M20</f>
        <v>0</v>
      </c>
      <c r="N15" s="21">
        <f>'8-4-10,2024'!N20</f>
        <v>0</v>
      </c>
      <c r="O15" s="21">
        <f>'8-4-10,2024'!O20</f>
        <v>0</v>
      </c>
      <c r="P15" s="21">
        <f>'8-4-10,2024'!P20</f>
        <v>2.9309887850104133E-14</v>
      </c>
      <c r="Q15" s="21">
        <f>'8-4-10,2024'!Q20</f>
        <v>25129</v>
      </c>
      <c r="R15" s="21">
        <f>'8-4-10,2024'!R20</f>
        <v>264</v>
      </c>
      <c r="S15" s="21">
        <f>'8-4-10,2024'!S20</f>
        <v>847</v>
      </c>
      <c r="T15" s="21">
        <f>'8-4-10,2024'!T20</f>
        <v>21578</v>
      </c>
      <c r="U15" s="21">
        <f>'8-4-10,2024'!U20</f>
        <v>0</v>
      </c>
      <c r="V15" s="21">
        <f>'8-4-10,2024'!V20</f>
        <v>0</v>
      </c>
      <c r="W15" s="21">
        <f>'8-4-10,2024'!W20</f>
        <v>6705</v>
      </c>
      <c r="X15" s="21">
        <f>'8-4-10,2024'!X20</f>
        <v>73096</v>
      </c>
      <c r="Y15" s="21">
        <f>'8-4-10,2024'!Y20</f>
        <v>646</v>
      </c>
      <c r="Z15" s="21">
        <f>'8-4-10,2024'!Z20</f>
        <v>8355</v>
      </c>
      <c r="AA15" s="21">
        <f>'8-4-10,2024'!AA20</f>
        <v>290</v>
      </c>
      <c r="AB15" s="21">
        <f>'8-4-10,2024'!AB20</f>
        <v>14575</v>
      </c>
      <c r="AC15" s="21">
        <f>'8-4-10,2024'!AC20</f>
        <v>12525</v>
      </c>
      <c r="AD15" s="21">
        <f>'8-4-10,2024'!AD20</f>
        <v>4350</v>
      </c>
      <c r="AE15" s="21">
        <f>'8-4-10,2024'!AE20</f>
        <v>1060</v>
      </c>
      <c r="AF15" s="21">
        <f>'8-4-10,2024'!AF20</f>
        <v>46618.65</v>
      </c>
      <c r="AG15" s="21">
        <f>'8-4-10,2024'!AG20</f>
        <v>1645</v>
      </c>
      <c r="AH15" s="21">
        <f>'8-4-10,2024'!AH20</f>
        <v>314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45282</v>
      </c>
      <c r="F17" s="27">
        <f t="shared" ref="F17:AH17" si="1">F15+F16</f>
        <v>5423.1971153846189</v>
      </c>
      <c r="G17" s="26">
        <f>G15+G16</f>
        <v>74069</v>
      </c>
      <c r="H17" s="27">
        <f>H15+H16</f>
        <v>8608.9534883720935</v>
      </c>
      <c r="I17" s="26">
        <f t="shared" si="1"/>
        <v>161250</v>
      </c>
      <c r="J17" s="26">
        <f t="shared" si="1"/>
        <v>18750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25129</v>
      </c>
      <c r="R17" s="26">
        <f t="shared" si="1"/>
        <v>264</v>
      </c>
      <c r="S17" s="26">
        <f t="shared" si="1"/>
        <v>847</v>
      </c>
      <c r="T17" s="26">
        <f t="shared" si="1"/>
        <v>21578</v>
      </c>
      <c r="U17" s="26">
        <f t="shared" si="1"/>
        <v>0</v>
      </c>
      <c r="V17" s="26">
        <f t="shared" si="1"/>
        <v>0</v>
      </c>
      <c r="W17" s="26">
        <f t="shared" si="1"/>
        <v>6705</v>
      </c>
      <c r="X17" s="26">
        <f t="shared" si="1"/>
        <v>73096</v>
      </c>
      <c r="Y17" s="26">
        <f t="shared" si="1"/>
        <v>646</v>
      </c>
      <c r="Z17" s="26">
        <f t="shared" si="1"/>
        <v>8355</v>
      </c>
      <c r="AA17" s="26">
        <f t="shared" si="1"/>
        <v>290</v>
      </c>
      <c r="AB17" s="26">
        <f t="shared" si="1"/>
        <v>14575</v>
      </c>
      <c r="AC17" s="26">
        <f t="shared" si="1"/>
        <v>12525</v>
      </c>
      <c r="AD17" s="26">
        <f t="shared" si="1"/>
        <v>4350</v>
      </c>
      <c r="AE17" s="26">
        <f t="shared" si="1"/>
        <v>1060</v>
      </c>
      <c r="AF17" s="27">
        <f t="shared" si="1"/>
        <v>46618.65</v>
      </c>
      <c r="AG17" s="26">
        <f t="shared" si="1"/>
        <v>1645</v>
      </c>
      <c r="AH17" s="31">
        <f t="shared" si="1"/>
        <v>314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10268</v>
      </c>
      <c r="F18" s="27">
        <f>E18/208*25</f>
        <v>1234.1346153846152</v>
      </c>
      <c r="G18" s="25">
        <v>9642</v>
      </c>
      <c r="H18" s="27">
        <f>G18/215*25</f>
        <v>1121.1627906976744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7566</v>
      </c>
      <c r="R18" s="25">
        <v>0</v>
      </c>
      <c r="S18" s="25">
        <v>0</v>
      </c>
      <c r="T18" s="25">
        <v>30</v>
      </c>
      <c r="U18" s="25">
        <v>0</v>
      </c>
      <c r="V18" s="25">
        <v>0</v>
      </c>
      <c r="W18" s="32">
        <v>145</v>
      </c>
      <c r="X18" s="25">
        <v>11114</v>
      </c>
      <c r="Y18" s="25">
        <v>0</v>
      </c>
      <c r="Z18" s="25">
        <v>1124</v>
      </c>
      <c r="AA18" s="26">
        <v>24</v>
      </c>
      <c r="AB18" s="25">
        <v>1873</v>
      </c>
      <c r="AC18" s="26">
        <v>2437</v>
      </c>
      <c r="AD18" s="25">
        <v>249</v>
      </c>
      <c r="AE18" s="25"/>
      <c r="AF18" s="27">
        <f>Z18*2.43</f>
        <v>2731.32</v>
      </c>
      <c r="AG18" s="26">
        <v>0</v>
      </c>
      <c r="AH18" s="33"/>
    </row>
    <row r="19" spans="1:36" ht="60" customHeight="1" x14ac:dyDescent="0.25">
      <c r="A19" s="34">
        <v>45521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35014</v>
      </c>
      <c r="F19" s="37">
        <f>F17-F18</f>
        <v>4189.0625000000036</v>
      </c>
      <c r="G19" s="36">
        <f t="shared" ref="G19" si="2">G17-G18</f>
        <v>64427</v>
      </c>
      <c r="H19" s="37">
        <f>H17-H18</f>
        <v>7487.7906976744189</v>
      </c>
      <c r="I19" s="36">
        <f t="shared" ref="I19:AE19" si="3">I17-I18</f>
        <v>161250</v>
      </c>
      <c r="J19" s="37">
        <f t="shared" si="3"/>
        <v>18750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17563</v>
      </c>
      <c r="R19" s="36">
        <f t="shared" si="3"/>
        <v>264</v>
      </c>
      <c r="S19" s="36">
        <f t="shared" si="3"/>
        <v>847</v>
      </c>
      <c r="T19" s="36">
        <f t="shared" si="3"/>
        <v>21548</v>
      </c>
      <c r="U19" s="36">
        <f t="shared" si="3"/>
        <v>0</v>
      </c>
      <c r="V19" s="36">
        <f t="shared" si="3"/>
        <v>0</v>
      </c>
      <c r="W19" s="38">
        <f t="shared" si="3"/>
        <v>6560</v>
      </c>
      <c r="X19" s="36">
        <f t="shared" si="3"/>
        <v>61982</v>
      </c>
      <c r="Y19" s="36">
        <f t="shared" si="3"/>
        <v>646</v>
      </c>
      <c r="Z19" s="36">
        <f t="shared" si="3"/>
        <v>7231</v>
      </c>
      <c r="AA19" s="36">
        <f>AA17-AA18</f>
        <v>266</v>
      </c>
      <c r="AB19" s="36">
        <f t="shared" si="3"/>
        <v>12702</v>
      </c>
      <c r="AC19" s="36">
        <f t="shared" si="3"/>
        <v>10088</v>
      </c>
      <c r="AD19" s="36">
        <f t="shared" si="3"/>
        <v>4101</v>
      </c>
      <c r="AE19" s="36">
        <f t="shared" si="3"/>
        <v>1060</v>
      </c>
      <c r="AF19" s="37">
        <f>AF17-AF18</f>
        <v>43887.33</v>
      </c>
      <c r="AG19" s="36">
        <f>AG17-AG18</f>
        <v>1645</v>
      </c>
      <c r="AH19" s="39">
        <f>AH17-AH18</f>
        <v>314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>E19</f>
        <v>35014</v>
      </c>
      <c r="F20" s="41">
        <f t="shared" si="5"/>
        <v>4189.0625000000036</v>
      </c>
      <c r="G20" s="40">
        <f t="shared" si="5"/>
        <v>64427</v>
      </c>
      <c r="H20" s="41">
        <f t="shared" si="5"/>
        <v>7487.7906976744189</v>
      </c>
      <c r="I20" s="40">
        <f t="shared" si="5"/>
        <v>161250</v>
      </c>
      <c r="J20" s="41">
        <f t="shared" si="5"/>
        <v>18750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17563</v>
      </c>
      <c r="R20" s="40">
        <f t="shared" si="5"/>
        <v>264</v>
      </c>
      <c r="S20" s="40">
        <f t="shared" si="5"/>
        <v>847</v>
      </c>
      <c r="T20" s="40">
        <f t="shared" si="5"/>
        <v>21548</v>
      </c>
      <c r="U20" s="40">
        <f t="shared" si="5"/>
        <v>0</v>
      </c>
      <c r="V20" s="40">
        <f t="shared" si="5"/>
        <v>0</v>
      </c>
      <c r="W20" s="40">
        <f t="shared" si="5"/>
        <v>6560</v>
      </c>
      <c r="X20" s="40">
        <f t="shared" si="5"/>
        <v>61982</v>
      </c>
      <c r="Y20" s="40">
        <f t="shared" si="5"/>
        <v>646</v>
      </c>
      <c r="Z20" s="40">
        <f t="shared" si="5"/>
        <v>7231</v>
      </c>
      <c r="AA20" s="40">
        <f t="shared" si="5"/>
        <v>266</v>
      </c>
      <c r="AB20" s="40">
        <f t="shared" si="5"/>
        <v>12702</v>
      </c>
      <c r="AC20" s="40">
        <f t="shared" si="5"/>
        <v>10088</v>
      </c>
      <c r="AD20" s="40">
        <f t="shared" si="5"/>
        <v>4101</v>
      </c>
      <c r="AE20" s="40">
        <f t="shared" si="5"/>
        <v>1060</v>
      </c>
      <c r="AF20" s="41">
        <f t="shared" si="5"/>
        <v>43887.33</v>
      </c>
      <c r="AG20" s="40">
        <f t="shared" si="5"/>
        <v>1645</v>
      </c>
      <c r="AH20" s="42">
        <f t="shared" si="5"/>
        <v>314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E20" sqref="E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89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5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45522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'8-11-17,2024'!E20</f>
        <v>35014</v>
      </c>
      <c r="F15" s="21">
        <f>'8-11-17,2024'!F20</f>
        <v>4189.0625000000036</v>
      </c>
      <c r="G15" s="21">
        <f>'8-11-17,2024'!G20</f>
        <v>64427</v>
      </c>
      <c r="H15" s="21">
        <f>'8-11-17,2024'!H20</f>
        <v>7487.7906976744189</v>
      </c>
      <c r="I15" s="21">
        <f>'8-11-17,2024'!I20</f>
        <v>161250</v>
      </c>
      <c r="J15" s="21">
        <f>'8-11-17,2024'!J20</f>
        <v>18750</v>
      </c>
      <c r="K15" s="21">
        <f>'8-11-17,2024'!K20</f>
        <v>0</v>
      </c>
      <c r="L15" s="21">
        <f>'8-11-17,2024'!L20</f>
        <v>0</v>
      </c>
      <c r="M15" s="21">
        <f>'8-11-17,2024'!M20</f>
        <v>0</v>
      </c>
      <c r="N15" s="21">
        <f>'8-11-17,2024'!N20</f>
        <v>0</v>
      </c>
      <c r="O15" s="21">
        <f>'8-11-17,2024'!O20</f>
        <v>0</v>
      </c>
      <c r="P15" s="21">
        <f>'8-11-17,2024'!P20</f>
        <v>2.9309887850104133E-14</v>
      </c>
      <c r="Q15" s="21">
        <f>'8-11-17,2024'!Q20</f>
        <v>17563</v>
      </c>
      <c r="R15" s="21">
        <f>'8-11-17,2024'!R20</f>
        <v>264</v>
      </c>
      <c r="S15" s="21">
        <f>'8-11-17,2024'!S20</f>
        <v>847</v>
      </c>
      <c r="T15" s="21">
        <f>'8-11-17,2024'!T20</f>
        <v>21548</v>
      </c>
      <c r="U15" s="21">
        <f>'8-11-17,2024'!U20</f>
        <v>0</v>
      </c>
      <c r="V15" s="21">
        <f>'8-11-17,2024'!V20</f>
        <v>0</v>
      </c>
      <c r="W15" s="21">
        <f>'8-11-17,2024'!W20</f>
        <v>6560</v>
      </c>
      <c r="X15" s="21">
        <f>'8-11-17,2024'!X20</f>
        <v>61982</v>
      </c>
      <c r="Y15" s="21">
        <f>'8-11-17,2024'!Y20</f>
        <v>646</v>
      </c>
      <c r="Z15" s="21">
        <f>'8-11-17,2024'!Z20</f>
        <v>7231</v>
      </c>
      <c r="AA15" s="21">
        <f>'8-11-17,2024'!AA20</f>
        <v>266</v>
      </c>
      <c r="AB15" s="21">
        <f>'8-11-17,2024'!AB20</f>
        <v>12702</v>
      </c>
      <c r="AC15" s="21">
        <f>'8-11-17,2024'!AC20</f>
        <v>10088</v>
      </c>
      <c r="AD15" s="21">
        <f>'8-11-17,2024'!AD20</f>
        <v>4101</v>
      </c>
      <c r="AE15" s="21">
        <f>'8-11-17,2024'!AE20</f>
        <v>1060</v>
      </c>
      <c r="AF15" s="21">
        <f>'8-11-17,2024'!AF20</f>
        <v>43887.33</v>
      </c>
      <c r="AG15" s="21">
        <f>'8-11-17,2024'!AG20</f>
        <v>1645</v>
      </c>
      <c r="AH15" s="21">
        <f>'8-11-17,2024'!AH20</f>
        <v>314</v>
      </c>
    </row>
    <row r="16" spans="1:34" ht="60" customHeight="1" x14ac:dyDescent="0.25">
      <c r="A16" s="23"/>
      <c r="B16" s="24" t="s">
        <v>31</v>
      </c>
      <c r="C16" s="25"/>
      <c r="D16" s="26"/>
      <c r="E16" s="25">
        <v>10400</v>
      </c>
      <c r="F16" s="26">
        <f>E16/208*25</f>
        <v>1250</v>
      </c>
      <c r="G16" s="25">
        <v>10750</v>
      </c>
      <c r="H16" s="26">
        <f>G16/215*25</f>
        <v>1250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10000</v>
      </c>
      <c r="R16" s="28"/>
      <c r="S16" s="26"/>
      <c r="T16" s="25"/>
      <c r="U16" s="25"/>
      <c r="V16" s="25"/>
      <c r="W16" s="25"/>
      <c r="X16" s="26">
        <v>42750</v>
      </c>
      <c r="Y16" s="25"/>
      <c r="Z16" s="25">
        <v>1000</v>
      </c>
      <c r="AA16" s="25"/>
      <c r="AB16" s="25">
        <v>1800</v>
      </c>
      <c r="AC16" s="25">
        <v>2000</v>
      </c>
      <c r="AD16" s="26"/>
      <c r="AE16" s="25"/>
      <c r="AF16" s="25"/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45414</v>
      </c>
      <c r="F17" s="27">
        <f t="shared" ref="F17:AH17" si="1">F15+F16</f>
        <v>5439.0625000000036</v>
      </c>
      <c r="G17" s="26">
        <f>G15+G16</f>
        <v>75177</v>
      </c>
      <c r="H17" s="27">
        <f>H15+H16</f>
        <v>8737.7906976744198</v>
      </c>
      <c r="I17" s="26">
        <f t="shared" si="1"/>
        <v>172000</v>
      </c>
      <c r="J17" s="26">
        <f t="shared" si="1"/>
        <v>20000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27563</v>
      </c>
      <c r="R17" s="26">
        <f t="shared" si="1"/>
        <v>264</v>
      </c>
      <c r="S17" s="26">
        <f t="shared" si="1"/>
        <v>847</v>
      </c>
      <c r="T17" s="26">
        <f t="shared" si="1"/>
        <v>21548</v>
      </c>
      <c r="U17" s="26">
        <f t="shared" si="1"/>
        <v>0</v>
      </c>
      <c r="V17" s="26">
        <f t="shared" si="1"/>
        <v>0</v>
      </c>
      <c r="W17" s="26">
        <f t="shared" si="1"/>
        <v>6560</v>
      </c>
      <c r="X17" s="26">
        <f t="shared" si="1"/>
        <v>104732</v>
      </c>
      <c r="Y17" s="26">
        <f t="shared" si="1"/>
        <v>646</v>
      </c>
      <c r="Z17" s="26">
        <f t="shared" si="1"/>
        <v>8231</v>
      </c>
      <c r="AA17" s="26">
        <f t="shared" si="1"/>
        <v>266</v>
      </c>
      <c r="AB17" s="26">
        <f t="shared" si="1"/>
        <v>14502</v>
      </c>
      <c r="AC17" s="26">
        <f t="shared" si="1"/>
        <v>12088</v>
      </c>
      <c r="AD17" s="26">
        <f t="shared" si="1"/>
        <v>4101</v>
      </c>
      <c r="AE17" s="26">
        <f t="shared" si="1"/>
        <v>1060</v>
      </c>
      <c r="AF17" s="27">
        <f t="shared" si="1"/>
        <v>43887.33</v>
      </c>
      <c r="AG17" s="26">
        <f t="shared" si="1"/>
        <v>1645</v>
      </c>
      <c r="AH17" s="31">
        <f t="shared" si="1"/>
        <v>314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10357</v>
      </c>
      <c r="F18" s="27">
        <f>E18/208*25</f>
        <v>1244.8317307692309</v>
      </c>
      <c r="G18" s="25">
        <v>7138</v>
      </c>
      <c r="H18" s="27">
        <f>G18/215*25</f>
        <v>830.00000000000011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6808.2</v>
      </c>
      <c r="R18" s="25">
        <v>0</v>
      </c>
      <c r="S18" s="25">
        <v>0</v>
      </c>
      <c r="T18" s="25">
        <v>10</v>
      </c>
      <c r="U18" s="25">
        <v>0</v>
      </c>
      <c r="V18" s="25">
        <v>0</v>
      </c>
      <c r="W18" s="32"/>
      <c r="X18" s="25">
        <v>10103</v>
      </c>
      <c r="Y18" s="25">
        <v>0</v>
      </c>
      <c r="Z18" s="25">
        <v>1014</v>
      </c>
      <c r="AA18" s="26">
        <v>12</v>
      </c>
      <c r="AB18" s="25">
        <v>1521</v>
      </c>
      <c r="AC18" s="26">
        <v>2384</v>
      </c>
      <c r="AD18" s="25">
        <v>214</v>
      </c>
      <c r="AE18" s="25"/>
      <c r="AF18" s="27">
        <f>Z18*2.43</f>
        <v>2464.02</v>
      </c>
      <c r="AG18" s="26">
        <v>0</v>
      </c>
      <c r="AH18" s="33">
        <v>1</v>
      </c>
    </row>
    <row r="19" spans="1:36" ht="60" customHeight="1" x14ac:dyDescent="0.25">
      <c r="A19" s="34">
        <v>45528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35057</v>
      </c>
      <c r="F19" s="37">
        <f>F17-F18</f>
        <v>4194.2307692307731</v>
      </c>
      <c r="G19" s="36">
        <f t="shared" ref="G19" si="2">G17-G18</f>
        <v>68039</v>
      </c>
      <c r="H19" s="37">
        <f>H17-H18</f>
        <v>7907.7906976744198</v>
      </c>
      <c r="I19" s="36">
        <f t="shared" ref="I19:AE19" si="3">I17-I18</f>
        <v>172000</v>
      </c>
      <c r="J19" s="37">
        <f t="shared" si="3"/>
        <v>20000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20754.8</v>
      </c>
      <c r="R19" s="36">
        <f t="shared" si="3"/>
        <v>264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6560</v>
      </c>
      <c r="X19" s="36">
        <f t="shared" si="3"/>
        <v>94629</v>
      </c>
      <c r="Y19" s="36">
        <f t="shared" si="3"/>
        <v>646</v>
      </c>
      <c r="Z19" s="36">
        <f t="shared" si="3"/>
        <v>7217</v>
      </c>
      <c r="AA19" s="36">
        <f>AA17-AA18</f>
        <v>254</v>
      </c>
      <c r="AB19" s="36">
        <f t="shared" si="3"/>
        <v>12981</v>
      </c>
      <c r="AC19" s="36">
        <f t="shared" si="3"/>
        <v>9704</v>
      </c>
      <c r="AD19" s="36">
        <f t="shared" si="3"/>
        <v>3887</v>
      </c>
      <c r="AE19" s="36">
        <f t="shared" si="3"/>
        <v>1060</v>
      </c>
      <c r="AF19" s="37">
        <f>AF17-AF18</f>
        <v>41423.310000000005</v>
      </c>
      <c r="AG19" s="36">
        <f>AG17-AG18</f>
        <v>1645</v>
      </c>
      <c r="AH19" s="39">
        <f>AH17-AH18</f>
        <v>313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35057</v>
      </c>
      <c r="F20" s="41">
        <f t="shared" si="5"/>
        <v>4194.2307692307731</v>
      </c>
      <c r="G20" s="40">
        <f t="shared" si="5"/>
        <v>68039</v>
      </c>
      <c r="H20" s="41">
        <f t="shared" si="5"/>
        <v>7907.7906976744198</v>
      </c>
      <c r="I20" s="40">
        <f t="shared" si="5"/>
        <v>172000</v>
      </c>
      <c r="J20" s="41">
        <f t="shared" si="5"/>
        <v>20000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20754.8</v>
      </c>
      <c r="R20" s="40">
        <f t="shared" si="5"/>
        <v>264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6560</v>
      </c>
      <c r="X20" s="40">
        <f t="shared" si="5"/>
        <v>94629</v>
      </c>
      <c r="Y20" s="40">
        <f t="shared" si="5"/>
        <v>646</v>
      </c>
      <c r="Z20" s="40">
        <f t="shared" si="5"/>
        <v>7217</v>
      </c>
      <c r="AA20" s="40">
        <f t="shared" si="5"/>
        <v>254</v>
      </c>
      <c r="AB20" s="40">
        <f t="shared" si="5"/>
        <v>12981</v>
      </c>
      <c r="AC20" s="40">
        <f t="shared" si="5"/>
        <v>9704</v>
      </c>
      <c r="AD20" s="40">
        <f t="shared" si="5"/>
        <v>3887</v>
      </c>
      <c r="AE20" s="40">
        <f t="shared" si="5"/>
        <v>1060</v>
      </c>
      <c r="AF20" s="41">
        <f t="shared" si="5"/>
        <v>41423.310000000005</v>
      </c>
      <c r="AG20" s="40">
        <f t="shared" si="5"/>
        <v>1645</v>
      </c>
      <c r="AH20" s="42">
        <f t="shared" si="5"/>
        <v>313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E15" sqref="E15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90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5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45529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'8-18-24,2024'!E20</f>
        <v>35057</v>
      </c>
      <c r="F15" s="21">
        <f>'8-18-24,2024'!F20</f>
        <v>4194.2307692307731</v>
      </c>
      <c r="G15" s="21">
        <f>'8-18-24,2024'!G20</f>
        <v>68039</v>
      </c>
      <c r="H15" s="21">
        <f>'8-18-24,2024'!H20</f>
        <v>7907.7906976744198</v>
      </c>
      <c r="I15" s="21">
        <f>'8-18-24,2024'!I20</f>
        <v>172000</v>
      </c>
      <c r="J15" s="21">
        <f>'8-18-24,2024'!J20</f>
        <v>20000</v>
      </c>
      <c r="K15" s="21">
        <f>'8-18-24,2024'!K20</f>
        <v>0</v>
      </c>
      <c r="L15" s="21">
        <f>'8-18-24,2024'!L20</f>
        <v>0</v>
      </c>
      <c r="M15" s="21">
        <f>'8-18-24,2024'!M20</f>
        <v>0</v>
      </c>
      <c r="N15" s="21">
        <f>'8-18-24,2024'!N20</f>
        <v>0</v>
      </c>
      <c r="O15" s="21">
        <f>'8-18-24,2024'!O20</f>
        <v>0</v>
      </c>
      <c r="P15" s="21">
        <f>'8-18-24,2024'!P20</f>
        <v>2.9309887850104133E-14</v>
      </c>
      <c r="Q15" s="22">
        <f>'8-18-24,2024'!Q20</f>
        <v>20754.8</v>
      </c>
      <c r="R15" s="21">
        <f>'8-18-24,2024'!R20</f>
        <v>264</v>
      </c>
      <c r="S15" s="21">
        <f>'8-18-24,2024'!S20</f>
        <v>847</v>
      </c>
      <c r="T15" s="21">
        <f>'8-18-24,2024'!T20</f>
        <v>21538</v>
      </c>
      <c r="U15" s="21">
        <f>'8-18-24,2024'!U20</f>
        <v>0</v>
      </c>
      <c r="V15" s="21">
        <f>'8-18-24,2024'!V20</f>
        <v>0</v>
      </c>
      <c r="W15" s="21">
        <f>'8-18-24,2024'!W20</f>
        <v>6560</v>
      </c>
      <c r="X15" s="21">
        <f>'8-18-24,2024'!X20</f>
        <v>94629</v>
      </c>
      <c r="Y15" s="21">
        <f>'8-18-24,2024'!Y20</f>
        <v>646</v>
      </c>
      <c r="Z15" s="21">
        <f>'8-18-24,2024'!Z20</f>
        <v>7217</v>
      </c>
      <c r="AA15" s="21">
        <f>'8-18-24,2024'!AA20</f>
        <v>254</v>
      </c>
      <c r="AB15" s="21">
        <f>'8-18-24,2024'!AB20</f>
        <v>12981</v>
      </c>
      <c r="AC15" s="21">
        <f>'8-18-24,2024'!AC20</f>
        <v>9704</v>
      </c>
      <c r="AD15" s="21">
        <f>'8-18-24,2024'!AD20</f>
        <v>3887</v>
      </c>
      <c r="AE15" s="21">
        <f>'8-18-24,2024'!AE20</f>
        <v>1060</v>
      </c>
      <c r="AF15" s="21">
        <f>'8-18-24,2024'!AF20</f>
        <v>41423.310000000005</v>
      </c>
      <c r="AG15" s="21">
        <f>'8-18-24,2024'!AG20</f>
        <v>1645</v>
      </c>
      <c r="AH15" s="21">
        <f>'8-18-24,2024'!AH20</f>
        <v>313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35057</v>
      </c>
      <c r="F17" s="27">
        <f t="shared" ref="F17:AH17" si="1">F15+F16</f>
        <v>4194.2307692307731</v>
      </c>
      <c r="G17" s="26">
        <f>G15+G16</f>
        <v>68039</v>
      </c>
      <c r="H17" s="27">
        <f>H15+H16</f>
        <v>7907.7906976744198</v>
      </c>
      <c r="I17" s="26">
        <f t="shared" si="1"/>
        <v>182750</v>
      </c>
      <c r="J17" s="26">
        <f t="shared" si="1"/>
        <v>21250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20754.8</v>
      </c>
      <c r="R17" s="26">
        <f t="shared" si="1"/>
        <v>264</v>
      </c>
      <c r="S17" s="26">
        <f t="shared" si="1"/>
        <v>847</v>
      </c>
      <c r="T17" s="26">
        <f t="shared" si="1"/>
        <v>21538</v>
      </c>
      <c r="U17" s="26">
        <f t="shared" si="1"/>
        <v>0</v>
      </c>
      <c r="V17" s="26">
        <f t="shared" si="1"/>
        <v>0</v>
      </c>
      <c r="W17" s="26">
        <f t="shared" si="1"/>
        <v>6560</v>
      </c>
      <c r="X17" s="26">
        <f t="shared" si="1"/>
        <v>94629</v>
      </c>
      <c r="Y17" s="26">
        <f t="shared" si="1"/>
        <v>646</v>
      </c>
      <c r="Z17" s="26">
        <f t="shared" si="1"/>
        <v>7217</v>
      </c>
      <c r="AA17" s="26">
        <f t="shared" si="1"/>
        <v>254</v>
      </c>
      <c r="AB17" s="26">
        <f t="shared" si="1"/>
        <v>12981</v>
      </c>
      <c r="AC17" s="26">
        <f t="shared" si="1"/>
        <v>9704</v>
      </c>
      <c r="AD17" s="26">
        <f t="shared" si="1"/>
        <v>3887</v>
      </c>
      <c r="AE17" s="26">
        <f t="shared" si="1"/>
        <v>1060</v>
      </c>
      <c r="AF17" s="27">
        <f t="shared" si="1"/>
        <v>41423.310000000005</v>
      </c>
      <c r="AG17" s="26">
        <f t="shared" si="1"/>
        <v>1645</v>
      </c>
      <c r="AH17" s="31">
        <f t="shared" si="1"/>
        <v>313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10635</v>
      </c>
      <c r="F18" s="27">
        <f>E18/208*25</f>
        <v>1278.2451923076924</v>
      </c>
      <c r="G18" s="25">
        <v>8806</v>
      </c>
      <c r="H18" s="27">
        <f>G18/215*25</f>
        <v>1023.953488372093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7205.7999999999993</v>
      </c>
      <c r="R18" s="25">
        <v>0</v>
      </c>
      <c r="S18" s="25">
        <v>0</v>
      </c>
      <c r="T18" s="25"/>
      <c r="U18" s="25">
        <v>0</v>
      </c>
      <c r="V18" s="25">
        <v>0</v>
      </c>
      <c r="W18" s="32"/>
      <c r="X18" s="25">
        <v>10955</v>
      </c>
      <c r="Y18" s="25">
        <v>0</v>
      </c>
      <c r="Z18" s="25">
        <v>1095</v>
      </c>
      <c r="AA18" s="26">
        <v>18</v>
      </c>
      <c r="AB18" s="25">
        <v>1736</v>
      </c>
      <c r="AC18" s="26">
        <v>2287</v>
      </c>
      <c r="AD18" s="25">
        <v>329</v>
      </c>
      <c r="AE18" s="25"/>
      <c r="AF18" s="27">
        <f>Z18*2.43</f>
        <v>2660.8500000000004</v>
      </c>
      <c r="AG18" s="26">
        <v>0</v>
      </c>
      <c r="AH18" s="33">
        <v>5</v>
      </c>
    </row>
    <row r="19" spans="1:36" ht="60" customHeight="1" x14ac:dyDescent="0.25">
      <c r="A19" s="34">
        <v>45535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24422</v>
      </c>
      <c r="F19" s="37">
        <f>F17-F18</f>
        <v>2915.9855769230808</v>
      </c>
      <c r="G19" s="36">
        <f t="shared" ref="G19" si="2">G17-G18</f>
        <v>59233</v>
      </c>
      <c r="H19" s="37">
        <f>H17-H18</f>
        <v>6883.8372093023263</v>
      </c>
      <c r="I19" s="36">
        <f t="shared" ref="I19:AE19" si="3">I17-I18</f>
        <v>182750</v>
      </c>
      <c r="J19" s="37">
        <f t="shared" si="3"/>
        <v>21250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13549</v>
      </c>
      <c r="R19" s="36">
        <f t="shared" si="3"/>
        <v>264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6560</v>
      </c>
      <c r="X19" s="36">
        <f t="shared" si="3"/>
        <v>83674</v>
      </c>
      <c r="Y19" s="36">
        <f t="shared" si="3"/>
        <v>646</v>
      </c>
      <c r="Z19" s="36">
        <f t="shared" si="3"/>
        <v>6122</v>
      </c>
      <c r="AA19" s="36">
        <f>AA17-AA18</f>
        <v>236</v>
      </c>
      <c r="AB19" s="36">
        <f t="shared" si="3"/>
        <v>11245</v>
      </c>
      <c r="AC19" s="36">
        <f t="shared" si="3"/>
        <v>7417</v>
      </c>
      <c r="AD19" s="36">
        <f t="shared" si="3"/>
        <v>3558</v>
      </c>
      <c r="AE19" s="36">
        <f t="shared" si="3"/>
        <v>1060</v>
      </c>
      <c r="AF19" s="37">
        <f>AF17-AF18</f>
        <v>38762.460000000006</v>
      </c>
      <c r="AG19" s="36">
        <f>AG17-AG18</f>
        <v>1645</v>
      </c>
      <c r="AH19" s="39">
        <f>AH17-AH18</f>
        <v>308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24422</v>
      </c>
      <c r="F20" s="41">
        <f t="shared" si="5"/>
        <v>2915.9855769230808</v>
      </c>
      <c r="G20" s="40">
        <f t="shared" si="5"/>
        <v>59233</v>
      </c>
      <c r="H20" s="41">
        <f t="shared" si="5"/>
        <v>6883.8372093023263</v>
      </c>
      <c r="I20" s="40">
        <f t="shared" si="5"/>
        <v>182750</v>
      </c>
      <c r="J20" s="41">
        <f t="shared" si="5"/>
        <v>21250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13549</v>
      </c>
      <c r="R20" s="40">
        <f t="shared" si="5"/>
        <v>264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6560</v>
      </c>
      <c r="X20" s="40">
        <f t="shared" si="5"/>
        <v>83674</v>
      </c>
      <c r="Y20" s="40">
        <f t="shared" si="5"/>
        <v>646</v>
      </c>
      <c r="Z20" s="40">
        <f t="shared" si="5"/>
        <v>6122</v>
      </c>
      <c r="AA20" s="40">
        <f t="shared" si="5"/>
        <v>236</v>
      </c>
      <c r="AB20" s="40">
        <f t="shared" si="5"/>
        <v>11245</v>
      </c>
      <c r="AC20" s="40">
        <f t="shared" si="5"/>
        <v>7417</v>
      </c>
      <c r="AD20" s="40">
        <f t="shared" si="5"/>
        <v>3558</v>
      </c>
      <c r="AE20" s="40">
        <f t="shared" si="5"/>
        <v>1060</v>
      </c>
      <c r="AF20" s="41">
        <f t="shared" si="5"/>
        <v>38762.460000000006</v>
      </c>
      <c r="AG20" s="40">
        <f t="shared" si="5"/>
        <v>1645</v>
      </c>
      <c r="AH20" s="42">
        <f t="shared" si="5"/>
        <v>308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91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6" zoomScale="85" zoomScaleNormal="85" workbookViewId="0">
      <selection activeCell="F18" sqref="F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92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5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45536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'8-25-31,2024'!E20</f>
        <v>24422</v>
      </c>
      <c r="F15" s="21">
        <f>'8-25-31,2024'!F20</f>
        <v>2915.9855769230808</v>
      </c>
      <c r="G15" s="21">
        <f>'8-25-31,2024'!G20</f>
        <v>59233</v>
      </c>
      <c r="H15" s="21">
        <f>'8-25-31,2024'!H20</f>
        <v>6883.8372093023263</v>
      </c>
      <c r="I15" s="21">
        <f>'8-25-31,2024'!I20</f>
        <v>182750</v>
      </c>
      <c r="J15" s="21">
        <f>'8-25-31,2024'!J20</f>
        <v>21250</v>
      </c>
      <c r="K15" s="21">
        <f>'8-25-31,2024'!K20</f>
        <v>0</v>
      </c>
      <c r="L15" s="21">
        <f>'8-25-31,2024'!L20</f>
        <v>0</v>
      </c>
      <c r="M15" s="21">
        <f>'8-25-31,2024'!M20</f>
        <v>0</v>
      </c>
      <c r="N15" s="21">
        <f>'8-25-31,2024'!N20</f>
        <v>0</v>
      </c>
      <c r="O15" s="21">
        <f>'8-25-31,2024'!O20</f>
        <v>0</v>
      </c>
      <c r="P15" s="21">
        <f>'8-25-31,2024'!P20</f>
        <v>2.9309887850104133E-14</v>
      </c>
      <c r="Q15" s="21">
        <f>'8-25-31,2024'!Q20</f>
        <v>13549</v>
      </c>
      <c r="R15" s="21">
        <f>'8-25-31,2024'!R20</f>
        <v>264</v>
      </c>
      <c r="S15" s="21">
        <f>'8-25-31,2024'!S20</f>
        <v>847</v>
      </c>
      <c r="T15" s="21">
        <f>'8-25-31,2024'!T20</f>
        <v>21538</v>
      </c>
      <c r="U15" s="21">
        <f>'8-25-31,2024'!U20</f>
        <v>0</v>
      </c>
      <c r="V15" s="21">
        <f>'8-25-31,2024'!V20</f>
        <v>0</v>
      </c>
      <c r="W15" s="21">
        <f>'8-25-31,2024'!W20</f>
        <v>6560</v>
      </c>
      <c r="X15" s="21">
        <f>'8-25-31,2024'!X20</f>
        <v>83674</v>
      </c>
      <c r="Y15" s="21">
        <f>'8-25-31,2024'!Y20</f>
        <v>646</v>
      </c>
      <c r="Z15" s="21">
        <f>'8-25-31,2024'!Z20</f>
        <v>6122</v>
      </c>
      <c r="AA15" s="21">
        <f>'8-25-31,2024'!AA20</f>
        <v>236</v>
      </c>
      <c r="AB15" s="21">
        <f>'8-25-31,2024'!AB20</f>
        <v>11245</v>
      </c>
      <c r="AC15" s="21">
        <f>'8-25-31,2024'!AC20</f>
        <v>7417</v>
      </c>
      <c r="AD15" s="21">
        <f>'8-25-31,2024'!AD20</f>
        <v>3558</v>
      </c>
      <c r="AE15" s="21">
        <f>'8-25-31,2024'!AE20</f>
        <v>1060</v>
      </c>
      <c r="AF15" s="21">
        <f>'8-25-31,2024'!AF20</f>
        <v>38762.460000000006</v>
      </c>
      <c r="AG15" s="21">
        <f>'8-25-31,2024'!AG20</f>
        <v>1645</v>
      </c>
      <c r="AH15" s="21">
        <f>'8-25-31,2024'!AH20</f>
        <v>308</v>
      </c>
    </row>
    <row r="16" spans="1:34" ht="60" customHeight="1" x14ac:dyDescent="0.25">
      <c r="A16" s="23"/>
      <c r="B16" s="24" t="s">
        <v>31</v>
      </c>
      <c r="C16" s="25"/>
      <c r="D16" s="26"/>
      <c r="E16" s="25">
        <v>15600</v>
      </c>
      <c r="F16" s="26">
        <f>E16/208*25</f>
        <v>1875</v>
      </c>
      <c r="G16" s="25">
        <v>16125</v>
      </c>
      <c r="H16" s="26">
        <f>G16/215*25</f>
        <v>1875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/>
      <c r="U16" s="25"/>
      <c r="V16" s="25"/>
      <c r="W16" s="25"/>
      <c r="X16" s="26"/>
      <c r="Y16" s="25"/>
      <c r="Z16" s="25">
        <v>1000</v>
      </c>
      <c r="AA16" s="25"/>
      <c r="AB16" s="25">
        <v>3600</v>
      </c>
      <c r="AC16" s="25">
        <v>4000</v>
      </c>
      <c r="AD16" s="26"/>
      <c r="AE16" s="25"/>
      <c r="AF16" s="25">
        <v>3000</v>
      </c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40022</v>
      </c>
      <c r="F17" s="27">
        <f t="shared" ref="F17:AH17" si="1">F15+F16</f>
        <v>4790.9855769230808</v>
      </c>
      <c r="G17" s="26">
        <f>G15+G16</f>
        <v>75358</v>
      </c>
      <c r="H17" s="27">
        <f>H15+H16</f>
        <v>8758.8372093023263</v>
      </c>
      <c r="I17" s="26">
        <f t="shared" si="1"/>
        <v>193500</v>
      </c>
      <c r="J17" s="26">
        <f t="shared" si="1"/>
        <v>22500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28549</v>
      </c>
      <c r="R17" s="26">
        <f t="shared" si="1"/>
        <v>264</v>
      </c>
      <c r="S17" s="26">
        <f t="shared" si="1"/>
        <v>847</v>
      </c>
      <c r="T17" s="26">
        <f t="shared" si="1"/>
        <v>21538</v>
      </c>
      <c r="U17" s="26">
        <f t="shared" si="1"/>
        <v>0</v>
      </c>
      <c r="V17" s="26">
        <f t="shared" si="1"/>
        <v>0</v>
      </c>
      <c r="W17" s="26">
        <f t="shared" si="1"/>
        <v>6560</v>
      </c>
      <c r="X17" s="26">
        <f t="shared" si="1"/>
        <v>83674</v>
      </c>
      <c r="Y17" s="26">
        <f t="shared" si="1"/>
        <v>646</v>
      </c>
      <c r="Z17" s="26">
        <f t="shared" si="1"/>
        <v>7122</v>
      </c>
      <c r="AA17" s="26">
        <f t="shared" si="1"/>
        <v>236</v>
      </c>
      <c r="AB17" s="26">
        <f t="shared" si="1"/>
        <v>14845</v>
      </c>
      <c r="AC17" s="26">
        <f t="shared" si="1"/>
        <v>11417</v>
      </c>
      <c r="AD17" s="26">
        <f t="shared" si="1"/>
        <v>3558</v>
      </c>
      <c r="AE17" s="26">
        <f t="shared" si="1"/>
        <v>1060</v>
      </c>
      <c r="AF17" s="27">
        <f t="shared" si="1"/>
        <v>41762.460000000006</v>
      </c>
      <c r="AG17" s="26">
        <f t="shared" si="1"/>
        <v>1645</v>
      </c>
      <c r="AH17" s="31">
        <f t="shared" si="1"/>
        <v>308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11432</v>
      </c>
      <c r="F18" s="27">
        <f>E18/208*25</f>
        <v>1374.0384615384614</v>
      </c>
      <c r="G18" s="25">
        <v>8032</v>
      </c>
      <c r="H18" s="27">
        <f>G18/215*25</f>
        <v>933.95348837209303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6626.2</v>
      </c>
      <c r="R18" s="25">
        <v>0</v>
      </c>
      <c r="S18" s="25">
        <v>0</v>
      </c>
      <c r="T18" s="25"/>
      <c r="U18" s="25">
        <v>0</v>
      </c>
      <c r="V18" s="25">
        <v>0</v>
      </c>
      <c r="W18" s="32"/>
      <c r="X18" s="25">
        <v>10212</v>
      </c>
      <c r="Y18" s="25">
        <v>0</v>
      </c>
      <c r="Z18" s="25">
        <v>1086</v>
      </c>
      <c r="AA18" s="26">
        <v>16</v>
      </c>
      <c r="AB18" s="25">
        <v>1540</v>
      </c>
      <c r="AC18" s="26">
        <v>2339</v>
      </c>
      <c r="AD18" s="25">
        <v>295</v>
      </c>
      <c r="AE18" s="25"/>
      <c r="AF18" s="27">
        <f>Z18*2.43</f>
        <v>2638.98</v>
      </c>
      <c r="AG18" s="26">
        <v>0</v>
      </c>
      <c r="AH18" s="33"/>
    </row>
    <row r="19" spans="1:36" ht="60" customHeight="1" x14ac:dyDescent="0.25">
      <c r="A19" s="34">
        <v>45542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28590</v>
      </c>
      <c r="F19" s="37">
        <f>F17-F18</f>
        <v>3416.9471153846193</v>
      </c>
      <c r="G19" s="36">
        <f t="shared" ref="G19" si="2">G17-G18</f>
        <v>67326</v>
      </c>
      <c r="H19" s="37">
        <f>H17-H18</f>
        <v>7824.8837209302328</v>
      </c>
      <c r="I19" s="36">
        <f t="shared" ref="I19:AE19" si="3">I17-I18</f>
        <v>193500</v>
      </c>
      <c r="J19" s="37">
        <f t="shared" si="3"/>
        <v>22500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21922.799999999999</v>
      </c>
      <c r="R19" s="36">
        <f t="shared" si="3"/>
        <v>264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6560</v>
      </c>
      <c r="X19" s="36">
        <f t="shared" si="3"/>
        <v>73462</v>
      </c>
      <c r="Y19" s="36">
        <f t="shared" si="3"/>
        <v>646</v>
      </c>
      <c r="Z19" s="36">
        <f t="shared" si="3"/>
        <v>6036</v>
      </c>
      <c r="AA19" s="36">
        <f>AA17-AA18</f>
        <v>220</v>
      </c>
      <c r="AB19" s="36">
        <f t="shared" si="3"/>
        <v>13305</v>
      </c>
      <c r="AC19" s="36">
        <f t="shared" si="3"/>
        <v>9078</v>
      </c>
      <c r="AD19" s="36">
        <f t="shared" si="3"/>
        <v>3263</v>
      </c>
      <c r="AE19" s="36">
        <f t="shared" si="3"/>
        <v>1060</v>
      </c>
      <c r="AF19" s="37">
        <f>AF17-AF18</f>
        <v>39123.480000000003</v>
      </c>
      <c r="AG19" s="36">
        <f>AG17-AG18</f>
        <v>1645</v>
      </c>
      <c r="AH19" s="39">
        <f>AH17-AH18</f>
        <v>308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28590</v>
      </c>
      <c r="F20" s="41">
        <f t="shared" si="5"/>
        <v>3416.9471153846193</v>
      </c>
      <c r="G20" s="40">
        <f t="shared" si="5"/>
        <v>67326</v>
      </c>
      <c r="H20" s="41">
        <f t="shared" si="5"/>
        <v>7824.8837209302328</v>
      </c>
      <c r="I20" s="40">
        <f t="shared" si="5"/>
        <v>193500</v>
      </c>
      <c r="J20" s="41">
        <f t="shared" si="5"/>
        <v>22500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21922.799999999999</v>
      </c>
      <c r="R20" s="40">
        <f t="shared" si="5"/>
        <v>264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6560</v>
      </c>
      <c r="X20" s="40">
        <f t="shared" si="5"/>
        <v>73462</v>
      </c>
      <c r="Y20" s="40">
        <f t="shared" si="5"/>
        <v>646</v>
      </c>
      <c r="Z20" s="40">
        <f t="shared" si="5"/>
        <v>6036</v>
      </c>
      <c r="AA20" s="40">
        <f t="shared" si="5"/>
        <v>220</v>
      </c>
      <c r="AB20" s="40">
        <f t="shared" si="5"/>
        <v>13305</v>
      </c>
      <c r="AC20" s="40">
        <f t="shared" si="5"/>
        <v>9078</v>
      </c>
      <c r="AD20" s="40">
        <f t="shared" si="5"/>
        <v>3263</v>
      </c>
      <c r="AE20" s="40">
        <f t="shared" si="5"/>
        <v>1060</v>
      </c>
      <c r="AF20" s="41">
        <f t="shared" si="5"/>
        <v>39123.480000000003</v>
      </c>
      <c r="AG20" s="40">
        <f t="shared" si="5"/>
        <v>1645</v>
      </c>
      <c r="AH20" s="42">
        <f t="shared" si="5"/>
        <v>308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G19" sqref="G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93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5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45543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'9-1-7, 2024'!E20</f>
        <v>28590</v>
      </c>
      <c r="F15" s="21">
        <f>'9-1-7, 2024'!F20</f>
        <v>3416.9471153846193</v>
      </c>
      <c r="G15" s="21">
        <f>'9-1-7, 2024'!G20</f>
        <v>67326</v>
      </c>
      <c r="H15" s="21">
        <f>'9-1-7, 2024'!H20</f>
        <v>7824.8837209302328</v>
      </c>
      <c r="I15" s="21">
        <f>'9-1-7, 2024'!I20</f>
        <v>193500</v>
      </c>
      <c r="J15" s="21">
        <f>'9-1-7, 2024'!J20</f>
        <v>22500</v>
      </c>
      <c r="K15" s="21">
        <f>'9-1-7, 2024'!K20</f>
        <v>0</v>
      </c>
      <c r="L15" s="21">
        <f>'9-1-7, 2024'!L20</f>
        <v>0</v>
      </c>
      <c r="M15" s="21">
        <f>'9-1-7, 2024'!M20</f>
        <v>0</v>
      </c>
      <c r="N15" s="21">
        <f>'9-1-7, 2024'!N20</f>
        <v>0</v>
      </c>
      <c r="O15" s="21">
        <f>'9-1-7, 2024'!O20</f>
        <v>0</v>
      </c>
      <c r="P15" s="21">
        <f>'9-1-7, 2024'!P20</f>
        <v>2.9309887850104133E-14</v>
      </c>
      <c r="Q15" s="21">
        <f>'9-1-7, 2024'!Q20</f>
        <v>21922.799999999999</v>
      </c>
      <c r="R15" s="21">
        <f>'9-1-7, 2024'!R20</f>
        <v>264</v>
      </c>
      <c r="S15" s="21">
        <f>'9-1-7, 2024'!S20</f>
        <v>847</v>
      </c>
      <c r="T15" s="21">
        <f>'9-1-7, 2024'!T20</f>
        <v>21538</v>
      </c>
      <c r="U15" s="21">
        <f>'9-1-7, 2024'!U20</f>
        <v>0</v>
      </c>
      <c r="V15" s="21">
        <f>'9-1-7, 2024'!V20</f>
        <v>0</v>
      </c>
      <c r="W15" s="21">
        <f>'9-1-7, 2024'!W20</f>
        <v>6560</v>
      </c>
      <c r="X15" s="21">
        <f>'9-1-7, 2024'!X20</f>
        <v>73462</v>
      </c>
      <c r="Y15" s="21">
        <f>'9-1-7, 2024'!Y20</f>
        <v>646</v>
      </c>
      <c r="Z15" s="21">
        <f>'9-1-7, 2024'!Z20</f>
        <v>6036</v>
      </c>
      <c r="AA15" s="21">
        <f>'9-1-7, 2024'!AA20</f>
        <v>220</v>
      </c>
      <c r="AB15" s="21">
        <f>'9-1-7, 2024'!AB20</f>
        <v>13305</v>
      </c>
      <c r="AC15" s="21">
        <f>'9-1-7, 2024'!AC20</f>
        <v>9078</v>
      </c>
      <c r="AD15" s="21">
        <f>'9-1-7, 2024'!AD20</f>
        <v>3263</v>
      </c>
      <c r="AE15" s="21">
        <f>'9-1-7, 2024'!AE20</f>
        <v>1060</v>
      </c>
      <c r="AF15" s="21">
        <f>'9-1-7, 2024'!AF20</f>
        <v>39123.480000000003</v>
      </c>
      <c r="AG15" s="21">
        <f>'9-1-7, 2024'!AG20</f>
        <v>1645</v>
      </c>
      <c r="AH15" s="21">
        <f>'9-1-7, 2024'!AH20</f>
        <v>308</v>
      </c>
    </row>
    <row r="16" spans="1:34" ht="60" customHeight="1" x14ac:dyDescent="0.25">
      <c r="A16" s="23"/>
      <c r="B16" s="24" t="s">
        <v>31</v>
      </c>
      <c r="C16" s="25"/>
      <c r="D16" s="26"/>
      <c r="E16" s="25">
        <v>10400</v>
      </c>
      <c r="F16" s="26">
        <f>E16/208*25</f>
        <v>1250</v>
      </c>
      <c r="G16" s="25">
        <v>10750</v>
      </c>
      <c r="H16" s="26">
        <f>G16/215*25</f>
        <v>1250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/>
      <c r="U16" s="25"/>
      <c r="V16" s="25"/>
      <c r="W16" s="25"/>
      <c r="X16" s="26">
        <v>13000</v>
      </c>
      <c r="Y16" s="25"/>
      <c r="Z16" s="25">
        <v>1000</v>
      </c>
      <c r="AA16" s="25"/>
      <c r="AB16" s="25">
        <v>3600</v>
      </c>
      <c r="AC16" s="25">
        <v>4000</v>
      </c>
      <c r="AD16" s="26"/>
      <c r="AE16" s="25"/>
      <c r="AF16" s="25">
        <v>3000</v>
      </c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>D15+D16</f>
        <v>0</v>
      </c>
      <c r="E17" s="26">
        <f>E15+E16</f>
        <v>38990</v>
      </c>
      <c r="F17" s="27">
        <f t="shared" ref="F17:AH17" si="0">F15+F16</f>
        <v>4666.9471153846189</v>
      </c>
      <c r="G17" s="26">
        <f>G15+G16</f>
        <v>78076</v>
      </c>
      <c r="H17" s="27">
        <f>H15+H16</f>
        <v>9074.8837209302328</v>
      </c>
      <c r="I17" s="26">
        <f t="shared" si="0"/>
        <v>204250</v>
      </c>
      <c r="J17" s="26">
        <f t="shared" si="0"/>
        <v>23750</v>
      </c>
      <c r="K17" s="26">
        <f t="shared" si="0"/>
        <v>0</v>
      </c>
      <c r="L17" s="26">
        <f t="shared" si="0"/>
        <v>0</v>
      </c>
      <c r="M17" s="26">
        <f t="shared" si="0"/>
        <v>0</v>
      </c>
      <c r="N17" s="26">
        <f t="shared" si="0"/>
        <v>0</v>
      </c>
      <c r="O17" s="26">
        <f t="shared" si="0"/>
        <v>0</v>
      </c>
      <c r="P17" s="26">
        <f t="shared" si="0"/>
        <v>2.9309887850104133E-14</v>
      </c>
      <c r="Q17" s="28">
        <f>Q15+Q16</f>
        <v>36922.800000000003</v>
      </c>
      <c r="R17" s="26">
        <f t="shared" si="0"/>
        <v>264</v>
      </c>
      <c r="S17" s="26">
        <f t="shared" si="0"/>
        <v>847</v>
      </c>
      <c r="T17" s="26">
        <f t="shared" si="0"/>
        <v>21538</v>
      </c>
      <c r="U17" s="26">
        <f t="shared" si="0"/>
        <v>0</v>
      </c>
      <c r="V17" s="26">
        <f t="shared" si="0"/>
        <v>0</v>
      </c>
      <c r="W17" s="26">
        <f t="shared" si="0"/>
        <v>6560</v>
      </c>
      <c r="X17" s="26">
        <f t="shared" si="0"/>
        <v>86462</v>
      </c>
      <c r="Y17" s="26">
        <f t="shared" si="0"/>
        <v>646</v>
      </c>
      <c r="Z17" s="26">
        <f t="shared" si="0"/>
        <v>7036</v>
      </c>
      <c r="AA17" s="26">
        <f t="shared" si="0"/>
        <v>220</v>
      </c>
      <c r="AB17" s="26">
        <f t="shared" si="0"/>
        <v>16905</v>
      </c>
      <c r="AC17" s="26">
        <f t="shared" si="0"/>
        <v>13078</v>
      </c>
      <c r="AD17" s="26">
        <f t="shared" si="0"/>
        <v>3263</v>
      </c>
      <c r="AE17" s="26">
        <f t="shared" si="0"/>
        <v>1060</v>
      </c>
      <c r="AF17" s="27">
        <f t="shared" si="0"/>
        <v>42123.48</v>
      </c>
      <c r="AG17" s="26">
        <f t="shared" si="0"/>
        <v>1645</v>
      </c>
      <c r="AH17" s="31">
        <f t="shared" si="0"/>
        <v>308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11108</v>
      </c>
      <c r="F18" s="27">
        <f>E18/208*25</f>
        <v>1335.0961538461538</v>
      </c>
      <c r="G18" s="25">
        <v>7632</v>
      </c>
      <c r="H18" s="27">
        <f>G18/215*25</f>
        <v>887.44186046511629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6390.6</v>
      </c>
      <c r="R18" s="25">
        <v>0</v>
      </c>
      <c r="S18" s="25">
        <v>0</v>
      </c>
      <c r="T18" s="25"/>
      <c r="U18" s="25">
        <v>0</v>
      </c>
      <c r="V18" s="25">
        <v>0</v>
      </c>
      <c r="W18" s="32"/>
      <c r="X18" s="25">
        <v>9769</v>
      </c>
      <c r="Y18" s="25">
        <v>0</v>
      </c>
      <c r="Z18" s="25">
        <v>1021</v>
      </c>
      <c r="AA18" s="26"/>
      <c r="AB18" s="25">
        <v>1320</v>
      </c>
      <c r="AC18" s="26">
        <v>2503</v>
      </c>
      <c r="AD18" s="25">
        <v>266</v>
      </c>
      <c r="AE18" s="25"/>
      <c r="AF18" s="27">
        <f>Z18*2.43</f>
        <v>2481.0300000000002</v>
      </c>
      <c r="AG18" s="26">
        <v>0</v>
      </c>
      <c r="AH18" s="33"/>
    </row>
    <row r="19" spans="1:36" ht="60" customHeight="1" x14ac:dyDescent="0.25">
      <c r="A19" s="34">
        <v>45549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27882</v>
      </c>
      <c r="F19" s="37">
        <f>F17-F18</f>
        <v>3331.8509615384651</v>
      </c>
      <c r="G19" s="36">
        <f t="shared" ref="G19" si="1">G17-G18</f>
        <v>70444</v>
      </c>
      <c r="H19" s="37">
        <f>H17-H18</f>
        <v>8187.4418604651164</v>
      </c>
      <c r="I19" s="36">
        <f t="shared" ref="I19:AE19" si="2">I17-I18</f>
        <v>204250</v>
      </c>
      <c r="J19" s="37">
        <f t="shared" si="2"/>
        <v>23750</v>
      </c>
      <c r="K19" s="36">
        <f t="shared" si="2"/>
        <v>0</v>
      </c>
      <c r="L19" s="37">
        <f>L17-L18</f>
        <v>0</v>
      </c>
      <c r="M19" s="36">
        <f>M17-M18</f>
        <v>0</v>
      </c>
      <c r="N19" s="37">
        <f t="shared" ref="N19:P19" si="3">N17-N18</f>
        <v>0</v>
      </c>
      <c r="O19" s="36">
        <f t="shared" si="3"/>
        <v>0</v>
      </c>
      <c r="P19" s="37">
        <f t="shared" si="3"/>
        <v>2.9309887850104133E-14</v>
      </c>
      <c r="Q19" s="37">
        <f>Q17-Q18</f>
        <v>30532.200000000004</v>
      </c>
      <c r="R19" s="36">
        <f t="shared" si="2"/>
        <v>264</v>
      </c>
      <c r="S19" s="36">
        <f t="shared" si="2"/>
        <v>847</v>
      </c>
      <c r="T19" s="36">
        <f t="shared" si="2"/>
        <v>21538</v>
      </c>
      <c r="U19" s="36">
        <f t="shared" si="2"/>
        <v>0</v>
      </c>
      <c r="V19" s="36">
        <f t="shared" si="2"/>
        <v>0</v>
      </c>
      <c r="W19" s="38">
        <f t="shared" si="2"/>
        <v>6560</v>
      </c>
      <c r="X19" s="36">
        <f t="shared" si="2"/>
        <v>76693</v>
      </c>
      <c r="Y19" s="36">
        <f t="shared" si="2"/>
        <v>646</v>
      </c>
      <c r="Z19" s="36">
        <f t="shared" si="2"/>
        <v>6015</v>
      </c>
      <c r="AA19" s="36">
        <f>AA17-AA18</f>
        <v>220</v>
      </c>
      <c r="AB19" s="36">
        <f t="shared" si="2"/>
        <v>15585</v>
      </c>
      <c r="AC19" s="36">
        <f t="shared" si="2"/>
        <v>10575</v>
      </c>
      <c r="AD19" s="36">
        <f t="shared" si="2"/>
        <v>2997</v>
      </c>
      <c r="AE19" s="36">
        <f t="shared" si="2"/>
        <v>1060</v>
      </c>
      <c r="AF19" s="37">
        <f>AF17-AF18</f>
        <v>39642.450000000004</v>
      </c>
      <c r="AG19" s="36">
        <f>AG17-AG18</f>
        <v>1645</v>
      </c>
      <c r="AH19" s="39">
        <f>AH17-AH18</f>
        <v>308</v>
      </c>
    </row>
    <row r="20" spans="1:36" ht="60" customHeight="1" thickBot="1" x14ac:dyDescent="0.3">
      <c r="A20" s="182" t="s">
        <v>35</v>
      </c>
      <c r="B20" s="183"/>
      <c r="C20" s="40">
        <f t="shared" ref="C20:AH20" si="4">C19</f>
        <v>0</v>
      </c>
      <c r="D20" s="41">
        <f t="shared" si="4"/>
        <v>0</v>
      </c>
      <c r="E20" s="40">
        <f>E19</f>
        <v>27882</v>
      </c>
      <c r="F20" s="41">
        <f t="shared" si="4"/>
        <v>3331.8509615384651</v>
      </c>
      <c r="G20" s="40">
        <f t="shared" si="4"/>
        <v>70444</v>
      </c>
      <c r="H20" s="41">
        <f t="shared" si="4"/>
        <v>8187.4418604651164</v>
      </c>
      <c r="I20" s="40">
        <f t="shared" si="4"/>
        <v>204250</v>
      </c>
      <c r="J20" s="41">
        <f t="shared" si="4"/>
        <v>23750</v>
      </c>
      <c r="K20" s="40">
        <f t="shared" si="4"/>
        <v>0</v>
      </c>
      <c r="L20" s="40">
        <f t="shared" si="4"/>
        <v>0</v>
      </c>
      <c r="M20" s="40">
        <f t="shared" si="4"/>
        <v>0</v>
      </c>
      <c r="N20" s="40">
        <f t="shared" si="4"/>
        <v>0</v>
      </c>
      <c r="O20" s="40">
        <f t="shared" si="4"/>
        <v>0</v>
      </c>
      <c r="P20" s="41">
        <f t="shared" si="4"/>
        <v>2.9309887850104133E-14</v>
      </c>
      <c r="Q20" s="41">
        <f>Q19</f>
        <v>30532.200000000004</v>
      </c>
      <c r="R20" s="40">
        <f t="shared" si="4"/>
        <v>264</v>
      </c>
      <c r="S20" s="40">
        <f t="shared" si="4"/>
        <v>847</v>
      </c>
      <c r="T20" s="40">
        <f t="shared" si="4"/>
        <v>21538</v>
      </c>
      <c r="U20" s="40">
        <f t="shared" si="4"/>
        <v>0</v>
      </c>
      <c r="V20" s="40">
        <f t="shared" si="4"/>
        <v>0</v>
      </c>
      <c r="W20" s="40">
        <f t="shared" si="4"/>
        <v>6560</v>
      </c>
      <c r="X20" s="40">
        <f t="shared" si="4"/>
        <v>76693</v>
      </c>
      <c r="Y20" s="40">
        <f t="shared" si="4"/>
        <v>646</v>
      </c>
      <c r="Z20" s="40">
        <f t="shared" si="4"/>
        <v>6015</v>
      </c>
      <c r="AA20" s="40">
        <f t="shared" si="4"/>
        <v>220</v>
      </c>
      <c r="AB20" s="40">
        <f t="shared" si="4"/>
        <v>15585</v>
      </c>
      <c r="AC20" s="40">
        <f t="shared" si="4"/>
        <v>10575</v>
      </c>
      <c r="AD20" s="40">
        <f t="shared" si="4"/>
        <v>2997</v>
      </c>
      <c r="AE20" s="40">
        <f t="shared" si="4"/>
        <v>1060</v>
      </c>
      <c r="AF20" s="41">
        <f t="shared" si="4"/>
        <v>39642.450000000004</v>
      </c>
      <c r="AG20" s="40">
        <f t="shared" si="4"/>
        <v>1645</v>
      </c>
      <c r="AH20" s="42">
        <f t="shared" si="4"/>
        <v>308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F18" sqref="F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94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5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45550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'9-8-14'!E20</f>
        <v>27882</v>
      </c>
      <c r="F15" s="21">
        <f>'9-8-14'!F20</f>
        <v>3331.8509615384651</v>
      </c>
      <c r="G15" s="21">
        <f>'9-8-14'!G20</f>
        <v>70444</v>
      </c>
      <c r="H15" s="21">
        <f>'9-8-14'!H20</f>
        <v>8187.4418604651164</v>
      </c>
      <c r="I15" s="21">
        <f>'9-8-14'!I20</f>
        <v>204250</v>
      </c>
      <c r="J15" s="21">
        <f>'9-8-14'!J20</f>
        <v>23750</v>
      </c>
      <c r="K15" s="21">
        <f>'9-8-14'!K20</f>
        <v>0</v>
      </c>
      <c r="L15" s="21">
        <f>'9-8-14'!L20</f>
        <v>0</v>
      </c>
      <c r="M15" s="21">
        <f>'9-8-14'!M20</f>
        <v>0</v>
      </c>
      <c r="N15" s="21">
        <f>'9-8-14'!N20</f>
        <v>0</v>
      </c>
      <c r="O15" s="21">
        <f>'9-8-14'!O20</f>
        <v>0</v>
      </c>
      <c r="P15" s="21">
        <f>'9-8-14'!P20</f>
        <v>2.9309887850104133E-14</v>
      </c>
      <c r="Q15" s="22">
        <f>'9-8-14'!Q20</f>
        <v>30532.200000000004</v>
      </c>
      <c r="R15" s="21">
        <f>'9-8-14'!R20</f>
        <v>264</v>
      </c>
      <c r="S15" s="21">
        <f>'9-8-14'!S20</f>
        <v>847</v>
      </c>
      <c r="T15" s="21">
        <f>'9-8-14'!T20</f>
        <v>21538</v>
      </c>
      <c r="U15" s="21">
        <f>'9-8-14'!U20</f>
        <v>0</v>
      </c>
      <c r="V15" s="21">
        <f>'9-8-14'!V20</f>
        <v>0</v>
      </c>
      <c r="W15" s="21">
        <f>'9-8-14'!W20</f>
        <v>6560</v>
      </c>
      <c r="X15" s="21">
        <f>'9-8-14'!X20</f>
        <v>76693</v>
      </c>
      <c r="Y15" s="21">
        <f>'9-8-14'!Y20</f>
        <v>646</v>
      </c>
      <c r="Z15" s="21">
        <f>'9-8-14'!Z20</f>
        <v>6015</v>
      </c>
      <c r="AA15" s="21">
        <f>'9-8-14'!AA20</f>
        <v>220</v>
      </c>
      <c r="AB15" s="21">
        <f>'9-8-14'!AB20</f>
        <v>15585</v>
      </c>
      <c r="AC15" s="21">
        <f>'9-8-14'!AC20</f>
        <v>10575</v>
      </c>
      <c r="AD15" s="21">
        <f>'9-8-14'!AD20</f>
        <v>2997</v>
      </c>
      <c r="AE15" s="21">
        <f>'9-8-14'!AE20</f>
        <v>1060</v>
      </c>
      <c r="AF15" s="21">
        <f>'9-8-14'!AF20</f>
        <v>39642.450000000004</v>
      </c>
      <c r="AG15" s="21">
        <f>'9-8-14'!AG20</f>
        <v>1645</v>
      </c>
      <c r="AH15" s="21">
        <f>'9-8-14'!AH20</f>
        <v>308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27882</v>
      </c>
      <c r="F17" s="27">
        <f t="shared" ref="F17:AH17" si="1">F15+F16</f>
        <v>3331.8509615384651</v>
      </c>
      <c r="G17" s="26">
        <f>G15+G16</f>
        <v>70444</v>
      </c>
      <c r="H17" s="27">
        <f>H15+H16</f>
        <v>8187.4418604651164</v>
      </c>
      <c r="I17" s="26">
        <f t="shared" si="1"/>
        <v>215000</v>
      </c>
      <c r="J17" s="26">
        <f t="shared" si="1"/>
        <v>25000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30532.200000000004</v>
      </c>
      <c r="R17" s="26">
        <f t="shared" si="1"/>
        <v>264</v>
      </c>
      <c r="S17" s="26">
        <f t="shared" si="1"/>
        <v>847</v>
      </c>
      <c r="T17" s="26">
        <f t="shared" si="1"/>
        <v>21538</v>
      </c>
      <c r="U17" s="26">
        <f t="shared" si="1"/>
        <v>0</v>
      </c>
      <c r="V17" s="26">
        <f t="shared" si="1"/>
        <v>0</v>
      </c>
      <c r="W17" s="26">
        <f t="shared" si="1"/>
        <v>6560</v>
      </c>
      <c r="X17" s="26">
        <f t="shared" si="1"/>
        <v>76693</v>
      </c>
      <c r="Y17" s="26">
        <f t="shared" si="1"/>
        <v>646</v>
      </c>
      <c r="Z17" s="26">
        <f t="shared" si="1"/>
        <v>6015</v>
      </c>
      <c r="AA17" s="26">
        <f t="shared" si="1"/>
        <v>220</v>
      </c>
      <c r="AB17" s="26">
        <f t="shared" si="1"/>
        <v>15585</v>
      </c>
      <c r="AC17" s="26">
        <f t="shared" si="1"/>
        <v>10575</v>
      </c>
      <c r="AD17" s="26">
        <f t="shared" si="1"/>
        <v>2997</v>
      </c>
      <c r="AE17" s="26">
        <f t="shared" si="1"/>
        <v>1060</v>
      </c>
      <c r="AF17" s="27">
        <f t="shared" si="1"/>
        <v>39642.450000000004</v>
      </c>
      <c r="AG17" s="26">
        <f t="shared" si="1"/>
        <v>1645</v>
      </c>
      <c r="AH17" s="31">
        <f t="shared" si="1"/>
        <v>308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11578</v>
      </c>
      <c r="F18" s="27">
        <f>E18/208*25</f>
        <v>1391.5865384615386</v>
      </c>
      <c r="G18" s="25">
        <v>8409</v>
      </c>
      <c r="H18" s="27">
        <f>G18/215*25</f>
        <v>977.79069767441854</v>
      </c>
      <c r="I18" s="26">
        <v>0</v>
      </c>
      <c r="J18" s="27">
        <f>I18/135*25</f>
        <v>0</v>
      </c>
      <c r="K18" s="26">
        <v>0</v>
      </c>
      <c r="L18" s="27">
        <f>K18/150*25</f>
        <v>0</v>
      </c>
      <c r="M18" s="25">
        <v>0</v>
      </c>
      <c r="N18" s="27">
        <f>M18/150*25</f>
        <v>0</v>
      </c>
      <c r="O18" s="26"/>
      <c r="P18" s="27">
        <f>O18/38*25</f>
        <v>0</v>
      </c>
      <c r="Q18" s="27">
        <v>6934</v>
      </c>
      <c r="R18" s="25">
        <v>0</v>
      </c>
      <c r="S18" s="25">
        <v>0</v>
      </c>
      <c r="T18" s="25"/>
      <c r="U18" s="25">
        <v>0</v>
      </c>
      <c r="V18" s="25">
        <v>0</v>
      </c>
      <c r="W18" s="32"/>
      <c r="X18" s="25">
        <v>10438</v>
      </c>
      <c r="Y18" s="25">
        <v>0</v>
      </c>
      <c r="Z18" s="25">
        <v>1114</v>
      </c>
      <c r="AA18" s="26"/>
      <c r="AB18" s="25">
        <v>1389</v>
      </c>
      <c r="AC18" s="26">
        <v>2540</v>
      </c>
      <c r="AD18" s="25">
        <v>290</v>
      </c>
      <c r="AE18" s="25"/>
      <c r="AF18" s="27">
        <f>Z18*2.43</f>
        <v>2707.02</v>
      </c>
      <c r="AG18" s="26">
        <v>0</v>
      </c>
      <c r="AH18" s="33">
        <v>4</v>
      </c>
    </row>
    <row r="19" spans="1:36" ht="60" customHeight="1" x14ac:dyDescent="0.25">
      <c r="A19" s="34">
        <v>45556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16304</v>
      </c>
      <c r="F19" s="37">
        <f>F17-F18</f>
        <v>1940.2644230769265</v>
      </c>
      <c r="G19" s="36">
        <f t="shared" ref="G19" si="2">G17-G18</f>
        <v>62035</v>
      </c>
      <c r="H19" s="37">
        <f>H17-H18</f>
        <v>7209.6511627906975</v>
      </c>
      <c r="I19" s="36">
        <f t="shared" ref="I19:AE19" si="3">I17-I18</f>
        <v>215000</v>
      </c>
      <c r="J19" s="37">
        <f t="shared" si="3"/>
        <v>25000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23598.200000000004</v>
      </c>
      <c r="R19" s="36">
        <f t="shared" si="3"/>
        <v>264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6560</v>
      </c>
      <c r="X19" s="36">
        <f t="shared" si="3"/>
        <v>66255</v>
      </c>
      <c r="Y19" s="36">
        <f t="shared" si="3"/>
        <v>646</v>
      </c>
      <c r="Z19" s="36">
        <f t="shared" si="3"/>
        <v>4901</v>
      </c>
      <c r="AA19" s="36">
        <f>AA17-AA18</f>
        <v>220</v>
      </c>
      <c r="AB19" s="36">
        <f t="shared" si="3"/>
        <v>14196</v>
      </c>
      <c r="AC19" s="36">
        <f t="shared" si="3"/>
        <v>8035</v>
      </c>
      <c r="AD19" s="36">
        <f t="shared" si="3"/>
        <v>2707</v>
      </c>
      <c r="AE19" s="36">
        <f t="shared" si="3"/>
        <v>1060</v>
      </c>
      <c r="AF19" s="37">
        <f>AF17-AF18</f>
        <v>36935.430000000008</v>
      </c>
      <c r="AG19" s="36">
        <f>AG17-AG18</f>
        <v>1645</v>
      </c>
      <c r="AH19" s="39">
        <f>AH17-AH18</f>
        <v>304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16304</v>
      </c>
      <c r="F20" s="41">
        <f t="shared" si="5"/>
        <v>1940.2644230769265</v>
      </c>
      <c r="G20" s="40">
        <f t="shared" si="5"/>
        <v>62035</v>
      </c>
      <c r="H20" s="41">
        <f t="shared" si="5"/>
        <v>7209.6511627906975</v>
      </c>
      <c r="I20" s="40">
        <f t="shared" si="5"/>
        <v>215000</v>
      </c>
      <c r="J20" s="41">
        <f t="shared" si="5"/>
        <v>25000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23598.200000000004</v>
      </c>
      <c r="R20" s="40">
        <f t="shared" si="5"/>
        <v>264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6560</v>
      </c>
      <c r="X20" s="40">
        <f t="shared" si="5"/>
        <v>66255</v>
      </c>
      <c r="Y20" s="40">
        <f t="shared" si="5"/>
        <v>646</v>
      </c>
      <c r="Z20" s="40">
        <f t="shared" si="5"/>
        <v>4901</v>
      </c>
      <c r="AA20" s="40">
        <f t="shared" si="5"/>
        <v>220</v>
      </c>
      <c r="AB20" s="40">
        <f t="shared" si="5"/>
        <v>14196</v>
      </c>
      <c r="AC20" s="40">
        <f t="shared" si="5"/>
        <v>8035</v>
      </c>
      <c r="AD20" s="40">
        <f t="shared" si="5"/>
        <v>2707</v>
      </c>
      <c r="AE20" s="40">
        <f t="shared" si="5"/>
        <v>1060</v>
      </c>
      <c r="AF20" s="41">
        <f t="shared" si="5"/>
        <v>36935.430000000008</v>
      </c>
      <c r="AG20" s="40">
        <f t="shared" si="5"/>
        <v>1645</v>
      </c>
      <c r="AH20" s="42">
        <f t="shared" si="5"/>
        <v>304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H16" sqref="H16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95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>
        <v>5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45557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'9-15-21'!E20</f>
        <v>16304</v>
      </c>
      <c r="F15" s="21">
        <f>'9-15-21'!F20</f>
        <v>1940.2644230769265</v>
      </c>
      <c r="G15" s="21">
        <f>'9-15-21'!G20</f>
        <v>62035</v>
      </c>
      <c r="H15" s="21">
        <f>'9-15-21'!H20</f>
        <v>7209.6511627906975</v>
      </c>
      <c r="I15" s="21">
        <f>'9-15-21'!I20</f>
        <v>215000</v>
      </c>
      <c r="J15" s="21">
        <f>'9-15-21'!J20</f>
        <v>25000</v>
      </c>
      <c r="K15" s="21">
        <f>'9-15-21'!K20</f>
        <v>0</v>
      </c>
      <c r="L15" s="21">
        <f>'9-15-21'!L20</f>
        <v>0</v>
      </c>
      <c r="M15" s="21">
        <f>'9-15-21'!M20</f>
        <v>0</v>
      </c>
      <c r="N15" s="21">
        <f>'9-15-21'!N20</f>
        <v>0</v>
      </c>
      <c r="O15" s="21">
        <f>'9-15-21'!O20</f>
        <v>0</v>
      </c>
      <c r="P15" s="21">
        <f>'9-15-21'!P20</f>
        <v>2.9309887850104133E-14</v>
      </c>
      <c r="Q15" s="21">
        <f>'9-15-21'!Q20</f>
        <v>23598.200000000004</v>
      </c>
      <c r="R15" s="21">
        <f>'9-15-21'!R20</f>
        <v>264</v>
      </c>
      <c r="S15" s="21">
        <f>'9-15-21'!S20</f>
        <v>847</v>
      </c>
      <c r="T15" s="21">
        <f>'9-15-21'!T20</f>
        <v>21538</v>
      </c>
      <c r="U15" s="21">
        <f>'9-15-21'!U20</f>
        <v>0</v>
      </c>
      <c r="V15" s="21">
        <f>'9-15-21'!V20</f>
        <v>0</v>
      </c>
      <c r="W15" s="21">
        <f>'9-15-21'!W20</f>
        <v>6560</v>
      </c>
      <c r="X15" s="21">
        <f>'9-15-21'!X20</f>
        <v>66255</v>
      </c>
      <c r="Y15" s="21">
        <f>'9-15-21'!Y20</f>
        <v>646</v>
      </c>
      <c r="Z15" s="21">
        <f>'9-15-21'!Z20</f>
        <v>4901</v>
      </c>
      <c r="AA15" s="21">
        <f>'9-15-21'!AA20</f>
        <v>220</v>
      </c>
      <c r="AB15" s="21">
        <f>'9-15-21'!AB20</f>
        <v>14196</v>
      </c>
      <c r="AC15" s="21">
        <f>'9-15-21'!AC20</f>
        <v>8035</v>
      </c>
      <c r="AD15" s="21">
        <f>'9-15-21'!AD20</f>
        <v>2707</v>
      </c>
      <c r="AE15" s="21">
        <f>'9-15-21'!AE20</f>
        <v>1060</v>
      </c>
      <c r="AF15" s="21">
        <f>'9-15-21'!AF20</f>
        <v>36935.430000000008</v>
      </c>
      <c r="AG15" s="21">
        <f>'9-15-21'!AG20</f>
        <v>1645</v>
      </c>
      <c r="AH15" s="21">
        <f>'9-15-21'!AH20</f>
        <v>304</v>
      </c>
    </row>
    <row r="16" spans="1:34" ht="60" customHeight="1" x14ac:dyDescent="0.25">
      <c r="A16" s="23"/>
      <c r="B16" s="24" t="s">
        <v>31</v>
      </c>
      <c r="C16" s="25"/>
      <c r="D16" s="26"/>
      <c r="E16" s="25">
        <v>15600</v>
      </c>
      <c r="F16" s="26">
        <f>E16/208*25</f>
        <v>1875</v>
      </c>
      <c r="G16" s="25">
        <v>16125</v>
      </c>
      <c r="H16" s="26">
        <f>G16/215*25</f>
        <v>1875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/>
      <c r="U16" s="25"/>
      <c r="V16" s="25"/>
      <c r="W16" s="25"/>
      <c r="X16" s="26">
        <v>14500</v>
      </c>
      <c r="Y16" s="25"/>
      <c r="Z16" s="25">
        <v>1000</v>
      </c>
      <c r="AA16" s="25"/>
      <c r="AB16" s="25">
        <v>2700</v>
      </c>
      <c r="AC16" s="25">
        <v>3000</v>
      </c>
      <c r="AD16" s="26"/>
      <c r="AE16" s="25"/>
      <c r="AF16" s="25">
        <v>4000</v>
      </c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31904</v>
      </c>
      <c r="F17" s="27">
        <f t="shared" ref="F17:AH17" si="1">F15+F16</f>
        <v>3815.2644230769265</v>
      </c>
      <c r="G17" s="26">
        <f>G15+G16</f>
        <v>78160</v>
      </c>
      <c r="H17" s="27">
        <f>H15+H16</f>
        <v>9084.6511627906984</v>
      </c>
      <c r="I17" s="26">
        <f t="shared" si="1"/>
        <v>225750</v>
      </c>
      <c r="J17" s="26">
        <f t="shared" si="1"/>
        <v>26250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38598.200000000004</v>
      </c>
      <c r="R17" s="26">
        <f t="shared" si="1"/>
        <v>264</v>
      </c>
      <c r="S17" s="26">
        <f t="shared" si="1"/>
        <v>847</v>
      </c>
      <c r="T17" s="26">
        <f t="shared" si="1"/>
        <v>21538</v>
      </c>
      <c r="U17" s="26">
        <f t="shared" si="1"/>
        <v>0</v>
      </c>
      <c r="V17" s="26">
        <f t="shared" si="1"/>
        <v>0</v>
      </c>
      <c r="W17" s="26">
        <f t="shared" si="1"/>
        <v>6560</v>
      </c>
      <c r="X17" s="26">
        <f t="shared" si="1"/>
        <v>80755</v>
      </c>
      <c r="Y17" s="26">
        <f t="shared" si="1"/>
        <v>646</v>
      </c>
      <c r="Z17" s="26">
        <f t="shared" si="1"/>
        <v>5901</v>
      </c>
      <c r="AA17" s="26">
        <f t="shared" si="1"/>
        <v>220</v>
      </c>
      <c r="AB17" s="26">
        <f t="shared" si="1"/>
        <v>16896</v>
      </c>
      <c r="AC17" s="26">
        <f t="shared" si="1"/>
        <v>11035</v>
      </c>
      <c r="AD17" s="26">
        <f t="shared" si="1"/>
        <v>2707</v>
      </c>
      <c r="AE17" s="26">
        <f t="shared" si="1"/>
        <v>1060</v>
      </c>
      <c r="AF17" s="27">
        <f t="shared" si="1"/>
        <v>40935.430000000008</v>
      </c>
      <c r="AG17" s="26">
        <f t="shared" si="1"/>
        <v>1645</v>
      </c>
      <c r="AH17" s="31">
        <f t="shared" si="1"/>
        <v>304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10290</v>
      </c>
      <c r="F18" s="27">
        <f>E18/208*25</f>
        <v>1236.7788461538462</v>
      </c>
      <c r="G18" s="25">
        <v>9349</v>
      </c>
      <c r="H18" s="27">
        <v>1087.0930232558139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7345.8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32">
        <v>0</v>
      </c>
      <c r="X18" s="25">
        <v>10955</v>
      </c>
      <c r="Y18" s="25"/>
      <c r="Z18" s="25">
        <v>1101</v>
      </c>
      <c r="AA18" s="26">
        <v>0</v>
      </c>
      <c r="AB18" s="25">
        <v>1329</v>
      </c>
      <c r="AC18" s="26">
        <v>2889</v>
      </c>
      <c r="AD18" s="25">
        <v>311</v>
      </c>
      <c r="AE18" s="25">
        <v>0</v>
      </c>
      <c r="AF18" s="27">
        <v>2675.4300000000003</v>
      </c>
      <c r="AG18" s="26">
        <v>0</v>
      </c>
      <c r="AH18" s="33">
        <v>0</v>
      </c>
    </row>
    <row r="19" spans="1:36" ht="60" customHeight="1" x14ac:dyDescent="0.25">
      <c r="A19" s="34">
        <v>45563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21614</v>
      </c>
      <c r="F19" s="37">
        <f>F17-F18</f>
        <v>2578.4855769230803</v>
      </c>
      <c r="G19" s="36">
        <f t="shared" ref="G19" si="2">G17-G18</f>
        <v>68811</v>
      </c>
      <c r="H19" s="37">
        <f>H17-H18</f>
        <v>7997.5581395348845</v>
      </c>
      <c r="I19" s="36">
        <f t="shared" ref="I19:AE19" si="3">I17-I18</f>
        <v>225750</v>
      </c>
      <c r="J19" s="37">
        <f t="shared" si="3"/>
        <v>26250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31252.400000000005</v>
      </c>
      <c r="R19" s="36">
        <f t="shared" si="3"/>
        <v>264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6560</v>
      </c>
      <c r="X19" s="36">
        <f t="shared" si="3"/>
        <v>69800</v>
      </c>
      <c r="Y19" s="36">
        <f t="shared" si="3"/>
        <v>646</v>
      </c>
      <c r="Z19" s="36">
        <f t="shared" si="3"/>
        <v>4800</v>
      </c>
      <c r="AA19" s="36">
        <f>AA17-AA18</f>
        <v>220</v>
      </c>
      <c r="AB19" s="36">
        <f t="shared" si="3"/>
        <v>15567</v>
      </c>
      <c r="AC19" s="36">
        <f t="shared" si="3"/>
        <v>8146</v>
      </c>
      <c r="AD19" s="36">
        <f t="shared" si="3"/>
        <v>2396</v>
      </c>
      <c r="AE19" s="36">
        <f t="shared" si="3"/>
        <v>1060</v>
      </c>
      <c r="AF19" s="37">
        <f>AF17-AF18</f>
        <v>38260.000000000007</v>
      </c>
      <c r="AG19" s="36">
        <f>AG17-AG18</f>
        <v>1645</v>
      </c>
      <c r="AH19" s="39">
        <f>AH17-AH18</f>
        <v>304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21614</v>
      </c>
      <c r="F20" s="41">
        <f t="shared" si="5"/>
        <v>2578.4855769230803</v>
      </c>
      <c r="G20" s="40">
        <f t="shared" si="5"/>
        <v>68811</v>
      </c>
      <c r="H20" s="41">
        <f t="shared" si="5"/>
        <v>7997.5581395348845</v>
      </c>
      <c r="I20" s="40">
        <f t="shared" si="5"/>
        <v>225750</v>
      </c>
      <c r="J20" s="41">
        <f t="shared" si="5"/>
        <v>26250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31252.400000000005</v>
      </c>
      <c r="R20" s="40">
        <f t="shared" si="5"/>
        <v>264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6560</v>
      </c>
      <c r="X20" s="40">
        <f t="shared" si="5"/>
        <v>69800</v>
      </c>
      <c r="Y20" s="40">
        <f t="shared" si="5"/>
        <v>646</v>
      </c>
      <c r="Z20" s="40">
        <f t="shared" si="5"/>
        <v>4800</v>
      </c>
      <c r="AA20" s="40">
        <f t="shared" si="5"/>
        <v>220</v>
      </c>
      <c r="AB20" s="40">
        <f t="shared" si="5"/>
        <v>15567</v>
      </c>
      <c r="AC20" s="40">
        <f t="shared" si="5"/>
        <v>8146</v>
      </c>
      <c r="AD20" s="40">
        <f t="shared" si="5"/>
        <v>2396</v>
      </c>
      <c r="AE20" s="40">
        <f t="shared" si="5"/>
        <v>1060</v>
      </c>
      <c r="AF20" s="41">
        <f t="shared" si="5"/>
        <v>38260.000000000007</v>
      </c>
      <c r="AG20" s="40">
        <f t="shared" si="5"/>
        <v>1645</v>
      </c>
      <c r="AH20" s="42">
        <f t="shared" si="5"/>
        <v>304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F18" sqref="F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96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45564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'9-22-28'!E20</f>
        <v>21614</v>
      </c>
      <c r="F15" s="21">
        <f>'9-22-28'!F20</f>
        <v>2578.4855769230803</v>
      </c>
      <c r="G15" s="21">
        <f>'9-22-28'!G20</f>
        <v>68811</v>
      </c>
      <c r="H15" s="21">
        <f>'9-22-28'!H20</f>
        <v>7997.5581395348845</v>
      </c>
      <c r="I15" s="21">
        <f>'9-22-28'!I20</f>
        <v>225750</v>
      </c>
      <c r="J15" s="21">
        <f>'9-22-28'!J20</f>
        <v>26250</v>
      </c>
      <c r="K15" s="21">
        <f>'9-22-28'!K20</f>
        <v>0</v>
      </c>
      <c r="L15" s="21">
        <f>'9-22-28'!L20</f>
        <v>0</v>
      </c>
      <c r="M15" s="21">
        <f>'9-22-28'!M20</f>
        <v>0</v>
      </c>
      <c r="N15" s="21">
        <f>'9-22-28'!N20</f>
        <v>0</v>
      </c>
      <c r="O15" s="21">
        <f>'9-22-28'!O20</f>
        <v>0</v>
      </c>
      <c r="P15" s="21">
        <f>'9-22-28'!P20</f>
        <v>2.9309887850104133E-14</v>
      </c>
      <c r="Q15" s="21">
        <f>'9-22-28'!Q20</f>
        <v>31252.400000000005</v>
      </c>
      <c r="R15" s="21">
        <f>'9-22-28'!R20</f>
        <v>264</v>
      </c>
      <c r="S15" s="21">
        <f>'9-22-28'!S20</f>
        <v>847</v>
      </c>
      <c r="T15" s="21">
        <f>'9-22-28'!T20</f>
        <v>21538</v>
      </c>
      <c r="U15" s="21">
        <f>'9-22-28'!U20</f>
        <v>0</v>
      </c>
      <c r="V15" s="21">
        <f>'9-22-28'!V20</f>
        <v>0</v>
      </c>
      <c r="W15" s="21">
        <f>'9-22-28'!W20</f>
        <v>6560</v>
      </c>
      <c r="X15" s="21">
        <f>'9-22-28'!X20</f>
        <v>69800</v>
      </c>
      <c r="Y15" s="21">
        <f>'9-22-28'!Y20</f>
        <v>646</v>
      </c>
      <c r="Z15" s="21">
        <f>'9-22-28'!Z20</f>
        <v>4800</v>
      </c>
      <c r="AA15" s="21">
        <f>'9-22-28'!AA20</f>
        <v>220</v>
      </c>
      <c r="AB15" s="21">
        <f>'9-22-28'!AB20</f>
        <v>15567</v>
      </c>
      <c r="AC15" s="21">
        <f>'9-22-28'!AC20</f>
        <v>8146</v>
      </c>
      <c r="AD15" s="21">
        <f>'9-22-28'!AD20</f>
        <v>2396</v>
      </c>
      <c r="AE15" s="21">
        <f>'9-22-28'!AE20</f>
        <v>1060</v>
      </c>
      <c r="AF15" s="21">
        <f>'9-22-28'!AF20</f>
        <v>38260.000000000007</v>
      </c>
      <c r="AG15" s="21">
        <f>'9-22-28'!AG20</f>
        <v>1645</v>
      </c>
      <c r="AH15" s="21">
        <f>'9-22-28'!AH20</f>
        <v>304</v>
      </c>
    </row>
    <row r="16" spans="1:34" ht="60" customHeight="1" x14ac:dyDescent="0.25">
      <c r="A16" s="23"/>
      <c r="B16" s="24" t="s">
        <v>31</v>
      </c>
      <c r="C16" s="25"/>
      <c r="D16" s="26"/>
      <c r="E16" s="25">
        <v>15600</v>
      </c>
      <c r="F16" s="26">
        <f>E16/208*25</f>
        <v>1875</v>
      </c>
      <c r="G16" s="25">
        <v>16125</v>
      </c>
      <c r="H16" s="26">
        <f>G16/215*25</f>
        <v>1875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/>
      <c r="U16" s="25"/>
      <c r="V16" s="25"/>
      <c r="W16" s="25"/>
      <c r="X16" s="26">
        <v>12500</v>
      </c>
      <c r="Y16" s="25"/>
      <c r="Z16" s="25">
        <v>2000</v>
      </c>
      <c r="AA16" s="25"/>
      <c r="AB16" s="25">
        <v>2700</v>
      </c>
      <c r="AC16" s="25">
        <v>3000</v>
      </c>
      <c r="AD16" s="26"/>
      <c r="AE16" s="25"/>
      <c r="AF16" s="25">
        <v>6000</v>
      </c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37214</v>
      </c>
      <c r="F17" s="27">
        <f t="shared" ref="F17:AH17" si="1">F15+F16</f>
        <v>4453.4855769230799</v>
      </c>
      <c r="G17" s="26">
        <f>G15+G16</f>
        <v>84936</v>
      </c>
      <c r="H17" s="27">
        <f>H15+H16</f>
        <v>9872.5581395348854</v>
      </c>
      <c r="I17" s="26">
        <f t="shared" si="1"/>
        <v>236500</v>
      </c>
      <c r="J17" s="26">
        <f t="shared" si="1"/>
        <v>27500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46252.400000000009</v>
      </c>
      <c r="R17" s="26">
        <f t="shared" si="1"/>
        <v>264</v>
      </c>
      <c r="S17" s="26">
        <f t="shared" si="1"/>
        <v>847</v>
      </c>
      <c r="T17" s="26">
        <f t="shared" si="1"/>
        <v>21538</v>
      </c>
      <c r="U17" s="26">
        <f t="shared" si="1"/>
        <v>0</v>
      </c>
      <c r="V17" s="26">
        <f t="shared" si="1"/>
        <v>0</v>
      </c>
      <c r="W17" s="26">
        <f t="shared" si="1"/>
        <v>6560</v>
      </c>
      <c r="X17" s="26">
        <f t="shared" si="1"/>
        <v>82300</v>
      </c>
      <c r="Y17" s="26">
        <f t="shared" si="1"/>
        <v>646</v>
      </c>
      <c r="Z17" s="26">
        <f t="shared" si="1"/>
        <v>6800</v>
      </c>
      <c r="AA17" s="26">
        <f t="shared" si="1"/>
        <v>220</v>
      </c>
      <c r="AB17" s="26">
        <f t="shared" si="1"/>
        <v>18267</v>
      </c>
      <c r="AC17" s="26">
        <f t="shared" si="1"/>
        <v>11146</v>
      </c>
      <c r="AD17" s="26">
        <f t="shared" si="1"/>
        <v>2396</v>
      </c>
      <c r="AE17" s="26">
        <f t="shared" si="1"/>
        <v>1060</v>
      </c>
      <c r="AF17" s="27">
        <f t="shared" si="1"/>
        <v>44260.000000000007</v>
      </c>
      <c r="AG17" s="26">
        <f t="shared" si="1"/>
        <v>1645</v>
      </c>
      <c r="AH17" s="31">
        <f t="shared" si="1"/>
        <v>304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4521</v>
      </c>
      <c r="F18" s="27">
        <f>E18/208*25</f>
        <v>543.38942307692309</v>
      </c>
      <c r="G18" s="25">
        <v>14062</v>
      </c>
      <c r="H18" s="27">
        <f>G18/215*25</f>
        <v>1635.1162790697674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6883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32">
        <v>0</v>
      </c>
      <c r="X18" s="25">
        <v>10155</v>
      </c>
      <c r="Y18" s="25">
        <v>0</v>
      </c>
      <c r="Z18" s="25">
        <v>1142</v>
      </c>
      <c r="AA18" s="26">
        <v>0</v>
      </c>
      <c r="AB18" s="25">
        <v>1523</v>
      </c>
      <c r="AC18" s="26">
        <v>2595</v>
      </c>
      <c r="AD18" s="25">
        <v>73</v>
      </c>
      <c r="AE18" s="25">
        <v>0</v>
      </c>
      <c r="AF18" s="27">
        <f>Z18*2.43</f>
        <v>2775.0600000000004</v>
      </c>
      <c r="AG18" s="26">
        <v>0</v>
      </c>
      <c r="AH18" s="33">
        <v>0</v>
      </c>
    </row>
    <row r="19" spans="1:36" ht="60" customHeight="1" x14ac:dyDescent="0.25">
      <c r="A19" s="34">
        <v>45570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32693</v>
      </c>
      <c r="F19" s="37">
        <f>F17-F18</f>
        <v>3910.096153846157</v>
      </c>
      <c r="G19" s="36">
        <f t="shared" ref="G19" si="2">G17-G18</f>
        <v>70874</v>
      </c>
      <c r="H19" s="37">
        <f>H17-H18</f>
        <v>8237.4418604651182</v>
      </c>
      <c r="I19" s="36">
        <f t="shared" ref="I19:AE19" si="3">I17-I18</f>
        <v>236500</v>
      </c>
      <c r="J19" s="37">
        <f t="shared" si="3"/>
        <v>27500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39369.400000000009</v>
      </c>
      <c r="R19" s="36">
        <f t="shared" si="3"/>
        <v>264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6560</v>
      </c>
      <c r="X19" s="36">
        <f t="shared" si="3"/>
        <v>72145</v>
      </c>
      <c r="Y19" s="36">
        <f t="shared" si="3"/>
        <v>646</v>
      </c>
      <c r="Z19" s="36">
        <f t="shared" si="3"/>
        <v>5658</v>
      </c>
      <c r="AA19" s="36">
        <f>AA17-AA18</f>
        <v>220</v>
      </c>
      <c r="AB19" s="36">
        <f t="shared" si="3"/>
        <v>16744</v>
      </c>
      <c r="AC19" s="36">
        <f t="shared" si="3"/>
        <v>8551</v>
      </c>
      <c r="AD19" s="36">
        <f t="shared" si="3"/>
        <v>2323</v>
      </c>
      <c r="AE19" s="36">
        <f t="shared" si="3"/>
        <v>1060</v>
      </c>
      <c r="AF19" s="37">
        <f>AF17-AF18</f>
        <v>41484.94000000001</v>
      </c>
      <c r="AG19" s="36">
        <f>AG17-AG18</f>
        <v>1645</v>
      </c>
      <c r="AH19" s="39">
        <f>AH17-AH18</f>
        <v>304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32693</v>
      </c>
      <c r="F20" s="41">
        <f t="shared" si="5"/>
        <v>3910.096153846157</v>
      </c>
      <c r="G20" s="40">
        <f t="shared" si="5"/>
        <v>70874</v>
      </c>
      <c r="H20" s="41">
        <f t="shared" si="5"/>
        <v>8237.4418604651182</v>
      </c>
      <c r="I20" s="40">
        <f t="shared" si="5"/>
        <v>236500</v>
      </c>
      <c r="J20" s="41">
        <f t="shared" si="5"/>
        <v>27500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39369.400000000009</v>
      </c>
      <c r="R20" s="40">
        <f t="shared" si="5"/>
        <v>264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6560</v>
      </c>
      <c r="X20" s="40">
        <f t="shared" si="5"/>
        <v>72145</v>
      </c>
      <c r="Y20" s="40">
        <f t="shared" si="5"/>
        <v>646</v>
      </c>
      <c r="Z20" s="40">
        <f t="shared" si="5"/>
        <v>5658</v>
      </c>
      <c r="AA20" s="40">
        <f t="shared" si="5"/>
        <v>220</v>
      </c>
      <c r="AB20" s="40">
        <f t="shared" si="5"/>
        <v>16744</v>
      </c>
      <c r="AC20" s="40">
        <f t="shared" si="5"/>
        <v>8551</v>
      </c>
      <c r="AD20" s="40">
        <f t="shared" si="5"/>
        <v>2323</v>
      </c>
      <c r="AE20" s="40">
        <f t="shared" si="5"/>
        <v>1060</v>
      </c>
      <c r="AF20" s="41">
        <f t="shared" si="5"/>
        <v>41484.94000000001</v>
      </c>
      <c r="AG20" s="40">
        <f t="shared" si="5"/>
        <v>1645</v>
      </c>
      <c r="AH20" s="42">
        <f t="shared" si="5"/>
        <v>304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F18" sqref="F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98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45571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'9-29-10-5'!E20</f>
        <v>32693</v>
      </c>
      <c r="F15" s="21">
        <f>'9-29-10-5'!F20</f>
        <v>3910.096153846157</v>
      </c>
      <c r="G15" s="21">
        <f>'9-29-10-5'!G20</f>
        <v>70874</v>
      </c>
      <c r="H15" s="21">
        <f>'9-29-10-5'!H20</f>
        <v>8237.4418604651182</v>
      </c>
      <c r="I15" s="21">
        <f>'9-29-10-5'!I20</f>
        <v>236500</v>
      </c>
      <c r="J15" s="21">
        <f>'9-29-10-5'!J20</f>
        <v>27500</v>
      </c>
      <c r="K15" s="21">
        <f>'9-29-10-5'!K20</f>
        <v>0</v>
      </c>
      <c r="L15" s="21">
        <f>'9-29-10-5'!L20</f>
        <v>0</v>
      </c>
      <c r="M15" s="21">
        <f>'9-29-10-5'!M20</f>
        <v>0</v>
      </c>
      <c r="N15" s="21">
        <f>'9-29-10-5'!N20</f>
        <v>0</v>
      </c>
      <c r="O15" s="21">
        <f>'9-29-10-5'!O20</f>
        <v>0</v>
      </c>
      <c r="P15" s="21">
        <f>'9-29-10-5'!P20</f>
        <v>2.9309887850104133E-14</v>
      </c>
      <c r="Q15" s="21">
        <f>'9-29-10-5'!Q20</f>
        <v>39369.400000000009</v>
      </c>
      <c r="R15" s="21">
        <f>'9-29-10-5'!R20</f>
        <v>264</v>
      </c>
      <c r="S15" s="21">
        <f>'9-29-10-5'!S20</f>
        <v>847</v>
      </c>
      <c r="T15" s="21">
        <f>'9-29-10-5'!T20</f>
        <v>21538</v>
      </c>
      <c r="U15" s="21">
        <f>'9-29-10-5'!U20</f>
        <v>0</v>
      </c>
      <c r="V15" s="21">
        <f>'9-29-10-5'!V20</f>
        <v>0</v>
      </c>
      <c r="W15" s="21">
        <f>'9-29-10-5'!W20</f>
        <v>6560</v>
      </c>
      <c r="X15" s="21">
        <f>'9-29-10-5'!X20</f>
        <v>72145</v>
      </c>
      <c r="Y15" s="21">
        <f>'9-29-10-5'!Y20</f>
        <v>646</v>
      </c>
      <c r="Z15" s="21">
        <f>'9-29-10-5'!Z20</f>
        <v>5658</v>
      </c>
      <c r="AA15" s="21">
        <f>'9-29-10-5'!AA20</f>
        <v>220</v>
      </c>
      <c r="AB15" s="21">
        <f>'9-29-10-5'!AB20</f>
        <v>16744</v>
      </c>
      <c r="AC15" s="21">
        <f>'9-29-10-5'!AC20</f>
        <v>8551</v>
      </c>
      <c r="AD15" s="21">
        <f>'9-29-10-5'!AD20</f>
        <v>2323</v>
      </c>
      <c r="AE15" s="21">
        <f>'9-29-10-5'!AE20</f>
        <v>1060</v>
      </c>
      <c r="AF15" s="21">
        <f>'9-29-10-5'!AF20</f>
        <v>41484.94000000001</v>
      </c>
      <c r="AG15" s="21">
        <f>'9-29-10-5'!AG20</f>
        <v>1645</v>
      </c>
      <c r="AH15" s="21">
        <f>'9-29-10-5'!AH20</f>
        <v>304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32693</v>
      </c>
      <c r="F17" s="27">
        <f t="shared" ref="F17:AH17" si="1">F15+F16</f>
        <v>3910.096153846157</v>
      </c>
      <c r="G17" s="26">
        <f>G15+G16</f>
        <v>70874</v>
      </c>
      <c r="H17" s="27">
        <f>H15+H16</f>
        <v>8237.4418604651182</v>
      </c>
      <c r="I17" s="26">
        <f t="shared" si="1"/>
        <v>247250</v>
      </c>
      <c r="J17" s="26">
        <f t="shared" si="1"/>
        <v>28750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39369.400000000009</v>
      </c>
      <c r="R17" s="26">
        <f t="shared" si="1"/>
        <v>264</v>
      </c>
      <c r="S17" s="26">
        <f t="shared" si="1"/>
        <v>847</v>
      </c>
      <c r="T17" s="26">
        <f t="shared" si="1"/>
        <v>21538</v>
      </c>
      <c r="U17" s="26">
        <f t="shared" si="1"/>
        <v>0</v>
      </c>
      <c r="V17" s="26">
        <f t="shared" si="1"/>
        <v>0</v>
      </c>
      <c r="W17" s="26">
        <f t="shared" si="1"/>
        <v>6560</v>
      </c>
      <c r="X17" s="26">
        <f t="shared" si="1"/>
        <v>72145</v>
      </c>
      <c r="Y17" s="26">
        <f t="shared" si="1"/>
        <v>646</v>
      </c>
      <c r="Z17" s="26">
        <f t="shared" si="1"/>
        <v>5658</v>
      </c>
      <c r="AA17" s="26">
        <f t="shared" si="1"/>
        <v>220</v>
      </c>
      <c r="AB17" s="26">
        <f t="shared" si="1"/>
        <v>16744</v>
      </c>
      <c r="AC17" s="26">
        <f t="shared" si="1"/>
        <v>8551</v>
      </c>
      <c r="AD17" s="26">
        <f t="shared" si="1"/>
        <v>2323</v>
      </c>
      <c r="AE17" s="26">
        <f t="shared" si="1"/>
        <v>1060</v>
      </c>
      <c r="AF17" s="27">
        <f t="shared" si="1"/>
        <v>41484.94000000001</v>
      </c>
      <c r="AG17" s="26">
        <f t="shared" si="1"/>
        <v>1645</v>
      </c>
      <c r="AH17" s="31">
        <f t="shared" si="1"/>
        <v>304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0</v>
      </c>
      <c r="F18" s="27">
        <f>E18/208*25</f>
        <v>0</v>
      </c>
      <c r="G18" s="25">
        <v>19926</v>
      </c>
      <c r="H18" s="27">
        <f>G18/215*25</f>
        <v>2316.9767441860463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7654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32">
        <v>0</v>
      </c>
      <c r="X18" s="25">
        <v>11263</v>
      </c>
      <c r="Y18" s="25"/>
      <c r="Z18" s="25">
        <v>1193</v>
      </c>
      <c r="AA18" s="26">
        <v>0</v>
      </c>
      <c r="AB18" s="25">
        <v>3752</v>
      </c>
      <c r="AC18" s="26">
        <v>777</v>
      </c>
      <c r="AD18" s="25">
        <v>96</v>
      </c>
      <c r="AE18" s="25">
        <v>0</v>
      </c>
      <c r="AF18" s="27">
        <v>2898.99</v>
      </c>
      <c r="AG18" s="26">
        <v>0</v>
      </c>
      <c r="AH18" s="33">
        <v>2</v>
      </c>
    </row>
    <row r="19" spans="1:36" ht="60" customHeight="1" x14ac:dyDescent="0.25">
      <c r="A19" s="34">
        <v>45577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32693</v>
      </c>
      <c r="F19" s="37">
        <f>F17-F18</f>
        <v>3910.096153846157</v>
      </c>
      <c r="G19" s="36">
        <f t="shared" ref="G19" si="2">G17-G18</f>
        <v>50948</v>
      </c>
      <c r="H19" s="37">
        <f>H17-H18</f>
        <v>5920.4651162790724</v>
      </c>
      <c r="I19" s="36">
        <f t="shared" ref="I19:AE19" si="3">I17-I18</f>
        <v>247250</v>
      </c>
      <c r="J19" s="37">
        <f t="shared" si="3"/>
        <v>28750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31715.400000000009</v>
      </c>
      <c r="R19" s="36">
        <f t="shared" si="3"/>
        <v>264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6560</v>
      </c>
      <c r="X19" s="36">
        <f t="shared" si="3"/>
        <v>60882</v>
      </c>
      <c r="Y19" s="36">
        <f t="shared" si="3"/>
        <v>646</v>
      </c>
      <c r="Z19" s="36">
        <f t="shared" si="3"/>
        <v>4465</v>
      </c>
      <c r="AA19" s="36">
        <f>AA17-AA18</f>
        <v>220</v>
      </c>
      <c r="AB19" s="36">
        <f t="shared" si="3"/>
        <v>12992</v>
      </c>
      <c r="AC19" s="36">
        <f t="shared" si="3"/>
        <v>7774</v>
      </c>
      <c r="AD19" s="36">
        <f t="shared" si="3"/>
        <v>2227</v>
      </c>
      <c r="AE19" s="36">
        <f t="shared" si="3"/>
        <v>1060</v>
      </c>
      <c r="AF19" s="37">
        <f>AF17-AF18</f>
        <v>38585.950000000012</v>
      </c>
      <c r="AG19" s="36">
        <f>AG17-AG18</f>
        <v>1645</v>
      </c>
      <c r="AH19" s="39">
        <f>AH17-AH18</f>
        <v>302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32693</v>
      </c>
      <c r="F20" s="41">
        <f t="shared" si="5"/>
        <v>3910.096153846157</v>
      </c>
      <c r="G20" s="40">
        <f t="shared" si="5"/>
        <v>50948</v>
      </c>
      <c r="H20" s="41">
        <f t="shared" si="5"/>
        <v>5920.4651162790724</v>
      </c>
      <c r="I20" s="40">
        <f t="shared" si="5"/>
        <v>247250</v>
      </c>
      <c r="J20" s="41">
        <f t="shared" si="5"/>
        <v>28750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31715.400000000009</v>
      </c>
      <c r="R20" s="40">
        <f t="shared" si="5"/>
        <v>264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6560</v>
      </c>
      <c r="X20" s="40">
        <f t="shared" si="5"/>
        <v>60882</v>
      </c>
      <c r="Y20" s="40">
        <f t="shared" si="5"/>
        <v>646</v>
      </c>
      <c r="Z20" s="40">
        <f t="shared" si="5"/>
        <v>4465</v>
      </c>
      <c r="AA20" s="40">
        <f t="shared" si="5"/>
        <v>220</v>
      </c>
      <c r="AB20" s="40">
        <f t="shared" si="5"/>
        <v>12992</v>
      </c>
      <c r="AC20" s="40">
        <f t="shared" si="5"/>
        <v>7774</v>
      </c>
      <c r="AD20" s="40">
        <f t="shared" si="5"/>
        <v>2227</v>
      </c>
      <c r="AE20" s="40">
        <f t="shared" si="5"/>
        <v>1060</v>
      </c>
      <c r="AF20" s="41">
        <f t="shared" si="5"/>
        <v>38585.950000000012</v>
      </c>
      <c r="AG20" s="40">
        <f t="shared" si="5"/>
        <v>1645</v>
      </c>
      <c r="AH20" s="42">
        <f t="shared" si="5"/>
        <v>302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X19" sqref="X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99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45578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'10-6-12'!E20</f>
        <v>32693</v>
      </c>
      <c r="F15" s="21">
        <f>'10-6-12'!F20</f>
        <v>3910.096153846157</v>
      </c>
      <c r="G15" s="21">
        <f>'10-6-12'!G20</f>
        <v>50948</v>
      </c>
      <c r="H15" s="21">
        <f>'10-6-12'!H20</f>
        <v>5920.4651162790724</v>
      </c>
      <c r="I15" s="21">
        <f>'10-6-12'!I20</f>
        <v>247250</v>
      </c>
      <c r="J15" s="21">
        <f>'10-6-12'!J20</f>
        <v>28750</v>
      </c>
      <c r="K15" s="21">
        <f>'10-6-12'!K20</f>
        <v>0</v>
      </c>
      <c r="L15" s="21">
        <f>'10-6-12'!L20</f>
        <v>0</v>
      </c>
      <c r="M15" s="21">
        <f>'10-6-12'!M20</f>
        <v>0</v>
      </c>
      <c r="N15" s="21">
        <f>'10-6-12'!N20</f>
        <v>0</v>
      </c>
      <c r="O15" s="21">
        <f>'10-6-12'!O20</f>
        <v>0</v>
      </c>
      <c r="P15" s="21">
        <f>'10-6-12'!P20</f>
        <v>2.9309887850104133E-14</v>
      </c>
      <c r="Q15" s="21">
        <f>'10-6-12'!Q20</f>
        <v>31715.400000000009</v>
      </c>
      <c r="R15" s="21">
        <f>'10-6-12'!R20</f>
        <v>264</v>
      </c>
      <c r="S15" s="21">
        <f>'10-6-12'!S20</f>
        <v>847</v>
      </c>
      <c r="T15" s="21">
        <f>'10-6-12'!T20</f>
        <v>21538</v>
      </c>
      <c r="U15" s="21">
        <f>'10-6-12'!U20</f>
        <v>0</v>
      </c>
      <c r="V15" s="21">
        <f>'10-6-12'!V20</f>
        <v>0</v>
      </c>
      <c r="W15" s="21">
        <f>'10-6-12'!W20</f>
        <v>6560</v>
      </c>
      <c r="X15" s="21">
        <f>'10-6-12'!X20</f>
        <v>60882</v>
      </c>
      <c r="Y15" s="21">
        <f>'10-6-12'!Y20</f>
        <v>646</v>
      </c>
      <c r="Z15" s="21">
        <f>'10-6-12'!Z20</f>
        <v>4465</v>
      </c>
      <c r="AA15" s="21">
        <f>'10-6-12'!AA20</f>
        <v>220</v>
      </c>
      <c r="AB15" s="21">
        <f>'10-6-12'!AB20</f>
        <v>12992</v>
      </c>
      <c r="AC15" s="21">
        <f>'10-6-12'!AC20</f>
        <v>7774</v>
      </c>
      <c r="AD15" s="21">
        <f>'10-6-12'!AD20</f>
        <v>2227</v>
      </c>
      <c r="AE15" s="21">
        <f>'10-6-12'!AE20</f>
        <v>1060</v>
      </c>
      <c r="AF15" s="21">
        <f>'10-6-12'!AF20</f>
        <v>38585.950000000012</v>
      </c>
      <c r="AG15" s="21">
        <f>'10-6-12'!AG20</f>
        <v>1645</v>
      </c>
      <c r="AH15" s="21">
        <f>'10-6-12'!AH20</f>
        <v>302</v>
      </c>
    </row>
    <row r="16" spans="1:34" ht="60" customHeight="1" x14ac:dyDescent="0.25">
      <c r="A16" s="23"/>
      <c r="B16" s="24" t="s">
        <v>31</v>
      </c>
      <c r="C16" s="25"/>
      <c r="D16" s="26"/>
      <c r="E16" s="25">
        <v>10400</v>
      </c>
      <c r="F16" s="26">
        <f>E16/208*25</f>
        <v>1250</v>
      </c>
      <c r="G16" s="25">
        <v>10750</v>
      </c>
      <c r="H16" s="26">
        <f>G16/215*25</f>
        <v>1250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15150</v>
      </c>
      <c r="R16" s="28"/>
      <c r="S16" s="26"/>
      <c r="T16" s="25"/>
      <c r="U16" s="25"/>
      <c r="V16" s="25"/>
      <c r="W16" s="25"/>
      <c r="X16" s="26">
        <v>13000</v>
      </c>
      <c r="Y16" s="25"/>
      <c r="Z16" s="25">
        <v>2000</v>
      </c>
      <c r="AA16" s="25"/>
      <c r="AB16" s="25">
        <v>2700</v>
      </c>
      <c r="AC16" s="25">
        <v>3000</v>
      </c>
      <c r="AD16" s="26"/>
      <c r="AE16" s="25"/>
      <c r="AF16" s="25">
        <v>6000</v>
      </c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43093</v>
      </c>
      <c r="F17" s="27">
        <f t="shared" ref="F17:AH17" si="1">F15+F16</f>
        <v>5160.096153846157</v>
      </c>
      <c r="G17" s="26">
        <f>G15+G16</f>
        <v>61698</v>
      </c>
      <c r="H17" s="27">
        <f>H15+H16</f>
        <v>7170.4651162790724</v>
      </c>
      <c r="I17" s="26">
        <f t="shared" si="1"/>
        <v>258000</v>
      </c>
      <c r="J17" s="26">
        <f t="shared" si="1"/>
        <v>30000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46865.400000000009</v>
      </c>
      <c r="R17" s="26">
        <f t="shared" si="1"/>
        <v>264</v>
      </c>
      <c r="S17" s="26">
        <f t="shared" si="1"/>
        <v>847</v>
      </c>
      <c r="T17" s="26">
        <f t="shared" si="1"/>
        <v>21538</v>
      </c>
      <c r="U17" s="26">
        <f t="shared" si="1"/>
        <v>0</v>
      </c>
      <c r="V17" s="26">
        <f t="shared" si="1"/>
        <v>0</v>
      </c>
      <c r="W17" s="26">
        <f t="shared" si="1"/>
        <v>6560</v>
      </c>
      <c r="X17" s="26">
        <f t="shared" si="1"/>
        <v>73882</v>
      </c>
      <c r="Y17" s="26">
        <f t="shared" si="1"/>
        <v>646</v>
      </c>
      <c r="Z17" s="26">
        <f t="shared" si="1"/>
        <v>6465</v>
      </c>
      <c r="AA17" s="26">
        <f t="shared" si="1"/>
        <v>220</v>
      </c>
      <c r="AB17" s="26">
        <f t="shared" si="1"/>
        <v>15692</v>
      </c>
      <c r="AC17" s="26">
        <f t="shared" si="1"/>
        <v>10774</v>
      </c>
      <c r="AD17" s="26">
        <f t="shared" si="1"/>
        <v>2227</v>
      </c>
      <c r="AE17" s="26">
        <f t="shared" si="1"/>
        <v>1060</v>
      </c>
      <c r="AF17" s="27">
        <f t="shared" si="1"/>
        <v>44585.950000000012</v>
      </c>
      <c r="AG17" s="26">
        <f t="shared" si="1"/>
        <v>1645</v>
      </c>
      <c r="AH17" s="31">
        <f t="shared" si="1"/>
        <v>302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138</v>
      </c>
      <c r="F18" s="27">
        <f>E18/208*25</f>
        <v>16.58653846153846</v>
      </c>
      <c r="G18" s="25">
        <v>18990</v>
      </c>
      <c r="H18" s="27">
        <f>G18/215*25</f>
        <v>2208.1395348837209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6645.4</v>
      </c>
      <c r="R18" s="25"/>
      <c r="S18" s="25"/>
      <c r="T18" s="25"/>
      <c r="U18" s="25"/>
      <c r="V18" s="25"/>
      <c r="W18" s="32"/>
      <c r="X18" s="25">
        <v>10056</v>
      </c>
      <c r="Y18" s="25"/>
      <c r="Z18" s="25">
        <v>1190</v>
      </c>
      <c r="AA18" s="26"/>
      <c r="AB18" s="25">
        <v>3358</v>
      </c>
      <c r="AC18" s="26">
        <v>296</v>
      </c>
      <c r="AD18" s="25">
        <v>431</v>
      </c>
      <c r="AE18" s="25"/>
      <c r="AF18" s="27">
        <v>2891.7000000000003</v>
      </c>
      <c r="AG18" s="26">
        <v>0</v>
      </c>
      <c r="AH18" s="33"/>
    </row>
    <row r="19" spans="1:36" ht="60" customHeight="1" x14ac:dyDescent="0.25">
      <c r="A19" s="34">
        <v>45584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42955</v>
      </c>
      <c r="F19" s="37">
        <f>F17-F18</f>
        <v>5143.5096153846189</v>
      </c>
      <c r="G19" s="36">
        <f t="shared" ref="G19" si="2">G17-G18</f>
        <v>42708</v>
      </c>
      <c r="H19" s="37">
        <f>H17-H18</f>
        <v>4962.325581395351</v>
      </c>
      <c r="I19" s="36">
        <f t="shared" ref="I19:AE19" si="3">I17-I18</f>
        <v>258000</v>
      </c>
      <c r="J19" s="37">
        <f t="shared" si="3"/>
        <v>30000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40220.000000000007</v>
      </c>
      <c r="R19" s="36">
        <f t="shared" si="3"/>
        <v>264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6560</v>
      </c>
      <c r="X19" s="36">
        <f t="shared" si="3"/>
        <v>63826</v>
      </c>
      <c r="Y19" s="36">
        <f t="shared" si="3"/>
        <v>646</v>
      </c>
      <c r="Z19" s="36">
        <f t="shared" si="3"/>
        <v>5275</v>
      </c>
      <c r="AA19" s="36">
        <f>AA17-AA18</f>
        <v>220</v>
      </c>
      <c r="AB19" s="36">
        <f t="shared" si="3"/>
        <v>12334</v>
      </c>
      <c r="AC19" s="36">
        <f t="shared" si="3"/>
        <v>10478</v>
      </c>
      <c r="AD19" s="36">
        <f t="shared" si="3"/>
        <v>1796</v>
      </c>
      <c r="AE19" s="36">
        <f t="shared" si="3"/>
        <v>1060</v>
      </c>
      <c r="AF19" s="37">
        <f>AF17-AF18</f>
        <v>41694.250000000015</v>
      </c>
      <c r="AG19" s="36">
        <f>AG17-AG18</f>
        <v>1645</v>
      </c>
      <c r="AH19" s="39">
        <f>AH17-AH18</f>
        <v>302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42955</v>
      </c>
      <c r="F20" s="41">
        <f t="shared" si="5"/>
        <v>5143.5096153846189</v>
      </c>
      <c r="G20" s="40">
        <f t="shared" si="5"/>
        <v>42708</v>
      </c>
      <c r="H20" s="41">
        <f t="shared" si="5"/>
        <v>4962.325581395351</v>
      </c>
      <c r="I20" s="40">
        <f t="shared" si="5"/>
        <v>258000</v>
      </c>
      <c r="J20" s="41">
        <f t="shared" si="5"/>
        <v>30000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40220.000000000007</v>
      </c>
      <c r="R20" s="40">
        <f t="shared" si="5"/>
        <v>264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6560</v>
      </c>
      <c r="X20" s="40">
        <f t="shared" si="5"/>
        <v>63826</v>
      </c>
      <c r="Y20" s="40">
        <f t="shared" si="5"/>
        <v>646</v>
      </c>
      <c r="Z20" s="40">
        <f t="shared" si="5"/>
        <v>5275</v>
      </c>
      <c r="AA20" s="40">
        <f t="shared" si="5"/>
        <v>220</v>
      </c>
      <c r="AB20" s="40">
        <f t="shared" si="5"/>
        <v>12334</v>
      </c>
      <c r="AC20" s="40">
        <f t="shared" si="5"/>
        <v>10478</v>
      </c>
      <c r="AD20" s="40">
        <f t="shared" si="5"/>
        <v>1796</v>
      </c>
      <c r="AE20" s="40">
        <f t="shared" si="5"/>
        <v>1060</v>
      </c>
      <c r="AF20" s="41">
        <f t="shared" si="5"/>
        <v>41694.250000000015</v>
      </c>
      <c r="AG20" s="40">
        <f t="shared" si="5"/>
        <v>1645</v>
      </c>
      <c r="AH20" s="42">
        <f t="shared" si="5"/>
        <v>302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Q20" sqref="Q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100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45585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'10-13-19'!E20</f>
        <v>42955</v>
      </c>
      <c r="F15" s="21">
        <f>'10-13-19'!F20</f>
        <v>5143.5096153846189</v>
      </c>
      <c r="G15" s="21">
        <f>'10-13-19'!G20</f>
        <v>42708</v>
      </c>
      <c r="H15" s="21">
        <f>'10-13-19'!H20</f>
        <v>4962.325581395351</v>
      </c>
      <c r="I15" s="21">
        <f>'10-13-19'!I20</f>
        <v>258000</v>
      </c>
      <c r="J15" s="21">
        <f>'10-13-19'!J20</f>
        <v>30000</v>
      </c>
      <c r="K15" s="21">
        <f>'10-13-19'!K20</f>
        <v>0</v>
      </c>
      <c r="L15" s="21">
        <f>'10-13-19'!L20</f>
        <v>0</v>
      </c>
      <c r="M15" s="21">
        <f>'10-13-19'!M20</f>
        <v>0</v>
      </c>
      <c r="N15" s="21">
        <f>'10-13-19'!N20</f>
        <v>0</v>
      </c>
      <c r="O15" s="21">
        <f>'10-13-19'!O20</f>
        <v>0</v>
      </c>
      <c r="P15" s="21">
        <f>'10-13-19'!P20</f>
        <v>2.9309887850104133E-14</v>
      </c>
      <c r="Q15" s="21">
        <f>'10-13-19'!Q20</f>
        <v>40220.000000000007</v>
      </c>
      <c r="R15" s="21">
        <f>'10-13-19'!R20</f>
        <v>264</v>
      </c>
      <c r="S15" s="21">
        <f>'10-13-19'!S20</f>
        <v>847</v>
      </c>
      <c r="T15" s="21">
        <f>'10-13-19'!T20</f>
        <v>21538</v>
      </c>
      <c r="U15" s="21">
        <f>'10-13-19'!U20</f>
        <v>0</v>
      </c>
      <c r="V15" s="21">
        <f>'10-13-19'!V20</f>
        <v>0</v>
      </c>
      <c r="W15" s="21">
        <f>'10-13-19'!W20</f>
        <v>6560</v>
      </c>
      <c r="X15" s="21">
        <f>'10-13-19'!X20</f>
        <v>63826</v>
      </c>
      <c r="Y15" s="21">
        <f>'10-13-19'!Y20</f>
        <v>646</v>
      </c>
      <c r="Z15" s="21">
        <f>'10-13-19'!Z20</f>
        <v>5275</v>
      </c>
      <c r="AA15" s="21">
        <f>'10-13-19'!AA20</f>
        <v>220</v>
      </c>
      <c r="AB15" s="21">
        <f>'10-13-19'!AB20</f>
        <v>12334</v>
      </c>
      <c r="AC15" s="21">
        <f>'10-13-19'!AC20</f>
        <v>10478</v>
      </c>
      <c r="AD15" s="21">
        <f>'10-13-19'!AD20</f>
        <v>1796</v>
      </c>
      <c r="AE15" s="21">
        <f>'10-13-19'!AE20</f>
        <v>1060</v>
      </c>
      <c r="AF15" s="21">
        <f>'10-13-19'!AF20</f>
        <v>41694.250000000015</v>
      </c>
      <c r="AG15" s="21">
        <f>'10-13-19'!AG20</f>
        <v>1645</v>
      </c>
      <c r="AH15" s="21">
        <f>'10-13-19'!AH20</f>
        <v>302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42955</v>
      </c>
      <c r="F17" s="27">
        <f t="shared" ref="F17:AH17" si="1">F15+F16</f>
        <v>5143.5096153846189</v>
      </c>
      <c r="G17" s="26">
        <f>G15+G16</f>
        <v>42708</v>
      </c>
      <c r="H17" s="27">
        <f>H15+H16</f>
        <v>4962.325581395351</v>
      </c>
      <c r="I17" s="26">
        <f t="shared" si="1"/>
        <v>268750</v>
      </c>
      <c r="J17" s="26">
        <f t="shared" si="1"/>
        <v>31250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40220.000000000007</v>
      </c>
      <c r="R17" s="26">
        <f t="shared" si="1"/>
        <v>264</v>
      </c>
      <c r="S17" s="26">
        <f t="shared" si="1"/>
        <v>847</v>
      </c>
      <c r="T17" s="26">
        <f t="shared" si="1"/>
        <v>21538</v>
      </c>
      <c r="U17" s="26">
        <f t="shared" si="1"/>
        <v>0</v>
      </c>
      <c r="V17" s="26">
        <f t="shared" si="1"/>
        <v>0</v>
      </c>
      <c r="W17" s="26">
        <f t="shared" si="1"/>
        <v>6560</v>
      </c>
      <c r="X17" s="26">
        <f t="shared" si="1"/>
        <v>63826</v>
      </c>
      <c r="Y17" s="26">
        <f t="shared" si="1"/>
        <v>646</v>
      </c>
      <c r="Z17" s="26">
        <f t="shared" si="1"/>
        <v>5275</v>
      </c>
      <c r="AA17" s="26">
        <f t="shared" si="1"/>
        <v>220</v>
      </c>
      <c r="AB17" s="26">
        <f t="shared" si="1"/>
        <v>12334</v>
      </c>
      <c r="AC17" s="26">
        <f t="shared" si="1"/>
        <v>10478</v>
      </c>
      <c r="AD17" s="26">
        <f t="shared" si="1"/>
        <v>1796</v>
      </c>
      <c r="AE17" s="26">
        <f t="shared" si="1"/>
        <v>1060</v>
      </c>
      <c r="AF17" s="27">
        <f t="shared" si="1"/>
        <v>41694.250000000015</v>
      </c>
      <c r="AG17" s="26">
        <f t="shared" si="1"/>
        <v>1645</v>
      </c>
      <c r="AH17" s="31">
        <f t="shared" si="1"/>
        <v>302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4658</v>
      </c>
      <c r="F18" s="27">
        <f>E18/208*25</f>
        <v>559.85576923076928</v>
      </c>
      <c r="G18" s="25">
        <v>18005</v>
      </c>
      <c r="H18" s="27">
        <f>G18/215*25</f>
        <v>2093.6046511627906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7769.6</v>
      </c>
      <c r="R18" s="25"/>
      <c r="S18" s="25"/>
      <c r="T18" s="25"/>
      <c r="U18" s="25"/>
      <c r="V18" s="25"/>
      <c r="W18" s="32"/>
      <c r="X18" s="25">
        <v>11834</v>
      </c>
      <c r="Y18" s="25"/>
      <c r="Z18" s="25">
        <v>1291</v>
      </c>
      <c r="AA18" s="26"/>
      <c r="AB18" s="25">
        <v>4161</v>
      </c>
      <c r="AC18" s="26">
        <v>212</v>
      </c>
      <c r="AD18" s="25">
        <v>518</v>
      </c>
      <c r="AE18" s="25"/>
      <c r="AF18" s="27">
        <v>3137.1299999999997</v>
      </c>
      <c r="AG18" s="26"/>
      <c r="AH18" s="33">
        <v>2</v>
      </c>
    </row>
    <row r="19" spans="1:36" ht="60" customHeight="1" x14ac:dyDescent="0.25">
      <c r="A19" s="34">
        <v>45591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38297</v>
      </c>
      <c r="F19" s="37">
        <f>F17-F18</f>
        <v>4583.6538461538494</v>
      </c>
      <c r="G19" s="36">
        <f t="shared" ref="G19" si="2">G17-G18</f>
        <v>24703</v>
      </c>
      <c r="H19" s="37">
        <f>H17-H18</f>
        <v>2868.7209302325605</v>
      </c>
      <c r="I19" s="36">
        <f t="shared" ref="I19:AE19" si="3">I17-I18</f>
        <v>268750</v>
      </c>
      <c r="J19" s="37">
        <f t="shared" si="3"/>
        <v>31250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32450.400000000009</v>
      </c>
      <c r="R19" s="36">
        <f t="shared" si="3"/>
        <v>264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6560</v>
      </c>
      <c r="X19" s="36">
        <f t="shared" si="3"/>
        <v>51992</v>
      </c>
      <c r="Y19" s="36">
        <f t="shared" si="3"/>
        <v>646</v>
      </c>
      <c r="Z19" s="36">
        <f t="shared" si="3"/>
        <v>3984</v>
      </c>
      <c r="AA19" s="36">
        <f>AA17-AA18</f>
        <v>220</v>
      </c>
      <c r="AB19" s="36">
        <f t="shared" si="3"/>
        <v>8173</v>
      </c>
      <c r="AC19" s="36">
        <f t="shared" si="3"/>
        <v>10266</v>
      </c>
      <c r="AD19" s="36">
        <f t="shared" si="3"/>
        <v>1278</v>
      </c>
      <c r="AE19" s="36">
        <f t="shared" si="3"/>
        <v>1060</v>
      </c>
      <c r="AF19" s="37">
        <f>AF17-AF18</f>
        <v>38557.120000000017</v>
      </c>
      <c r="AG19" s="36">
        <f>AG17-AG18</f>
        <v>1645</v>
      </c>
      <c r="AH19" s="39">
        <f>AH17-AH18</f>
        <v>300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38297</v>
      </c>
      <c r="F20" s="41">
        <f t="shared" si="5"/>
        <v>4583.6538461538494</v>
      </c>
      <c r="G20" s="40">
        <f t="shared" si="5"/>
        <v>24703</v>
      </c>
      <c r="H20" s="41">
        <f t="shared" si="5"/>
        <v>2868.7209302325605</v>
      </c>
      <c r="I20" s="40">
        <f t="shared" si="5"/>
        <v>268750</v>
      </c>
      <c r="J20" s="41">
        <f t="shared" si="5"/>
        <v>31250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32450.400000000009</v>
      </c>
      <c r="R20" s="40">
        <f t="shared" si="5"/>
        <v>264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6560</v>
      </c>
      <c r="X20" s="40">
        <f t="shared" si="5"/>
        <v>51992</v>
      </c>
      <c r="Y20" s="40">
        <f t="shared" si="5"/>
        <v>646</v>
      </c>
      <c r="Z20" s="40">
        <f t="shared" si="5"/>
        <v>3984</v>
      </c>
      <c r="AA20" s="40">
        <f t="shared" si="5"/>
        <v>220</v>
      </c>
      <c r="AB20" s="40">
        <f t="shared" si="5"/>
        <v>8173</v>
      </c>
      <c r="AC20" s="40">
        <f t="shared" si="5"/>
        <v>10266</v>
      </c>
      <c r="AD20" s="40">
        <f t="shared" si="5"/>
        <v>1278</v>
      </c>
      <c r="AE20" s="40">
        <f t="shared" si="5"/>
        <v>1060</v>
      </c>
      <c r="AF20" s="41">
        <f t="shared" si="5"/>
        <v>38557.120000000017</v>
      </c>
      <c r="AG20" s="40">
        <f t="shared" si="5"/>
        <v>1645</v>
      </c>
      <c r="AH20" s="42">
        <f t="shared" si="5"/>
        <v>300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R21" sqref="R21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101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45592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'10-20-26'!E20</f>
        <v>38297</v>
      </c>
      <c r="F15" s="21">
        <f>'10-20-26'!F20</f>
        <v>4583.6538461538494</v>
      </c>
      <c r="G15" s="21">
        <f>'10-20-26'!G20</f>
        <v>24703</v>
      </c>
      <c r="H15" s="21">
        <f>'10-20-26'!H20</f>
        <v>2868.7209302325605</v>
      </c>
      <c r="I15" s="21">
        <f>'10-20-26'!I20</f>
        <v>268750</v>
      </c>
      <c r="J15" s="21">
        <f>'10-20-26'!J20</f>
        <v>31250</v>
      </c>
      <c r="K15" s="21">
        <f>'10-20-26'!K20</f>
        <v>0</v>
      </c>
      <c r="L15" s="21">
        <f>'10-20-26'!L20</f>
        <v>0</v>
      </c>
      <c r="M15" s="21">
        <f>'10-20-26'!M20</f>
        <v>0</v>
      </c>
      <c r="N15" s="21">
        <f>'10-20-26'!N20</f>
        <v>0</v>
      </c>
      <c r="O15" s="21">
        <f>'10-20-26'!O20</f>
        <v>0</v>
      </c>
      <c r="P15" s="21">
        <f>'10-20-26'!P20</f>
        <v>2.9309887850104133E-14</v>
      </c>
      <c r="Q15" s="21">
        <f>'10-20-26'!Q20</f>
        <v>32450.400000000009</v>
      </c>
      <c r="R15" s="21">
        <f>'10-20-26'!R20</f>
        <v>264</v>
      </c>
      <c r="S15" s="21">
        <f>'10-20-26'!S20</f>
        <v>847</v>
      </c>
      <c r="T15" s="21">
        <f>'10-20-26'!T20</f>
        <v>21538</v>
      </c>
      <c r="U15" s="21">
        <f>'10-20-26'!U20</f>
        <v>0</v>
      </c>
      <c r="V15" s="21">
        <f>'10-20-26'!V20</f>
        <v>0</v>
      </c>
      <c r="W15" s="21">
        <f>'10-20-26'!W20</f>
        <v>6560</v>
      </c>
      <c r="X15" s="21">
        <f>'10-20-26'!X20</f>
        <v>51992</v>
      </c>
      <c r="Y15" s="21">
        <f>'10-20-26'!Y20</f>
        <v>646</v>
      </c>
      <c r="Z15" s="21">
        <f>'10-20-26'!Z20</f>
        <v>3984</v>
      </c>
      <c r="AA15" s="21">
        <f>'10-20-26'!AA20</f>
        <v>220</v>
      </c>
      <c r="AB15" s="21">
        <f>'10-20-26'!AB20</f>
        <v>8173</v>
      </c>
      <c r="AC15" s="21">
        <f>'10-20-26'!AC20</f>
        <v>10266</v>
      </c>
      <c r="AD15" s="21">
        <f>'10-20-26'!AD20</f>
        <v>1278</v>
      </c>
      <c r="AE15" s="21">
        <f>'10-20-26'!AE20</f>
        <v>1060</v>
      </c>
      <c r="AF15" s="21">
        <f>'10-20-26'!AF20</f>
        <v>38557.120000000017</v>
      </c>
      <c r="AG15" s="21">
        <f>'10-20-26'!AG20</f>
        <v>1645</v>
      </c>
      <c r="AH15" s="21">
        <f>'10-20-26'!AH20</f>
        <v>300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38297</v>
      </c>
      <c r="F17" s="27">
        <f t="shared" ref="F17:AH17" si="1">F15+F16</f>
        <v>4583.6538461538494</v>
      </c>
      <c r="G17" s="26">
        <f>G15+G16</f>
        <v>24703</v>
      </c>
      <c r="H17" s="27">
        <f>H15+H16</f>
        <v>2868.7209302325605</v>
      </c>
      <c r="I17" s="26">
        <f t="shared" si="1"/>
        <v>279500</v>
      </c>
      <c r="J17" s="26">
        <f t="shared" si="1"/>
        <v>32500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32450.400000000009</v>
      </c>
      <c r="R17" s="26">
        <f t="shared" si="1"/>
        <v>264</v>
      </c>
      <c r="S17" s="26">
        <f t="shared" si="1"/>
        <v>847</v>
      </c>
      <c r="T17" s="26">
        <f t="shared" si="1"/>
        <v>21538</v>
      </c>
      <c r="U17" s="26">
        <f t="shared" si="1"/>
        <v>0</v>
      </c>
      <c r="V17" s="26">
        <f t="shared" si="1"/>
        <v>0</v>
      </c>
      <c r="W17" s="26">
        <f t="shared" si="1"/>
        <v>6560</v>
      </c>
      <c r="X17" s="26">
        <f t="shared" si="1"/>
        <v>51992</v>
      </c>
      <c r="Y17" s="26">
        <f t="shared" si="1"/>
        <v>646</v>
      </c>
      <c r="Z17" s="26">
        <f t="shared" si="1"/>
        <v>3984</v>
      </c>
      <c r="AA17" s="26">
        <f t="shared" si="1"/>
        <v>220</v>
      </c>
      <c r="AB17" s="26">
        <f t="shared" si="1"/>
        <v>8173</v>
      </c>
      <c r="AC17" s="26">
        <f t="shared" si="1"/>
        <v>10266</v>
      </c>
      <c r="AD17" s="26">
        <f t="shared" si="1"/>
        <v>1278</v>
      </c>
      <c r="AE17" s="26">
        <f t="shared" si="1"/>
        <v>1060</v>
      </c>
      <c r="AF17" s="27">
        <f t="shared" si="1"/>
        <v>38557.120000000017</v>
      </c>
      <c r="AG17" s="26">
        <f t="shared" si="1"/>
        <v>1645</v>
      </c>
      <c r="AH17" s="31">
        <f t="shared" si="1"/>
        <v>300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6490</v>
      </c>
      <c r="F18" s="27">
        <f>E18/208*25</f>
        <v>780.04807692307691</v>
      </c>
      <c r="G18" s="25">
        <v>7438</v>
      </c>
      <c r="H18" s="27">
        <f>G18/215*25</f>
        <v>864.88372093023247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4998</v>
      </c>
      <c r="R18" s="25"/>
      <c r="S18" s="25"/>
      <c r="T18" s="25"/>
      <c r="U18" s="25"/>
      <c r="V18" s="25"/>
      <c r="W18" s="32">
        <v>107</v>
      </c>
      <c r="X18" s="25">
        <v>7428</v>
      </c>
      <c r="Y18" s="25"/>
      <c r="Z18" s="25">
        <v>810</v>
      </c>
      <c r="AA18" s="26"/>
      <c r="AB18" s="25">
        <v>2523</v>
      </c>
      <c r="AC18" s="26">
        <v>304</v>
      </c>
      <c r="AD18" s="25">
        <v>247</v>
      </c>
      <c r="AE18" s="25"/>
      <c r="AF18" s="27">
        <v>1968.3000000000002</v>
      </c>
      <c r="AG18" s="26"/>
      <c r="AH18" s="33">
        <v>2</v>
      </c>
    </row>
    <row r="19" spans="1:36" ht="60" customHeight="1" x14ac:dyDescent="0.25">
      <c r="A19" s="34">
        <v>45598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31807</v>
      </c>
      <c r="F19" s="37">
        <f>F17-F18</f>
        <v>3803.6057692307722</v>
      </c>
      <c r="G19" s="36">
        <f t="shared" ref="G19" si="2">G17-G18</f>
        <v>17265</v>
      </c>
      <c r="H19" s="37">
        <f>H17-H18</f>
        <v>2003.8372093023281</v>
      </c>
      <c r="I19" s="36">
        <f t="shared" ref="I19:AE19" si="3">I17-I18</f>
        <v>279500</v>
      </c>
      <c r="J19" s="37">
        <f t="shared" si="3"/>
        <v>32500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27452.400000000009</v>
      </c>
      <c r="R19" s="36">
        <f t="shared" si="3"/>
        <v>264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6453</v>
      </c>
      <c r="X19" s="36">
        <f t="shared" si="3"/>
        <v>44564</v>
      </c>
      <c r="Y19" s="36">
        <f t="shared" si="3"/>
        <v>646</v>
      </c>
      <c r="Z19" s="36">
        <f t="shared" si="3"/>
        <v>3174</v>
      </c>
      <c r="AA19" s="36">
        <f>AA17-AA18</f>
        <v>220</v>
      </c>
      <c r="AB19" s="36">
        <f t="shared" si="3"/>
        <v>5650</v>
      </c>
      <c r="AC19" s="36">
        <f t="shared" si="3"/>
        <v>9962</v>
      </c>
      <c r="AD19" s="36">
        <f t="shared" si="3"/>
        <v>1031</v>
      </c>
      <c r="AE19" s="36">
        <f t="shared" si="3"/>
        <v>1060</v>
      </c>
      <c r="AF19" s="37">
        <f>AF17-AF18</f>
        <v>36588.820000000014</v>
      </c>
      <c r="AG19" s="36">
        <f>AG17-AG18</f>
        <v>1645</v>
      </c>
      <c r="AH19" s="39">
        <f>AH17-AH18</f>
        <v>298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31807</v>
      </c>
      <c r="F20" s="41">
        <f t="shared" si="5"/>
        <v>3803.6057692307722</v>
      </c>
      <c r="G20" s="40">
        <f t="shared" si="5"/>
        <v>17265</v>
      </c>
      <c r="H20" s="41">
        <f t="shared" si="5"/>
        <v>2003.8372093023281</v>
      </c>
      <c r="I20" s="40">
        <f t="shared" si="5"/>
        <v>279500</v>
      </c>
      <c r="J20" s="41">
        <f t="shared" si="5"/>
        <v>32500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27452.400000000009</v>
      </c>
      <c r="R20" s="40">
        <f t="shared" si="5"/>
        <v>264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6453</v>
      </c>
      <c r="X20" s="40">
        <f t="shared" si="5"/>
        <v>44564</v>
      </c>
      <c r="Y20" s="40">
        <f t="shared" si="5"/>
        <v>646</v>
      </c>
      <c r="Z20" s="40">
        <f t="shared" si="5"/>
        <v>3174</v>
      </c>
      <c r="AA20" s="40">
        <f t="shared" si="5"/>
        <v>220</v>
      </c>
      <c r="AB20" s="40">
        <f t="shared" si="5"/>
        <v>5650</v>
      </c>
      <c r="AC20" s="40">
        <f t="shared" si="5"/>
        <v>9962</v>
      </c>
      <c r="AD20" s="40">
        <f t="shared" si="5"/>
        <v>1031</v>
      </c>
      <c r="AE20" s="40">
        <f t="shared" si="5"/>
        <v>1060</v>
      </c>
      <c r="AF20" s="41">
        <f t="shared" si="5"/>
        <v>36588.820000000014</v>
      </c>
      <c r="AG20" s="40">
        <f t="shared" si="5"/>
        <v>1645</v>
      </c>
      <c r="AH20" s="42">
        <f t="shared" si="5"/>
        <v>298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U18" sqref="U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102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45599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'10-27-11-2'!E20</f>
        <v>31807</v>
      </c>
      <c r="F15" s="21">
        <f>'10-27-11-2'!F20</f>
        <v>3803.6057692307722</v>
      </c>
      <c r="G15" s="21">
        <f>'10-27-11-2'!G20</f>
        <v>17265</v>
      </c>
      <c r="H15" s="21">
        <f>'10-27-11-2'!H20</f>
        <v>2003.8372093023281</v>
      </c>
      <c r="I15" s="21">
        <f>'10-27-11-2'!I20</f>
        <v>279500</v>
      </c>
      <c r="J15" s="21">
        <f>'10-27-11-2'!J20</f>
        <v>32500</v>
      </c>
      <c r="K15" s="21">
        <f>'10-27-11-2'!K20</f>
        <v>0</v>
      </c>
      <c r="L15" s="21">
        <f>'10-27-11-2'!L20</f>
        <v>0</v>
      </c>
      <c r="M15" s="21">
        <f>'10-27-11-2'!M20</f>
        <v>0</v>
      </c>
      <c r="N15" s="21">
        <f>'10-27-11-2'!N20</f>
        <v>0</v>
      </c>
      <c r="O15" s="21">
        <f>'10-27-11-2'!O20</f>
        <v>0</v>
      </c>
      <c r="P15" s="21">
        <f>'10-27-11-2'!P20</f>
        <v>2.9309887850104133E-14</v>
      </c>
      <c r="Q15" s="21">
        <f>'10-27-11-2'!Q20</f>
        <v>27452.400000000009</v>
      </c>
      <c r="R15" s="21">
        <f>'10-27-11-2'!R20</f>
        <v>264</v>
      </c>
      <c r="S15" s="21">
        <f>'10-27-11-2'!S20</f>
        <v>847</v>
      </c>
      <c r="T15" s="21">
        <f>'10-27-11-2'!T20</f>
        <v>21538</v>
      </c>
      <c r="U15" s="21">
        <f>'10-27-11-2'!U20</f>
        <v>0</v>
      </c>
      <c r="V15" s="21">
        <f>'10-27-11-2'!V20</f>
        <v>0</v>
      </c>
      <c r="W15" s="21">
        <f>'10-27-11-2'!W20</f>
        <v>6453</v>
      </c>
      <c r="X15" s="21">
        <f>'10-27-11-2'!X20</f>
        <v>44564</v>
      </c>
      <c r="Y15" s="21">
        <f>'10-27-11-2'!Y20</f>
        <v>646</v>
      </c>
      <c r="Z15" s="21">
        <f>'10-27-11-2'!Z20</f>
        <v>3174</v>
      </c>
      <c r="AA15" s="21">
        <f>'10-27-11-2'!AA20</f>
        <v>220</v>
      </c>
      <c r="AB15" s="21">
        <f>'10-27-11-2'!AB20</f>
        <v>5650</v>
      </c>
      <c r="AC15" s="21">
        <f>'10-27-11-2'!AC20</f>
        <v>9962</v>
      </c>
      <c r="AD15" s="21">
        <f>'10-27-11-2'!AD20</f>
        <v>1031</v>
      </c>
      <c r="AE15" s="21">
        <f>'10-27-11-2'!AE20</f>
        <v>1060</v>
      </c>
      <c r="AF15" s="21">
        <f>'10-27-11-2'!AF20</f>
        <v>36588.820000000014</v>
      </c>
      <c r="AG15" s="21">
        <f>'10-27-11-2'!AG20</f>
        <v>1645</v>
      </c>
      <c r="AH15" s="21">
        <f>'10-27-11-2'!AH20</f>
        <v>298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>
        <v>43000</v>
      </c>
      <c r="H16" s="26">
        <f>G16/215*25</f>
        <v>5000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/>
      <c r="U16" s="25"/>
      <c r="V16" s="25"/>
      <c r="W16" s="25"/>
      <c r="X16" s="26">
        <v>29250</v>
      </c>
      <c r="Y16" s="25"/>
      <c r="Z16" s="25">
        <v>3000</v>
      </c>
      <c r="AA16" s="25"/>
      <c r="AB16" s="25">
        <v>4500</v>
      </c>
      <c r="AC16" s="25">
        <v>5000</v>
      </c>
      <c r="AD16" s="26"/>
      <c r="AE16" s="25"/>
      <c r="AF16" s="25">
        <v>4000</v>
      </c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31807</v>
      </c>
      <c r="F17" s="27">
        <f t="shared" ref="F17:AH17" si="1">F15+F16</f>
        <v>3803.6057692307722</v>
      </c>
      <c r="G17" s="26">
        <f>G15+G16</f>
        <v>60265</v>
      </c>
      <c r="H17" s="27">
        <f>H15+H16</f>
        <v>7003.8372093023281</v>
      </c>
      <c r="I17" s="26">
        <f t="shared" si="1"/>
        <v>290250</v>
      </c>
      <c r="J17" s="26">
        <f t="shared" si="1"/>
        <v>33750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42452.400000000009</v>
      </c>
      <c r="R17" s="26">
        <f t="shared" si="1"/>
        <v>264</v>
      </c>
      <c r="S17" s="26">
        <f t="shared" si="1"/>
        <v>847</v>
      </c>
      <c r="T17" s="26">
        <f t="shared" si="1"/>
        <v>21538</v>
      </c>
      <c r="U17" s="26">
        <f t="shared" si="1"/>
        <v>0</v>
      </c>
      <c r="V17" s="26">
        <f t="shared" si="1"/>
        <v>0</v>
      </c>
      <c r="W17" s="26">
        <f t="shared" si="1"/>
        <v>6453</v>
      </c>
      <c r="X17" s="26">
        <f t="shared" si="1"/>
        <v>73814</v>
      </c>
      <c r="Y17" s="26">
        <f t="shared" si="1"/>
        <v>646</v>
      </c>
      <c r="Z17" s="26">
        <f t="shared" si="1"/>
        <v>6174</v>
      </c>
      <c r="AA17" s="26">
        <f t="shared" si="1"/>
        <v>220</v>
      </c>
      <c r="AB17" s="26">
        <f t="shared" si="1"/>
        <v>10150</v>
      </c>
      <c r="AC17" s="26">
        <f t="shared" si="1"/>
        <v>14962</v>
      </c>
      <c r="AD17" s="26">
        <f t="shared" si="1"/>
        <v>1031</v>
      </c>
      <c r="AE17" s="26">
        <f t="shared" si="1"/>
        <v>1060</v>
      </c>
      <c r="AF17" s="27">
        <f t="shared" si="1"/>
        <v>40588.820000000014</v>
      </c>
      <c r="AG17" s="26">
        <f t="shared" si="1"/>
        <v>1645</v>
      </c>
      <c r="AH17" s="31">
        <f t="shared" si="1"/>
        <v>298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9745</v>
      </c>
      <c r="F18" s="27">
        <f>E18/208*25</f>
        <v>1171.2740384615386</v>
      </c>
      <c r="G18" s="25">
        <v>9336</v>
      </c>
      <c r="H18" s="27">
        <f>G18/215*25</f>
        <v>1085.5813953488373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6970</v>
      </c>
      <c r="R18" s="25"/>
      <c r="S18" s="25"/>
      <c r="T18" s="25"/>
      <c r="U18" s="25"/>
      <c r="V18" s="25"/>
      <c r="W18" s="32">
        <v>380</v>
      </c>
      <c r="X18" s="25">
        <v>10060</v>
      </c>
      <c r="Y18" s="25"/>
      <c r="Z18" s="25">
        <v>1166</v>
      </c>
      <c r="AA18" s="26"/>
      <c r="AB18" s="25">
        <v>2222</v>
      </c>
      <c r="AC18" s="26">
        <v>1612</v>
      </c>
      <c r="AD18" s="25">
        <v>341</v>
      </c>
      <c r="AE18" s="25"/>
      <c r="AF18" s="27">
        <v>2833.38</v>
      </c>
      <c r="AG18" s="26"/>
      <c r="AH18" s="33">
        <v>1</v>
      </c>
    </row>
    <row r="19" spans="1:36" ht="60" customHeight="1" x14ac:dyDescent="0.25">
      <c r="A19" s="34">
        <v>45605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22062</v>
      </c>
      <c r="F19" s="37">
        <f>F17-F18</f>
        <v>2632.3317307692337</v>
      </c>
      <c r="G19" s="36">
        <f t="shared" ref="G19" si="2">G17-G18</f>
        <v>50929</v>
      </c>
      <c r="H19" s="37">
        <f>H17-H18</f>
        <v>5918.2558139534904</v>
      </c>
      <c r="I19" s="36">
        <f t="shared" ref="I19:AE19" si="3">I17-I18</f>
        <v>290250</v>
      </c>
      <c r="J19" s="37">
        <f t="shared" si="3"/>
        <v>33750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35482.400000000009</v>
      </c>
      <c r="R19" s="36">
        <f t="shared" si="3"/>
        <v>264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6073</v>
      </c>
      <c r="X19" s="36">
        <f t="shared" si="3"/>
        <v>63754</v>
      </c>
      <c r="Y19" s="36">
        <f t="shared" si="3"/>
        <v>646</v>
      </c>
      <c r="Z19" s="36">
        <f t="shared" si="3"/>
        <v>5008</v>
      </c>
      <c r="AA19" s="36">
        <f>AA17-AA18</f>
        <v>220</v>
      </c>
      <c r="AB19" s="36">
        <f t="shared" si="3"/>
        <v>7928</v>
      </c>
      <c r="AC19" s="36">
        <f t="shared" si="3"/>
        <v>13350</v>
      </c>
      <c r="AD19" s="36">
        <f t="shared" si="3"/>
        <v>690</v>
      </c>
      <c r="AE19" s="36">
        <f t="shared" si="3"/>
        <v>1060</v>
      </c>
      <c r="AF19" s="37">
        <f>AF17-AF18</f>
        <v>37755.440000000017</v>
      </c>
      <c r="AG19" s="36">
        <f>AG17-AG18</f>
        <v>1645</v>
      </c>
      <c r="AH19" s="39">
        <f>AH17-AH18</f>
        <v>297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22062</v>
      </c>
      <c r="F20" s="41">
        <f t="shared" si="5"/>
        <v>2632.3317307692337</v>
      </c>
      <c r="G20" s="40">
        <f t="shared" si="5"/>
        <v>50929</v>
      </c>
      <c r="H20" s="41">
        <f t="shared" si="5"/>
        <v>5918.2558139534904</v>
      </c>
      <c r="I20" s="40">
        <f t="shared" si="5"/>
        <v>290250</v>
      </c>
      <c r="J20" s="41">
        <f t="shared" si="5"/>
        <v>33750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35482.400000000009</v>
      </c>
      <c r="R20" s="40">
        <f t="shared" si="5"/>
        <v>264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6073</v>
      </c>
      <c r="X20" s="40">
        <f t="shared" si="5"/>
        <v>63754</v>
      </c>
      <c r="Y20" s="40">
        <f t="shared" si="5"/>
        <v>646</v>
      </c>
      <c r="Z20" s="40">
        <f t="shared" si="5"/>
        <v>5008</v>
      </c>
      <c r="AA20" s="40">
        <f t="shared" si="5"/>
        <v>220</v>
      </c>
      <c r="AB20" s="40">
        <f t="shared" si="5"/>
        <v>7928</v>
      </c>
      <c r="AC20" s="40">
        <f t="shared" si="5"/>
        <v>13350</v>
      </c>
      <c r="AD20" s="40">
        <f t="shared" si="5"/>
        <v>690</v>
      </c>
      <c r="AE20" s="40">
        <f t="shared" si="5"/>
        <v>1060</v>
      </c>
      <c r="AF20" s="41">
        <f t="shared" si="5"/>
        <v>37755.440000000017</v>
      </c>
      <c r="AG20" s="40">
        <f t="shared" si="5"/>
        <v>1645</v>
      </c>
      <c r="AH20" s="42">
        <f t="shared" si="5"/>
        <v>297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zoomScale="85" zoomScaleNormal="85" workbookViewId="0">
      <selection activeCell="F15" sqref="F15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103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45606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'11-3-9'!E20</f>
        <v>22062</v>
      </c>
      <c r="F15" s="21">
        <f>'11-3-9'!F20</f>
        <v>2632.3317307692337</v>
      </c>
      <c r="G15" s="21">
        <f>'11-3-9'!G20</f>
        <v>50929</v>
      </c>
      <c r="H15" s="21">
        <f>'11-3-9'!H20</f>
        <v>5918.2558139534904</v>
      </c>
      <c r="I15" s="21">
        <f>'11-3-9'!I20</f>
        <v>290250</v>
      </c>
      <c r="J15" s="21">
        <f>'11-3-9'!J20</f>
        <v>33750</v>
      </c>
      <c r="K15" s="21">
        <f>'11-3-9'!K20</f>
        <v>0</v>
      </c>
      <c r="L15" s="21">
        <f>'11-3-9'!L20</f>
        <v>0</v>
      </c>
      <c r="M15" s="21">
        <f>'11-3-9'!M20</f>
        <v>0</v>
      </c>
      <c r="N15" s="21">
        <f>'11-3-9'!N20</f>
        <v>0</v>
      </c>
      <c r="O15" s="21">
        <f>'11-3-9'!O20</f>
        <v>0</v>
      </c>
      <c r="P15" s="21">
        <f>'11-3-9'!P20</f>
        <v>2.9309887850104133E-14</v>
      </c>
      <c r="Q15" s="21">
        <f>'11-3-9'!Q20</f>
        <v>35482.400000000009</v>
      </c>
      <c r="R15" s="21">
        <f>'11-3-9'!R20</f>
        <v>264</v>
      </c>
      <c r="S15" s="21">
        <f>'11-3-9'!S20</f>
        <v>847</v>
      </c>
      <c r="T15" s="21">
        <f>'11-3-9'!T20</f>
        <v>21538</v>
      </c>
      <c r="U15" s="21">
        <f>'11-3-9'!U20</f>
        <v>0</v>
      </c>
      <c r="V15" s="21">
        <f>'11-3-9'!V20</f>
        <v>0</v>
      </c>
      <c r="W15" s="21">
        <f>'11-3-9'!W20</f>
        <v>6073</v>
      </c>
      <c r="X15" s="21">
        <f>'11-3-9'!X20</f>
        <v>63754</v>
      </c>
      <c r="Y15" s="21">
        <f>'11-3-9'!Y20</f>
        <v>646</v>
      </c>
      <c r="Z15" s="21">
        <f>'11-3-9'!Z20</f>
        <v>5008</v>
      </c>
      <c r="AA15" s="21">
        <f>'11-3-9'!AA20</f>
        <v>220</v>
      </c>
      <c r="AB15" s="21">
        <f>'11-3-9'!AB20</f>
        <v>7928</v>
      </c>
      <c r="AC15" s="21">
        <f>'11-3-9'!AC20</f>
        <v>13350</v>
      </c>
      <c r="AD15" s="21">
        <f>'11-3-9'!AD20</f>
        <v>690</v>
      </c>
      <c r="AE15" s="21">
        <f>'11-3-9'!AE20</f>
        <v>1060</v>
      </c>
      <c r="AF15" s="21">
        <f>'11-3-9'!AF20</f>
        <v>37755.440000000017</v>
      </c>
      <c r="AG15" s="21">
        <f>'11-3-9'!AG20</f>
        <v>1645</v>
      </c>
      <c r="AH15" s="21">
        <f>'11-3-9'!AH20</f>
        <v>297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>
        <v>75250</v>
      </c>
      <c r="H16" s="26">
        <f>G16/215*25</f>
        <v>8750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6250</v>
      </c>
      <c r="R16" s="28"/>
      <c r="S16" s="26"/>
      <c r="T16" s="25"/>
      <c r="U16" s="25"/>
      <c r="V16" s="25"/>
      <c r="W16" s="25"/>
      <c r="X16" s="26">
        <v>23750</v>
      </c>
      <c r="Y16" s="25"/>
      <c r="Z16" s="25">
        <v>5000</v>
      </c>
      <c r="AA16" s="25"/>
      <c r="AB16" s="25">
        <v>4500</v>
      </c>
      <c r="AC16" s="25">
        <v>5000</v>
      </c>
      <c r="AD16" s="26"/>
      <c r="AE16" s="25"/>
      <c r="AF16" s="25">
        <v>4000</v>
      </c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22062</v>
      </c>
      <c r="F17" s="27">
        <f t="shared" ref="F17:AH17" si="1">F15+F16</f>
        <v>2632.3317307692337</v>
      </c>
      <c r="G17" s="26">
        <f>G15+G16</f>
        <v>126179</v>
      </c>
      <c r="H17" s="27">
        <f>H15+H16</f>
        <v>14668.25581395349</v>
      </c>
      <c r="I17" s="26">
        <f t="shared" si="1"/>
        <v>301000</v>
      </c>
      <c r="J17" s="26">
        <f t="shared" si="1"/>
        <v>35000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41732.400000000009</v>
      </c>
      <c r="R17" s="26">
        <f t="shared" si="1"/>
        <v>264</v>
      </c>
      <c r="S17" s="26">
        <f t="shared" si="1"/>
        <v>847</v>
      </c>
      <c r="T17" s="26">
        <f t="shared" si="1"/>
        <v>21538</v>
      </c>
      <c r="U17" s="26">
        <f t="shared" si="1"/>
        <v>0</v>
      </c>
      <c r="V17" s="26">
        <f t="shared" si="1"/>
        <v>0</v>
      </c>
      <c r="W17" s="26">
        <f t="shared" si="1"/>
        <v>6073</v>
      </c>
      <c r="X17" s="26">
        <f t="shared" si="1"/>
        <v>87504</v>
      </c>
      <c r="Y17" s="26">
        <f t="shared" si="1"/>
        <v>646</v>
      </c>
      <c r="Z17" s="26">
        <f t="shared" si="1"/>
        <v>10008</v>
      </c>
      <c r="AA17" s="26">
        <f t="shared" si="1"/>
        <v>220</v>
      </c>
      <c r="AB17" s="26">
        <f t="shared" si="1"/>
        <v>12428</v>
      </c>
      <c r="AC17" s="26">
        <f t="shared" si="1"/>
        <v>18350</v>
      </c>
      <c r="AD17" s="26">
        <f t="shared" si="1"/>
        <v>690</v>
      </c>
      <c r="AE17" s="26">
        <f t="shared" si="1"/>
        <v>1060</v>
      </c>
      <c r="AF17" s="27">
        <f t="shared" si="1"/>
        <v>41755.440000000017</v>
      </c>
      <c r="AG17" s="26">
        <f t="shared" si="1"/>
        <v>1645</v>
      </c>
      <c r="AH17" s="31">
        <f t="shared" si="1"/>
        <v>297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8905</v>
      </c>
      <c r="F18" s="27">
        <f>E18/208*25</f>
        <v>1070.3125</v>
      </c>
      <c r="G18" s="25">
        <v>10162</v>
      </c>
      <c r="H18" s="27">
        <f>G18/215*25</f>
        <v>1181.627906976744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7034.8</v>
      </c>
      <c r="R18" s="25"/>
      <c r="S18" s="25"/>
      <c r="T18" s="25"/>
      <c r="U18" s="25"/>
      <c r="V18" s="25"/>
      <c r="W18" s="32">
        <v>91</v>
      </c>
      <c r="X18" s="25">
        <v>10252</v>
      </c>
      <c r="Y18" s="25"/>
      <c r="Z18" s="25">
        <v>1218</v>
      </c>
      <c r="AA18" s="26"/>
      <c r="AB18" s="25">
        <v>614</v>
      </c>
      <c r="AC18" s="26">
        <v>3197</v>
      </c>
      <c r="AD18" s="25">
        <v>353</v>
      </c>
      <c r="AE18" s="25"/>
      <c r="AF18" s="27">
        <v>2959.7400000000002</v>
      </c>
      <c r="AG18" s="26"/>
      <c r="AH18" s="33"/>
    </row>
    <row r="19" spans="1:36" ht="60" customHeight="1" x14ac:dyDescent="0.25">
      <c r="A19" s="34">
        <v>45613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13157</v>
      </c>
      <c r="F19" s="37">
        <f>F17-F18</f>
        <v>1562.0192307692337</v>
      </c>
      <c r="G19" s="36">
        <f t="shared" ref="G19" si="2">G17-G18</f>
        <v>116017</v>
      </c>
      <c r="H19" s="37">
        <f>H17-H18</f>
        <v>13486.627906976746</v>
      </c>
      <c r="I19" s="36">
        <f t="shared" ref="I19:AE19" si="3">I17-I18</f>
        <v>301000</v>
      </c>
      <c r="J19" s="37">
        <f t="shared" si="3"/>
        <v>35000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34697.600000000006</v>
      </c>
      <c r="R19" s="36">
        <f t="shared" si="3"/>
        <v>264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5982</v>
      </c>
      <c r="X19" s="36">
        <f t="shared" si="3"/>
        <v>77252</v>
      </c>
      <c r="Y19" s="36">
        <f t="shared" si="3"/>
        <v>646</v>
      </c>
      <c r="Z19" s="36">
        <f t="shared" si="3"/>
        <v>8790</v>
      </c>
      <c r="AA19" s="36">
        <f>AA17-AA18</f>
        <v>220</v>
      </c>
      <c r="AB19" s="36">
        <f t="shared" si="3"/>
        <v>11814</v>
      </c>
      <c r="AC19" s="36">
        <f t="shared" si="3"/>
        <v>15153</v>
      </c>
      <c r="AD19" s="36">
        <f t="shared" si="3"/>
        <v>337</v>
      </c>
      <c r="AE19" s="36">
        <f t="shared" si="3"/>
        <v>1060</v>
      </c>
      <c r="AF19" s="37">
        <f>AF17-AF18</f>
        <v>38795.700000000019</v>
      </c>
      <c r="AG19" s="36">
        <f>AG17-AG18</f>
        <v>1645</v>
      </c>
      <c r="AH19" s="39">
        <f>AH17-AH18</f>
        <v>297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13157</v>
      </c>
      <c r="F20" s="41">
        <f t="shared" si="5"/>
        <v>1562.0192307692337</v>
      </c>
      <c r="G20" s="40">
        <f t="shared" si="5"/>
        <v>116017</v>
      </c>
      <c r="H20" s="41">
        <f t="shared" si="5"/>
        <v>13486.627906976746</v>
      </c>
      <c r="I20" s="40">
        <f t="shared" si="5"/>
        <v>301000</v>
      </c>
      <c r="J20" s="41">
        <f t="shared" si="5"/>
        <v>35000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34697.600000000006</v>
      </c>
      <c r="R20" s="40">
        <f t="shared" si="5"/>
        <v>264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5982</v>
      </c>
      <c r="X20" s="40">
        <f t="shared" si="5"/>
        <v>77252</v>
      </c>
      <c r="Y20" s="40">
        <f t="shared" si="5"/>
        <v>646</v>
      </c>
      <c r="Z20" s="40">
        <f t="shared" si="5"/>
        <v>8790</v>
      </c>
      <c r="AA20" s="40">
        <f t="shared" si="5"/>
        <v>220</v>
      </c>
      <c r="AB20" s="40">
        <f t="shared" si="5"/>
        <v>11814</v>
      </c>
      <c r="AC20" s="40">
        <f t="shared" si="5"/>
        <v>15153</v>
      </c>
      <c r="AD20" s="40">
        <f t="shared" si="5"/>
        <v>337</v>
      </c>
      <c r="AE20" s="40">
        <f t="shared" si="5"/>
        <v>1060</v>
      </c>
      <c r="AF20" s="41">
        <f t="shared" si="5"/>
        <v>38795.700000000019</v>
      </c>
      <c r="AG20" s="40">
        <f t="shared" si="5"/>
        <v>1645</v>
      </c>
      <c r="AH20" s="42">
        <f t="shared" si="5"/>
        <v>297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R18" sqref="R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104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45614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'11-10-17'!E20</f>
        <v>13157</v>
      </c>
      <c r="F15" s="21">
        <f>'11-10-17'!F20</f>
        <v>1562.0192307692337</v>
      </c>
      <c r="G15" s="21">
        <f>'11-10-17'!G20</f>
        <v>116017</v>
      </c>
      <c r="H15" s="21">
        <f>'11-10-17'!H20</f>
        <v>13486.627906976746</v>
      </c>
      <c r="I15" s="21">
        <f>'11-10-17'!I20</f>
        <v>301000</v>
      </c>
      <c r="J15" s="21">
        <f>'11-10-17'!J20</f>
        <v>35000</v>
      </c>
      <c r="K15" s="21">
        <f>'11-10-17'!K20</f>
        <v>0</v>
      </c>
      <c r="L15" s="21">
        <f>'11-10-17'!L20</f>
        <v>0</v>
      </c>
      <c r="M15" s="21">
        <f>'11-10-17'!M20</f>
        <v>0</v>
      </c>
      <c r="N15" s="21">
        <f>'11-10-17'!N20</f>
        <v>0</v>
      </c>
      <c r="O15" s="21">
        <f>'11-10-17'!O20</f>
        <v>0</v>
      </c>
      <c r="P15" s="21">
        <f>'11-10-17'!P20</f>
        <v>2.9309887850104133E-14</v>
      </c>
      <c r="Q15" s="21">
        <f>'11-10-17'!Q20</f>
        <v>34697.600000000006</v>
      </c>
      <c r="R15" s="21">
        <f>'11-10-17'!R20</f>
        <v>264</v>
      </c>
      <c r="S15" s="21">
        <f>'11-10-17'!S20</f>
        <v>847</v>
      </c>
      <c r="T15" s="21">
        <f>'11-10-17'!T20</f>
        <v>21538</v>
      </c>
      <c r="U15" s="21">
        <f>'11-10-17'!U20</f>
        <v>0</v>
      </c>
      <c r="V15" s="21">
        <f>'11-10-17'!V20</f>
        <v>0</v>
      </c>
      <c r="W15" s="21">
        <f>'11-10-17'!W20</f>
        <v>5982</v>
      </c>
      <c r="X15" s="21">
        <f>'11-10-17'!X20</f>
        <v>77252</v>
      </c>
      <c r="Y15" s="21">
        <f>'11-10-17'!Y20</f>
        <v>646</v>
      </c>
      <c r="Z15" s="21">
        <f>'11-10-17'!Z20</f>
        <v>8790</v>
      </c>
      <c r="AA15" s="21">
        <f>'11-10-17'!AA20</f>
        <v>220</v>
      </c>
      <c r="AB15" s="21">
        <f>'11-10-17'!AB20</f>
        <v>11814</v>
      </c>
      <c r="AC15" s="21">
        <f>'11-10-17'!AC20</f>
        <v>15153</v>
      </c>
      <c r="AD15" s="21">
        <f>'11-10-17'!AD20</f>
        <v>337</v>
      </c>
      <c r="AE15" s="21">
        <f>'11-10-17'!AE20</f>
        <v>1060</v>
      </c>
      <c r="AF15" s="21">
        <f>'11-10-17'!AF20</f>
        <v>38795.700000000019</v>
      </c>
      <c r="AG15" s="21">
        <f>'11-10-17'!AG20</f>
        <v>1645</v>
      </c>
      <c r="AH15" s="21">
        <f>'11-10-17'!AH20</f>
        <v>297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13157</v>
      </c>
      <c r="F17" s="27">
        <f t="shared" ref="F17:AH17" si="1">F15+F16</f>
        <v>1562.0192307692337</v>
      </c>
      <c r="G17" s="26">
        <f>G15+G16</f>
        <v>116017</v>
      </c>
      <c r="H17" s="27">
        <f>H15+H16</f>
        <v>13486.627906976746</v>
      </c>
      <c r="I17" s="26">
        <f t="shared" si="1"/>
        <v>311750</v>
      </c>
      <c r="J17" s="26">
        <f t="shared" si="1"/>
        <v>36250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34697.600000000006</v>
      </c>
      <c r="R17" s="26">
        <f t="shared" si="1"/>
        <v>264</v>
      </c>
      <c r="S17" s="26">
        <f t="shared" si="1"/>
        <v>847</v>
      </c>
      <c r="T17" s="26">
        <f t="shared" si="1"/>
        <v>21538</v>
      </c>
      <c r="U17" s="26">
        <f t="shared" si="1"/>
        <v>0</v>
      </c>
      <c r="V17" s="26">
        <f t="shared" si="1"/>
        <v>0</v>
      </c>
      <c r="W17" s="26">
        <f t="shared" si="1"/>
        <v>5982</v>
      </c>
      <c r="X17" s="26">
        <f t="shared" si="1"/>
        <v>77252</v>
      </c>
      <c r="Y17" s="26">
        <f t="shared" si="1"/>
        <v>646</v>
      </c>
      <c r="Z17" s="26">
        <f t="shared" si="1"/>
        <v>8790</v>
      </c>
      <c r="AA17" s="26">
        <f t="shared" si="1"/>
        <v>220</v>
      </c>
      <c r="AB17" s="26">
        <f t="shared" si="1"/>
        <v>11814</v>
      </c>
      <c r="AC17" s="26">
        <f t="shared" si="1"/>
        <v>15153</v>
      </c>
      <c r="AD17" s="26">
        <f t="shared" si="1"/>
        <v>337</v>
      </c>
      <c r="AE17" s="26">
        <f t="shared" si="1"/>
        <v>1060</v>
      </c>
      <c r="AF17" s="27">
        <f t="shared" si="1"/>
        <v>38795.700000000019</v>
      </c>
      <c r="AG17" s="26">
        <f t="shared" si="1"/>
        <v>1645</v>
      </c>
      <c r="AH17" s="31">
        <f t="shared" si="1"/>
        <v>297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9668</v>
      </c>
      <c r="F18" s="27">
        <f>E18/208*25</f>
        <v>1162.0192307692309</v>
      </c>
      <c r="G18" s="25">
        <v>9522</v>
      </c>
      <c r="H18" s="27">
        <f>G18/215*25</f>
        <v>1107.2093023255813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7135</v>
      </c>
      <c r="R18" s="25"/>
      <c r="S18" s="25"/>
      <c r="T18" s="25"/>
      <c r="U18" s="25"/>
      <c r="V18" s="25"/>
      <c r="W18" s="32">
        <v>5</v>
      </c>
      <c r="X18" s="25">
        <v>10251</v>
      </c>
      <c r="Y18" s="25"/>
      <c r="Z18" s="25">
        <v>1168</v>
      </c>
      <c r="AA18" s="26"/>
      <c r="AB18" s="25">
        <v>1240</v>
      </c>
      <c r="AC18" s="26">
        <v>2907</v>
      </c>
      <c r="AD18" s="25">
        <v>200</v>
      </c>
      <c r="AE18" s="25"/>
      <c r="AF18" s="27">
        <v>2838.2400000000002</v>
      </c>
      <c r="AG18" s="26"/>
      <c r="AH18" s="33"/>
    </row>
    <row r="19" spans="1:36" ht="60" customHeight="1" x14ac:dyDescent="0.25">
      <c r="A19" s="34">
        <v>45620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3489</v>
      </c>
      <c r="F19" s="37">
        <f>F17-F18</f>
        <v>400.00000000000273</v>
      </c>
      <c r="G19" s="36">
        <f t="shared" ref="G19" si="2">G17-G18</f>
        <v>106495</v>
      </c>
      <c r="H19" s="37">
        <f>H17-H18</f>
        <v>12379.418604651164</v>
      </c>
      <c r="I19" s="36">
        <f t="shared" ref="I19:AE19" si="3">I17-I18</f>
        <v>311750</v>
      </c>
      <c r="J19" s="37">
        <f t="shared" si="3"/>
        <v>36250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27562.600000000006</v>
      </c>
      <c r="R19" s="36">
        <f t="shared" si="3"/>
        <v>264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5977</v>
      </c>
      <c r="X19" s="36">
        <f t="shared" si="3"/>
        <v>67001</v>
      </c>
      <c r="Y19" s="36">
        <f t="shared" si="3"/>
        <v>646</v>
      </c>
      <c r="Z19" s="36">
        <f t="shared" si="3"/>
        <v>7622</v>
      </c>
      <c r="AA19" s="36">
        <f>AA17-AA18</f>
        <v>220</v>
      </c>
      <c r="AB19" s="36">
        <f t="shared" si="3"/>
        <v>10574</v>
      </c>
      <c r="AC19" s="36">
        <f t="shared" si="3"/>
        <v>12246</v>
      </c>
      <c r="AD19" s="36">
        <f t="shared" si="3"/>
        <v>137</v>
      </c>
      <c r="AE19" s="36">
        <f t="shared" si="3"/>
        <v>1060</v>
      </c>
      <c r="AF19" s="37">
        <f>AF17-AF18</f>
        <v>35957.460000000021</v>
      </c>
      <c r="AG19" s="36">
        <f>AG17-AG18</f>
        <v>1645</v>
      </c>
      <c r="AH19" s="39">
        <f>AH17-AH18</f>
        <v>297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3489</v>
      </c>
      <c r="F20" s="41">
        <f t="shared" si="5"/>
        <v>400.00000000000273</v>
      </c>
      <c r="G20" s="40">
        <f t="shared" si="5"/>
        <v>106495</v>
      </c>
      <c r="H20" s="41">
        <f t="shared" si="5"/>
        <v>12379.418604651164</v>
      </c>
      <c r="I20" s="40">
        <f t="shared" si="5"/>
        <v>311750</v>
      </c>
      <c r="J20" s="41">
        <f t="shared" si="5"/>
        <v>36250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27562.600000000006</v>
      </c>
      <c r="R20" s="40">
        <f t="shared" si="5"/>
        <v>264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5977</v>
      </c>
      <c r="X20" s="40">
        <f t="shared" si="5"/>
        <v>67001</v>
      </c>
      <c r="Y20" s="40">
        <f t="shared" si="5"/>
        <v>646</v>
      </c>
      <c r="Z20" s="40">
        <f t="shared" si="5"/>
        <v>7622</v>
      </c>
      <c r="AA20" s="40">
        <f t="shared" si="5"/>
        <v>220</v>
      </c>
      <c r="AB20" s="40">
        <f t="shared" si="5"/>
        <v>10574</v>
      </c>
      <c r="AC20" s="40">
        <f t="shared" si="5"/>
        <v>12246</v>
      </c>
      <c r="AD20" s="40">
        <f t="shared" si="5"/>
        <v>137</v>
      </c>
      <c r="AE20" s="40">
        <f t="shared" si="5"/>
        <v>1060</v>
      </c>
      <c r="AF20" s="41">
        <f t="shared" si="5"/>
        <v>35957.460000000021</v>
      </c>
      <c r="AG20" s="40">
        <f t="shared" si="5"/>
        <v>1645</v>
      </c>
      <c r="AH20" s="42">
        <f t="shared" si="5"/>
        <v>297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8" zoomScale="85" zoomScaleNormal="85" workbookViewId="0">
      <selection activeCell="AG24" sqref="AG24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105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45620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'11-18-24'!E20</f>
        <v>3489</v>
      </c>
      <c r="F15" s="21">
        <f>'11-18-24'!F20</f>
        <v>400.00000000000273</v>
      </c>
      <c r="G15" s="21">
        <f>'11-18-24'!G20</f>
        <v>106495</v>
      </c>
      <c r="H15" s="21">
        <f>'11-18-24'!H20</f>
        <v>12379.418604651164</v>
      </c>
      <c r="I15" s="21">
        <f>'11-18-24'!I20</f>
        <v>311750</v>
      </c>
      <c r="J15" s="21">
        <f>'11-18-24'!J20</f>
        <v>36250</v>
      </c>
      <c r="K15" s="21">
        <f>'11-18-24'!K20</f>
        <v>0</v>
      </c>
      <c r="L15" s="21">
        <f>'11-18-24'!L20</f>
        <v>0</v>
      </c>
      <c r="M15" s="21">
        <f>'11-18-24'!M20</f>
        <v>0</v>
      </c>
      <c r="N15" s="21">
        <f>'11-18-24'!N20</f>
        <v>0</v>
      </c>
      <c r="O15" s="21">
        <f>'11-18-24'!O20</f>
        <v>0</v>
      </c>
      <c r="P15" s="21">
        <f>'11-18-24'!P20</f>
        <v>2.9309887850104133E-14</v>
      </c>
      <c r="Q15" s="21">
        <f>'11-18-24'!Q20</f>
        <v>27562.600000000006</v>
      </c>
      <c r="R15" s="21">
        <f>'11-18-24'!R20</f>
        <v>264</v>
      </c>
      <c r="S15" s="21">
        <f>'11-18-24'!S20</f>
        <v>847</v>
      </c>
      <c r="T15" s="21">
        <f>'11-18-24'!T20</f>
        <v>21538</v>
      </c>
      <c r="U15" s="21">
        <f>'11-18-24'!U20</f>
        <v>0</v>
      </c>
      <c r="V15" s="21">
        <f>'11-18-24'!V20</f>
        <v>0</v>
      </c>
      <c r="W15" s="21">
        <f>'11-18-24'!W20</f>
        <v>5977</v>
      </c>
      <c r="X15" s="21">
        <f>'11-18-24'!X20</f>
        <v>67001</v>
      </c>
      <c r="Y15" s="21">
        <f>'11-18-24'!Y20</f>
        <v>646</v>
      </c>
      <c r="Z15" s="21">
        <f>'11-18-24'!Z20</f>
        <v>7622</v>
      </c>
      <c r="AA15" s="21">
        <f>'11-18-24'!AA20</f>
        <v>220</v>
      </c>
      <c r="AB15" s="21">
        <f>'11-18-24'!AB20</f>
        <v>10574</v>
      </c>
      <c r="AC15" s="21">
        <f>'11-18-24'!AC20</f>
        <v>12246</v>
      </c>
      <c r="AD15" s="21">
        <f>'11-18-24'!AD20</f>
        <v>137</v>
      </c>
      <c r="AE15" s="21">
        <f>'11-18-24'!AE20</f>
        <v>1060</v>
      </c>
      <c r="AF15" s="21">
        <f>'11-18-24'!AF20</f>
        <v>35957.460000000021</v>
      </c>
      <c r="AG15" s="21">
        <f>'11-18-24'!AG20</f>
        <v>1645</v>
      </c>
      <c r="AH15" s="21">
        <f>'11-18-24'!AH20</f>
        <v>297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3489</v>
      </c>
      <c r="F17" s="27">
        <f t="shared" ref="F17:AH17" si="1">F15+F16</f>
        <v>400.00000000000273</v>
      </c>
      <c r="G17" s="26">
        <f>G15+G16</f>
        <v>106495</v>
      </c>
      <c r="H17" s="27">
        <f>H15+H16</f>
        <v>12379.418604651164</v>
      </c>
      <c r="I17" s="26">
        <f t="shared" si="1"/>
        <v>322500</v>
      </c>
      <c r="J17" s="26">
        <f t="shared" si="1"/>
        <v>37500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27562.600000000006</v>
      </c>
      <c r="R17" s="26">
        <f t="shared" si="1"/>
        <v>264</v>
      </c>
      <c r="S17" s="26">
        <f t="shared" si="1"/>
        <v>847</v>
      </c>
      <c r="T17" s="26">
        <f t="shared" si="1"/>
        <v>21538</v>
      </c>
      <c r="U17" s="26">
        <f t="shared" si="1"/>
        <v>0</v>
      </c>
      <c r="V17" s="26">
        <f t="shared" si="1"/>
        <v>0</v>
      </c>
      <c r="W17" s="26">
        <f t="shared" si="1"/>
        <v>5977</v>
      </c>
      <c r="X17" s="26">
        <f t="shared" si="1"/>
        <v>67001</v>
      </c>
      <c r="Y17" s="26">
        <f t="shared" si="1"/>
        <v>646</v>
      </c>
      <c r="Z17" s="26">
        <f t="shared" si="1"/>
        <v>7622</v>
      </c>
      <c r="AA17" s="26">
        <f t="shared" si="1"/>
        <v>220</v>
      </c>
      <c r="AB17" s="26">
        <f t="shared" si="1"/>
        <v>10574</v>
      </c>
      <c r="AC17" s="26">
        <f t="shared" si="1"/>
        <v>12246</v>
      </c>
      <c r="AD17" s="26">
        <f t="shared" si="1"/>
        <v>137</v>
      </c>
      <c r="AE17" s="26">
        <f t="shared" si="1"/>
        <v>1060</v>
      </c>
      <c r="AF17" s="27">
        <f t="shared" si="1"/>
        <v>35957.460000000021</v>
      </c>
      <c r="AG17" s="26">
        <f t="shared" si="1"/>
        <v>1645</v>
      </c>
      <c r="AH17" s="31">
        <f t="shared" si="1"/>
        <v>297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3184</v>
      </c>
      <c r="F18" s="27">
        <f>E18/208*25</f>
        <v>382.69230769230774</v>
      </c>
      <c r="G18" s="25">
        <v>16337</v>
      </c>
      <c r="H18" s="27">
        <f>G18/215*25</f>
        <v>1899.6511627906975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7041.6</v>
      </c>
      <c r="R18" s="25"/>
      <c r="S18" s="25"/>
      <c r="T18" s="25"/>
      <c r="U18" s="25"/>
      <c r="V18" s="25"/>
      <c r="W18" s="32"/>
      <c r="X18" s="25">
        <v>10435</v>
      </c>
      <c r="Y18" s="25"/>
      <c r="Z18" s="25">
        <v>1193</v>
      </c>
      <c r="AA18" s="26"/>
      <c r="AB18" s="25">
        <v>1371</v>
      </c>
      <c r="AC18" s="26">
        <v>2838</v>
      </c>
      <c r="AD18" s="25">
        <v>137</v>
      </c>
      <c r="AE18" s="25"/>
      <c r="AF18" s="27">
        <v>2898.9900000000002</v>
      </c>
      <c r="AG18" s="26"/>
      <c r="AH18" s="33">
        <v>5</v>
      </c>
    </row>
    <row r="19" spans="1:36" ht="60" customHeight="1" x14ac:dyDescent="0.25">
      <c r="A19" s="34">
        <v>45626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305</v>
      </c>
      <c r="F19" s="37">
        <f>F17-F18</f>
        <v>17.307692307694992</v>
      </c>
      <c r="G19" s="36">
        <f t="shared" ref="G19" si="2">G17-G18</f>
        <v>90158</v>
      </c>
      <c r="H19" s="37">
        <f>H17-H18</f>
        <v>10479.767441860466</v>
      </c>
      <c r="I19" s="36">
        <f t="shared" ref="I19:AE19" si="3">I17-I18</f>
        <v>322500</v>
      </c>
      <c r="J19" s="37">
        <f t="shared" si="3"/>
        <v>37500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20521.000000000007</v>
      </c>
      <c r="R19" s="36">
        <f t="shared" si="3"/>
        <v>264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5977</v>
      </c>
      <c r="X19" s="36">
        <f t="shared" si="3"/>
        <v>56566</v>
      </c>
      <c r="Y19" s="36">
        <f t="shared" si="3"/>
        <v>646</v>
      </c>
      <c r="Z19" s="36">
        <f t="shared" si="3"/>
        <v>6429</v>
      </c>
      <c r="AA19" s="36">
        <f>AA17-AA18</f>
        <v>220</v>
      </c>
      <c r="AB19" s="36">
        <f t="shared" si="3"/>
        <v>9203</v>
      </c>
      <c r="AC19" s="36">
        <f t="shared" si="3"/>
        <v>9408</v>
      </c>
      <c r="AD19" s="36">
        <f t="shared" si="3"/>
        <v>0</v>
      </c>
      <c r="AE19" s="36">
        <f t="shared" si="3"/>
        <v>1060</v>
      </c>
      <c r="AF19" s="37">
        <f>AF17-AF18</f>
        <v>33058.470000000023</v>
      </c>
      <c r="AG19" s="36">
        <f>AG17-AG18</f>
        <v>1645</v>
      </c>
      <c r="AH19" s="39">
        <f>AH17-AH18</f>
        <v>292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305</v>
      </c>
      <c r="F20" s="41">
        <f t="shared" si="5"/>
        <v>17.307692307694992</v>
      </c>
      <c r="G20" s="40">
        <f t="shared" si="5"/>
        <v>90158</v>
      </c>
      <c r="H20" s="41">
        <f t="shared" si="5"/>
        <v>10479.767441860466</v>
      </c>
      <c r="I20" s="40">
        <f t="shared" si="5"/>
        <v>322500</v>
      </c>
      <c r="J20" s="41">
        <f t="shared" si="5"/>
        <v>37500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20521.000000000007</v>
      </c>
      <c r="R20" s="40">
        <f t="shared" si="5"/>
        <v>264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5977</v>
      </c>
      <c r="X20" s="40">
        <f t="shared" si="5"/>
        <v>56566</v>
      </c>
      <c r="Y20" s="40">
        <f t="shared" si="5"/>
        <v>646</v>
      </c>
      <c r="Z20" s="40">
        <f t="shared" si="5"/>
        <v>6429</v>
      </c>
      <c r="AA20" s="40">
        <f t="shared" si="5"/>
        <v>220</v>
      </c>
      <c r="AB20" s="40">
        <f t="shared" si="5"/>
        <v>9203</v>
      </c>
      <c r="AC20" s="40">
        <f t="shared" si="5"/>
        <v>9408</v>
      </c>
      <c r="AD20" s="40">
        <f t="shared" si="5"/>
        <v>0</v>
      </c>
      <c r="AE20" s="40">
        <f t="shared" si="5"/>
        <v>1060</v>
      </c>
      <c r="AF20" s="41">
        <f t="shared" si="5"/>
        <v>33058.470000000023</v>
      </c>
      <c r="AG20" s="40">
        <f t="shared" si="5"/>
        <v>1645</v>
      </c>
      <c r="AH20" s="42">
        <f t="shared" si="5"/>
        <v>292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T17" sqref="T17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106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45627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'11-24-30'!E20</f>
        <v>305</v>
      </c>
      <c r="F15" s="22">
        <f>E15/215*25</f>
        <v>35.465116279069768</v>
      </c>
      <c r="G15" s="21">
        <f>'11-24-30'!G20</f>
        <v>90158</v>
      </c>
      <c r="H15" s="21">
        <f>'11-24-30'!H20</f>
        <v>10479.767441860466</v>
      </c>
      <c r="I15" s="21">
        <f>'11-24-30'!I20</f>
        <v>322500</v>
      </c>
      <c r="J15" s="21">
        <f>'11-24-30'!J20</f>
        <v>37500</v>
      </c>
      <c r="K15" s="21">
        <f>'11-24-30'!K20</f>
        <v>0</v>
      </c>
      <c r="L15" s="21">
        <f>'11-24-30'!L20</f>
        <v>0</v>
      </c>
      <c r="M15" s="21">
        <f>'11-24-30'!M20</f>
        <v>0</v>
      </c>
      <c r="N15" s="21">
        <f>'11-24-30'!N20</f>
        <v>0</v>
      </c>
      <c r="O15" s="21">
        <f>'11-24-30'!O20</f>
        <v>0</v>
      </c>
      <c r="P15" s="21">
        <f>'11-24-30'!P20</f>
        <v>2.9309887850104133E-14</v>
      </c>
      <c r="Q15" s="21">
        <f>'11-24-30'!Q20</f>
        <v>20521.000000000007</v>
      </c>
      <c r="R15" s="21">
        <v>296</v>
      </c>
      <c r="S15" s="21">
        <f>'11-24-30'!S20</f>
        <v>847</v>
      </c>
      <c r="T15" s="21">
        <f>'11-24-30'!T20</f>
        <v>21538</v>
      </c>
      <c r="U15" s="21">
        <f>'11-24-30'!U20</f>
        <v>0</v>
      </c>
      <c r="V15" s="21">
        <f>'11-24-30'!V20</f>
        <v>0</v>
      </c>
      <c r="W15" s="21">
        <f>'11-24-30'!W20</f>
        <v>5977</v>
      </c>
      <c r="X15" s="21">
        <f>'11-24-30'!X20</f>
        <v>56566</v>
      </c>
      <c r="Y15" s="21">
        <f>'11-24-30'!Y20</f>
        <v>646</v>
      </c>
      <c r="Z15" s="21">
        <f>'11-24-30'!Z20</f>
        <v>6429</v>
      </c>
      <c r="AA15" s="21">
        <f>'11-24-30'!AA20</f>
        <v>220</v>
      </c>
      <c r="AB15" s="21">
        <f>'11-24-30'!AB20</f>
        <v>9203</v>
      </c>
      <c r="AC15" s="21">
        <f>'11-24-30'!AC20</f>
        <v>9408</v>
      </c>
      <c r="AD15" s="21">
        <f>'11-24-30'!AD20</f>
        <v>0</v>
      </c>
      <c r="AE15" s="21">
        <f>'11-24-30'!AE20</f>
        <v>1060</v>
      </c>
      <c r="AF15" s="21">
        <f>'11-24-30'!AF20</f>
        <v>33058.470000000023</v>
      </c>
      <c r="AG15" s="21">
        <f>'11-24-30'!AG20</f>
        <v>1645</v>
      </c>
      <c r="AH15" s="21">
        <f>'11-24-30'!AH20</f>
        <v>292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>
        <v>53750</v>
      </c>
      <c r="H16" s="26">
        <f>G16/215*25</f>
        <v>6250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/>
      <c r="U16" s="25"/>
      <c r="V16" s="25"/>
      <c r="W16" s="25">
        <v>3960</v>
      </c>
      <c r="X16" s="26">
        <v>11000</v>
      </c>
      <c r="Y16" s="25"/>
      <c r="Z16" s="25">
        <v>2000</v>
      </c>
      <c r="AA16" s="25"/>
      <c r="AB16" s="25">
        <v>4500</v>
      </c>
      <c r="AC16" s="25">
        <v>5000</v>
      </c>
      <c r="AD16" s="26"/>
      <c r="AE16" s="25"/>
      <c r="AF16" s="25">
        <v>6000</v>
      </c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305</v>
      </c>
      <c r="F17" s="27">
        <f t="shared" ref="F17:AH17" si="1">F15+F16</f>
        <v>35.465116279069768</v>
      </c>
      <c r="G17" s="26">
        <f>G15+G16</f>
        <v>143908</v>
      </c>
      <c r="H17" s="27">
        <f>H15+H16</f>
        <v>16729.767441860466</v>
      </c>
      <c r="I17" s="26">
        <f t="shared" si="1"/>
        <v>333250</v>
      </c>
      <c r="J17" s="26">
        <f t="shared" si="1"/>
        <v>38750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35521.000000000007</v>
      </c>
      <c r="R17" s="26">
        <f t="shared" si="1"/>
        <v>296</v>
      </c>
      <c r="S17" s="26">
        <f t="shared" si="1"/>
        <v>847</v>
      </c>
      <c r="T17" s="26">
        <f t="shared" si="1"/>
        <v>21538</v>
      </c>
      <c r="U17" s="26">
        <f t="shared" si="1"/>
        <v>0</v>
      </c>
      <c r="V17" s="26">
        <f t="shared" si="1"/>
        <v>0</v>
      </c>
      <c r="W17" s="26">
        <f t="shared" si="1"/>
        <v>9937</v>
      </c>
      <c r="X17" s="26">
        <f t="shared" si="1"/>
        <v>67566</v>
      </c>
      <c r="Y17" s="26">
        <f t="shared" si="1"/>
        <v>646</v>
      </c>
      <c r="Z17" s="26">
        <f t="shared" si="1"/>
        <v>8429</v>
      </c>
      <c r="AA17" s="26">
        <f t="shared" si="1"/>
        <v>220</v>
      </c>
      <c r="AB17" s="26">
        <f t="shared" si="1"/>
        <v>13703</v>
      </c>
      <c r="AC17" s="26">
        <f t="shared" si="1"/>
        <v>14408</v>
      </c>
      <c r="AD17" s="26">
        <f t="shared" si="1"/>
        <v>0</v>
      </c>
      <c r="AE17" s="26">
        <f t="shared" si="1"/>
        <v>1060</v>
      </c>
      <c r="AF17" s="27">
        <f t="shared" si="1"/>
        <v>39058.470000000023</v>
      </c>
      <c r="AG17" s="26">
        <f t="shared" si="1"/>
        <v>1645</v>
      </c>
      <c r="AH17" s="31">
        <f t="shared" si="1"/>
        <v>292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305</v>
      </c>
      <c r="F18" s="22">
        <f>E18/215*25</f>
        <v>35.465116279069768</v>
      </c>
      <c r="G18" s="25">
        <v>19428</v>
      </c>
      <c r="H18" s="27">
        <f>G18/215*25</f>
        <v>2259.0697674418602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7232.6</v>
      </c>
      <c r="R18" s="25"/>
      <c r="S18" s="25"/>
      <c r="T18" s="25"/>
      <c r="U18" s="25"/>
      <c r="V18" s="25"/>
      <c r="W18" s="32">
        <v>212</v>
      </c>
      <c r="X18" s="25">
        <v>10652</v>
      </c>
      <c r="Y18" s="25"/>
      <c r="Z18" s="25">
        <v>1204</v>
      </c>
      <c r="AA18" s="26"/>
      <c r="AB18" s="25">
        <v>1805</v>
      </c>
      <c r="AC18" s="26">
        <v>2420</v>
      </c>
      <c r="AD18" s="25"/>
      <c r="AE18" s="25"/>
      <c r="AF18" s="27">
        <v>2925.72</v>
      </c>
      <c r="AG18" s="26"/>
      <c r="AH18" s="33"/>
    </row>
    <row r="19" spans="1:36" ht="60" customHeight="1" x14ac:dyDescent="0.25">
      <c r="A19" s="34">
        <v>45633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0</v>
      </c>
      <c r="F19" s="37">
        <f>F17-F18</f>
        <v>0</v>
      </c>
      <c r="G19" s="36">
        <f t="shared" ref="G19" si="2">G17-G18</f>
        <v>124480</v>
      </c>
      <c r="H19" s="37">
        <f>H17-H18</f>
        <v>14470.697674418605</v>
      </c>
      <c r="I19" s="36">
        <f t="shared" ref="I19:AE19" si="3">I17-I18</f>
        <v>333250</v>
      </c>
      <c r="J19" s="37">
        <f t="shared" si="3"/>
        <v>38750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28288.400000000009</v>
      </c>
      <c r="R19" s="36">
        <f t="shared" si="3"/>
        <v>296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9725</v>
      </c>
      <c r="X19" s="36">
        <f t="shared" si="3"/>
        <v>56914</v>
      </c>
      <c r="Y19" s="36">
        <f t="shared" si="3"/>
        <v>646</v>
      </c>
      <c r="Z19" s="36">
        <f t="shared" si="3"/>
        <v>7225</v>
      </c>
      <c r="AA19" s="36">
        <f>AA17-AA18</f>
        <v>220</v>
      </c>
      <c r="AB19" s="36">
        <f t="shared" si="3"/>
        <v>11898</v>
      </c>
      <c r="AC19" s="36">
        <f t="shared" si="3"/>
        <v>11988</v>
      </c>
      <c r="AD19" s="36">
        <f t="shared" si="3"/>
        <v>0</v>
      </c>
      <c r="AE19" s="36">
        <f t="shared" si="3"/>
        <v>1060</v>
      </c>
      <c r="AF19" s="37">
        <f>AF17-AF18</f>
        <v>36132.750000000022</v>
      </c>
      <c r="AG19" s="36">
        <f>AG17-AG18</f>
        <v>1645</v>
      </c>
      <c r="AH19" s="39">
        <f>AH17-AH18</f>
        <v>292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0</v>
      </c>
      <c r="F20" s="41">
        <f t="shared" si="5"/>
        <v>0</v>
      </c>
      <c r="G20" s="40">
        <f t="shared" si="5"/>
        <v>124480</v>
      </c>
      <c r="H20" s="41">
        <f t="shared" si="5"/>
        <v>14470.697674418605</v>
      </c>
      <c r="I20" s="40">
        <f t="shared" si="5"/>
        <v>333250</v>
      </c>
      <c r="J20" s="41">
        <f t="shared" si="5"/>
        <v>38750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28288.400000000009</v>
      </c>
      <c r="R20" s="40">
        <f t="shared" si="5"/>
        <v>296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9725</v>
      </c>
      <c r="X20" s="40">
        <f t="shared" si="5"/>
        <v>56914</v>
      </c>
      <c r="Y20" s="40">
        <f t="shared" si="5"/>
        <v>646</v>
      </c>
      <c r="Z20" s="40">
        <f t="shared" si="5"/>
        <v>7225</v>
      </c>
      <c r="AA20" s="40">
        <f t="shared" si="5"/>
        <v>220</v>
      </c>
      <c r="AB20" s="40">
        <f t="shared" si="5"/>
        <v>11898</v>
      </c>
      <c r="AC20" s="40">
        <f t="shared" si="5"/>
        <v>11988</v>
      </c>
      <c r="AD20" s="40">
        <f t="shared" si="5"/>
        <v>0</v>
      </c>
      <c r="AE20" s="40">
        <f t="shared" si="5"/>
        <v>1060</v>
      </c>
      <c r="AF20" s="41">
        <f t="shared" si="5"/>
        <v>36132.750000000022</v>
      </c>
      <c r="AG20" s="40">
        <f t="shared" si="5"/>
        <v>1645</v>
      </c>
      <c r="AH20" s="42">
        <f t="shared" si="5"/>
        <v>292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Q19" sqref="Q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107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45634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'12-1-7, 2024'!E20</f>
        <v>0</v>
      </c>
      <c r="F15" s="21">
        <f>'12-1-7, 2024'!F20</f>
        <v>0</v>
      </c>
      <c r="G15" s="21">
        <f>'12-1-7, 2024'!G20</f>
        <v>124480</v>
      </c>
      <c r="H15" s="21">
        <f>'12-1-7, 2024'!H20</f>
        <v>14470.697674418605</v>
      </c>
      <c r="I15" s="21">
        <f>'12-1-7, 2024'!I20</f>
        <v>333250</v>
      </c>
      <c r="J15" s="21">
        <f>'12-1-7, 2024'!J20</f>
        <v>38750</v>
      </c>
      <c r="K15" s="21">
        <f>'12-1-7, 2024'!K20</f>
        <v>0</v>
      </c>
      <c r="L15" s="21">
        <f>'12-1-7, 2024'!L20</f>
        <v>0</v>
      </c>
      <c r="M15" s="21">
        <f>'12-1-7, 2024'!M20</f>
        <v>0</v>
      </c>
      <c r="N15" s="21">
        <f>'12-1-7, 2024'!N20</f>
        <v>0</v>
      </c>
      <c r="O15" s="21">
        <f>'12-1-7, 2024'!O20</f>
        <v>0</v>
      </c>
      <c r="P15" s="21">
        <f>'12-1-7, 2024'!P20</f>
        <v>2.9309887850104133E-14</v>
      </c>
      <c r="Q15" s="21">
        <f>'12-1-7, 2024'!Q20</f>
        <v>28288.400000000009</v>
      </c>
      <c r="R15" s="21">
        <f>'12-1-7, 2024'!R20</f>
        <v>296</v>
      </c>
      <c r="S15" s="21">
        <f>'12-1-7, 2024'!S20</f>
        <v>847</v>
      </c>
      <c r="T15" s="21">
        <f>'12-1-7, 2024'!T20</f>
        <v>21538</v>
      </c>
      <c r="U15" s="21">
        <f>'12-1-7, 2024'!U20</f>
        <v>0</v>
      </c>
      <c r="V15" s="21">
        <f>'12-1-7, 2024'!V20</f>
        <v>0</v>
      </c>
      <c r="W15" s="21">
        <f>'12-1-7, 2024'!W20</f>
        <v>9725</v>
      </c>
      <c r="X15" s="21">
        <f>'12-1-7, 2024'!X20</f>
        <v>56914</v>
      </c>
      <c r="Y15" s="21">
        <f>'12-1-7, 2024'!Y20</f>
        <v>646</v>
      </c>
      <c r="Z15" s="21">
        <f>'12-1-7, 2024'!Z20</f>
        <v>7225</v>
      </c>
      <c r="AA15" s="21">
        <f>'12-1-7, 2024'!AA20</f>
        <v>220</v>
      </c>
      <c r="AB15" s="21">
        <f>'12-1-7, 2024'!AB20</f>
        <v>11898</v>
      </c>
      <c r="AC15" s="21">
        <f>'12-1-7, 2024'!AC20</f>
        <v>11988</v>
      </c>
      <c r="AD15" s="21">
        <f>'12-1-7, 2024'!AD20</f>
        <v>0</v>
      </c>
      <c r="AE15" s="21">
        <f>'12-1-7, 2024'!AE20</f>
        <v>1060</v>
      </c>
      <c r="AF15" s="21">
        <f>'12-1-7, 2024'!AF20</f>
        <v>36132.750000000022</v>
      </c>
      <c r="AG15" s="21">
        <f>'12-1-7, 2024'!AG20</f>
        <v>1645</v>
      </c>
      <c r="AH15" s="21">
        <f>'12-1-7, 2024'!AH20</f>
        <v>292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>
        <v>25585</v>
      </c>
      <c r="H16" s="26">
        <f>G16/215*25</f>
        <v>2975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/>
      <c r="U16" s="25"/>
      <c r="V16" s="25"/>
      <c r="W16" s="25"/>
      <c r="X16" s="26">
        <v>10000</v>
      </c>
      <c r="Y16" s="25"/>
      <c r="Z16" s="25">
        <v>2000</v>
      </c>
      <c r="AA16" s="25"/>
      <c r="AB16" s="25">
        <v>4500</v>
      </c>
      <c r="AC16" s="25">
        <v>5000</v>
      </c>
      <c r="AD16" s="26"/>
      <c r="AE16" s="25"/>
      <c r="AF16" s="25">
        <v>6000</v>
      </c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0</v>
      </c>
      <c r="F17" s="27">
        <f t="shared" ref="F17:AH17" si="1">F15+F16</f>
        <v>0</v>
      </c>
      <c r="G17" s="26">
        <f>G15+G16</f>
        <v>150065</v>
      </c>
      <c r="H17" s="27">
        <f>H15+H16</f>
        <v>17445.697674418603</v>
      </c>
      <c r="I17" s="26">
        <f t="shared" si="1"/>
        <v>344000</v>
      </c>
      <c r="J17" s="26">
        <f t="shared" si="1"/>
        <v>40000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43288.400000000009</v>
      </c>
      <c r="R17" s="26">
        <f t="shared" si="1"/>
        <v>296</v>
      </c>
      <c r="S17" s="26">
        <f t="shared" si="1"/>
        <v>847</v>
      </c>
      <c r="T17" s="26">
        <f t="shared" si="1"/>
        <v>21538</v>
      </c>
      <c r="U17" s="26">
        <f t="shared" si="1"/>
        <v>0</v>
      </c>
      <c r="V17" s="26">
        <f t="shared" si="1"/>
        <v>0</v>
      </c>
      <c r="W17" s="26">
        <f t="shared" si="1"/>
        <v>9725</v>
      </c>
      <c r="X17" s="26">
        <f t="shared" si="1"/>
        <v>66914</v>
      </c>
      <c r="Y17" s="26">
        <f t="shared" si="1"/>
        <v>646</v>
      </c>
      <c r="Z17" s="26">
        <f t="shared" si="1"/>
        <v>9225</v>
      </c>
      <c r="AA17" s="26">
        <f t="shared" si="1"/>
        <v>220</v>
      </c>
      <c r="AB17" s="26">
        <f t="shared" si="1"/>
        <v>16398</v>
      </c>
      <c r="AC17" s="26">
        <f t="shared" si="1"/>
        <v>16988</v>
      </c>
      <c r="AD17" s="26">
        <f t="shared" si="1"/>
        <v>0</v>
      </c>
      <c r="AE17" s="26">
        <f t="shared" si="1"/>
        <v>1060</v>
      </c>
      <c r="AF17" s="27">
        <f t="shared" si="1"/>
        <v>42132.750000000022</v>
      </c>
      <c r="AG17" s="26">
        <f t="shared" si="1"/>
        <v>1645</v>
      </c>
      <c r="AH17" s="31">
        <f t="shared" si="1"/>
        <v>292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20328</v>
      </c>
      <c r="H18" s="27">
        <f>G18/215*25</f>
        <v>2363.7209302325582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7305</v>
      </c>
      <c r="R18" s="25"/>
      <c r="S18" s="25"/>
      <c r="T18" s="25"/>
      <c r="U18" s="25"/>
      <c r="V18" s="25"/>
      <c r="W18" s="32">
        <v>228</v>
      </c>
      <c r="X18" s="25">
        <v>10832</v>
      </c>
      <c r="Y18" s="25"/>
      <c r="Z18" s="25">
        <v>1183</v>
      </c>
      <c r="AA18" s="26"/>
      <c r="AB18" s="25">
        <v>1843</v>
      </c>
      <c r="AC18" s="26">
        <v>2444</v>
      </c>
      <c r="AD18" s="25"/>
      <c r="AE18" s="25"/>
      <c r="AF18" s="27">
        <v>2874.69</v>
      </c>
      <c r="AG18" s="26"/>
      <c r="AH18" s="33"/>
    </row>
    <row r="19" spans="1:36" ht="60" customHeight="1" x14ac:dyDescent="0.25">
      <c r="A19" s="34">
        <v>45640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0</v>
      </c>
      <c r="F19" s="37">
        <f>F17-F18</f>
        <v>0</v>
      </c>
      <c r="G19" s="36">
        <f t="shared" ref="G19" si="2">G17-G18</f>
        <v>129737</v>
      </c>
      <c r="H19" s="37">
        <f>H17-H18</f>
        <v>15081.976744186046</v>
      </c>
      <c r="I19" s="36">
        <f t="shared" ref="I19:AE19" si="3">I17-I18</f>
        <v>344000</v>
      </c>
      <c r="J19" s="37">
        <f t="shared" si="3"/>
        <v>40000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35983.400000000009</v>
      </c>
      <c r="R19" s="36">
        <f t="shared" si="3"/>
        <v>296</v>
      </c>
      <c r="S19" s="36">
        <f t="shared" si="3"/>
        <v>847</v>
      </c>
      <c r="T19" s="36">
        <f t="shared" si="3"/>
        <v>21538</v>
      </c>
      <c r="U19" s="36">
        <f t="shared" si="3"/>
        <v>0</v>
      </c>
      <c r="V19" s="36">
        <f t="shared" si="3"/>
        <v>0</v>
      </c>
      <c r="W19" s="38">
        <f t="shared" si="3"/>
        <v>9497</v>
      </c>
      <c r="X19" s="36">
        <f t="shared" si="3"/>
        <v>56082</v>
      </c>
      <c r="Y19" s="36">
        <f t="shared" si="3"/>
        <v>646</v>
      </c>
      <c r="Z19" s="36">
        <f t="shared" si="3"/>
        <v>8042</v>
      </c>
      <c r="AA19" s="36">
        <f>AA17-AA18</f>
        <v>220</v>
      </c>
      <c r="AB19" s="36">
        <f t="shared" si="3"/>
        <v>14555</v>
      </c>
      <c r="AC19" s="36">
        <f t="shared" si="3"/>
        <v>14544</v>
      </c>
      <c r="AD19" s="36">
        <f t="shared" si="3"/>
        <v>0</v>
      </c>
      <c r="AE19" s="36">
        <f t="shared" si="3"/>
        <v>1060</v>
      </c>
      <c r="AF19" s="37">
        <f>AF17-AF18</f>
        <v>39258.060000000019</v>
      </c>
      <c r="AG19" s="36">
        <f>AG17-AG18</f>
        <v>1645</v>
      </c>
      <c r="AH19" s="39">
        <f>AH17-AH18</f>
        <v>292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0</v>
      </c>
      <c r="F20" s="41">
        <f t="shared" si="5"/>
        <v>0</v>
      </c>
      <c r="G20" s="40">
        <f t="shared" si="5"/>
        <v>129737</v>
      </c>
      <c r="H20" s="41">
        <f t="shared" si="5"/>
        <v>15081.976744186046</v>
      </c>
      <c r="I20" s="40">
        <f t="shared" si="5"/>
        <v>344000</v>
      </c>
      <c r="J20" s="41">
        <f t="shared" si="5"/>
        <v>40000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35983.400000000009</v>
      </c>
      <c r="R20" s="40">
        <f t="shared" si="5"/>
        <v>296</v>
      </c>
      <c r="S20" s="40">
        <f t="shared" si="5"/>
        <v>847</v>
      </c>
      <c r="T20" s="40">
        <f t="shared" si="5"/>
        <v>21538</v>
      </c>
      <c r="U20" s="40">
        <f t="shared" si="5"/>
        <v>0</v>
      </c>
      <c r="V20" s="40">
        <f t="shared" si="5"/>
        <v>0</v>
      </c>
      <c r="W20" s="40">
        <f t="shared" si="5"/>
        <v>9497</v>
      </c>
      <c r="X20" s="40">
        <f t="shared" si="5"/>
        <v>56082</v>
      </c>
      <c r="Y20" s="40">
        <f t="shared" si="5"/>
        <v>646</v>
      </c>
      <c r="Z20" s="40">
        <f t="shared" si="5"/>
        <v>8042</v>
      </c>
      <c r="AA20" s="40">
        <f t="shared" si="5"/>
        <v>220</v>
      </c>
      <c r="AB20" s="40">
        <f t="shared" si="5"/>
        <v>14555</v>
      </c>
      <c r="AC20" s="40">
        <f t="shared" si="5"/>
        <v>14544</v>
      </c>
      <c r="AD20" s="40">
        <f t="shared" si="5"/>
        <v>0</v>
      </c>
      <c r="AE20" s="40">
        <f t="shared" si="5"/>
        <v>1060</v>
      </c>
      <c r="AF20" s="41">
        <f t="shared" si="5"/>
        <v>39258.060000000019</v>
      </c>
      <c r="AG20" s="40">
        <f t="shared" si="5"/>
        <v>1645</v>
      </c>
      <c r="AH20" s="42">
        <f t="shared" si="5"/>
        <v>292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Q21" sqref="Q21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108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45641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'12-8-14, 2024'!E20</f>
        <v>0</v>
      </c>
      <c r="F15" s="21">
        <f>'12-8-14, 2024'!F20</f>
        <v>0</v>
      </c>
      <c r="G15" s="21">
        <f>'12-8-14, 2024'!G20</f>
        <v>129737</v>
      </c>
      <c r="H15" s="21">
        <f>'12-8-14, 2024'!H20</f>
        <v>15081.976744186046</v>
      </c>
      <c r="I15" s="21">
        <f>'12-8-14, 2024'!I20</f>
        <v>344000</v>
      </c>
      <c r="J15" s="21">
        <f>'12-8-14, 2024'!J20</f>
        <v>40000</v>
      </c>
      <c r="K15" s="21">
        <f>'12-8-14, 2024'!K20</f>
        <v>0</v>
      </c>
      <c r="L15" s="21">
        <f>'12-8-14, 2024'!L20</f>
        <v>0</v>
      </c>
      <c r="M15" s="21">
        <f>'12-8-14, 2024'!M20</f>
        <v>0</v>
      </c>
      <c r="N15" s="21">
        <f>'12-8-14, 2024'!N20</f>
        <v>0</v>
      </c>
      <c r="O15" s="21">
        <f>'12-8-14, 2024'!O20</f>
        <v>0</v>
      </c>
      <c r="P15" s="21">
        <f>'12-8-14, 2024'!P20</f>
        <v>2.9309887850104133E-14</v>
      </c>
      <c r="Q15" s="21">
        <f>'12-8-14, 2024'!Q20</f>
        <v>35983.400000000009</v>
      </c>
      <c r="R15" s="21">
        <v>264</v>
      </c>
      <c r="S15" s="21">
        <v>847</v>
      </c>
      <c r="T15" s="21">
        <f>'12-8-14, 2024'!T20</f>
        <v>21538</v>
      </c>
      <c r="U15" s="21">
        <f>'12-8-14, 2024'!U20</f>
        <v>0</v>
      </c>
      <c r="V15" s="21">
        <f>'12-8-14, 2024'!V20</f>
        <v>0</v>
      </c>
      <c r="W15" s="21">
        <f>'12-8-14, 2024'!W20</f>
        <v>9497</v>
      </c>
      <c r="X15" s="21">
        <f>'12-8-14, 2024'!X20</f>
        <v>56082</v>
      </c>
      <c r="Y15" s="21">
        <f>'12-8-14, 2024'!Y20</f>
        <v>646</v>
      </c>
      <c r="Z15" s="21">
        <f>'12-8-14, 2024'!Z20</f>
        <v>8042</v>
      </c>
      <c r="AA15" s="21">
        <f>'12-8-14, 2024'!AA20</f>
        <v>220</v>
      </c>
      <c r="AB15" s="21">
        <f>'12-8-14, 2024'!AB20</f>
        <v>14555</v>
      </c>
      <c r="AC15" s="21">
        <f>'12-8-14, 2024'!AC20</f>
        <v>14544</v>
      </c>
      <c r="AD15" s="21">
        <f>'12-8-14, 2024'!AD20</f>
        <v>0</v>
      </c>
      <c r="AE15" s="21">
        <f>'12-8-14, 2024'!AE20</f>
        <v>1060</v>
      </c>
      <c r="AF15" s="21">
        <f>'12-8-14, 2024'!AF20</f>
        <v>39258.060000000019</v>
      </c>
      <c r="AG15" s="21">
        <f>'12-8-14, 2024'!AG20</f>
        <v>1645</v>
      </c>
      <c r="AH15" s="21">
        <f>'12-8-14, 2024'!AH20</f>
        <v>292</v>
      </c>
    </row>
    <row r="16" spans="1:34" ht="60" customHeight="1" x14ac:dyDescent="0.25">
      <c r="A16" s="23"/>
      <c r="B16" s="24" t="s">
        <v>31</v>
      </c>
      <c r="C16" s="25"/>
      <c r="D16" s="26"/>
      <c r="E16" s="25">
        <v>20800</v>
      </c>
      <c r="F16" s="26">
        <f>E16/208*25</f>
        <v>2500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>
        <v>5400</v>
      </c>
      <c r="U16" s="25"/>
      <c r="V16" s="25"/>
      <c r="W16" s="25"/>
      <c r="X16" s="26">
        <v>5250</v>
      </c>
      <c r="Y16" s="25"/>
      <c r="Z16" s="25">
        <v>1000</v>
      </c>
      <c r="AA16" s="25"/>
      <c r="AB16" s="25">
        <v>2700</v>
      </c>
      <c r="AC16" s="25">
        <v>3000</v>
      </c>
      <c r="AD16" s="26"/>
      <c r="AE16" s="25"/>
      <c r="AF16" s="25">
        <v>6000</v>
      </c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20800</v>
      </c>
      <c r="F17" s="27">
        <f t="shared" ref="F17:AH17" si="1">F15+F16</f>
        <v>2500</v>
      </c>
      <c r="G17" s="26">
        <f>G15+G16</f>
        <v>129737</v>
      </c>
      <c r="H17" s="27">
        <f>H15+H16</f>
        <v>15081.976744186046</v>
      </c>
      <c r="I17" s="26">
        <f t="shared" si="1"/>
        <v>354750</v>
      </c>
      <c r="J17" s="26">
        <f t="shared" si="1"/>
        <v>41250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50983.400000000009</v>
      </c>
      <c r="R17" s="26">
        <f t="shared" si="1"/>
        <v>264</v>
      </c>
      <c r="S17" s="26">
        <f t="shared" si="1"/>
        <v>847</v>
      </c>
      <c r="T17" s="26">
        <f t="shared" si="1"/>
        <v>26938</v>
      </c>
      <c r="U17" s="26">
        <f t="shared" si="1"/>
        <v>0</v>
      </c>
      <c r="V17" s="26">
        <f t="shared" si="1"/>
        <v>0</v>
      </c>
      <c r="W17" s="26">
        <f t="shared" si="1"/>
        <v>9497</v>
      </c>
      <c r="X17" s="26">
        <f t="shared" si="1"/>
        <v>61332</v>
      </c>
      <c r="Y17" s="26">
        <f t="shared" si="1"/>
        <v>646</v>
      </c>
      <c r="Z17" s="26">
        <f t="shared" si="1"/>
        <v>9042</v>
      </c>
      <c r="AA17" s="26">
        <f t="shared" si="1"/>
        <v>220</v>
      </c>
      <c r="AB17" s="26">
        <f t="shared" si="1"/>
        <v>17255</v>
      </c>
      <c r="AC17" s="26">
        <f t="shared" si="1"/>
        <v>17544</v>
      </c>
      <c r="AD17" s="26">
        <f t="shared" si="1"/>
        <v>0</v>
      </c>
      <c r="AE17" s="26">
        <f t="shared" si="1"/>
        <v>1060</v>
      </c>
      <c r="AF17" s="27">
        <f t="shared" si="1"/>
        <v>45258.060000000019</v>
      </c>
      <c r="AG17" s="26">
        <f t="shared" si="1"/>
        <v>1645</v>
      </c>
      <c r="AH17" s="31">
        <f t="shared" si="1"/>
        <v>292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24149</v>
      </c>
      <c r="H18" s="27">
        <f>G18/215*25</f>
        <v>2808.0232558139537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8933.1999999999989</v>
      </c>
      <c r="R18" s="25"/>
      <c r="S18" s="25"/>
      <c r="T18" s="25"/>
      <c r="U18" s="25"/>
      <c r="V18" s="25"/>
      <c r="W18" s="32"/>
      <c r="X18" s="25">
        <v>13475</v>
      </c>
      <c r="Y18" s="25"/>
      <c r="Z18" s="25">
        <v>1380</v>
      </c>
      <c r="AA18" s="26"/>
      <c r="AB18" s="25">
        <v>2069</v>
      </c>
      <c r="AC18" s="26">
        <v>3230</v>
      </c>
      <c r="AD18" s="25"/>
      <c r="AE18" s="25"/>
      <c r="AF18" s="27">
        <v>3353.4000000000005</v>
      </c>
      <c r="AG18" s="26"/>
      <c r="AH18" s="33"/>
    </row>
    <row r="19" spans="1:36" ht="60" customHeight="1" x14ac:dyDescent="0.25">
      <c r="A19" s="34">
        <v>45648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20800</v>
      </c>
      <c r="F19" s="37">
        <f>F17-F18</f>
        <v>2500</v>
      </c>
      <c r="G19" s="36">
        <f t="shared" ref="G19" si="2">G17-G18</f>
        <v>105588</v>
      </c>
      <c r="H19" s="37">
        <f>H17-H18</f>
        <v>12273.953488372092</v>
      </c>
      <c r="I19" s="36">
        <f t="shared" ref="I19:AE19" si="3">I17-I18</f>
        <v>354750</v>
      </c>
      <c r="J19" s="37">
        <f t="shared" si="3"/>
        <v>41250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42050.200000000012</v>
      </c>
      <c r="R19" s="36">
        <f t="shared" si="3"/>
        <v>264</v>
      </c>
      <c r="S19" s="36">
        <f t="shared" si="3"/>
        <v>847</v>
      </c>
      <c r="T19" s="36">
        <f t="shared" si="3"/>
        <v>26938</v>
      </c>
      <c r="U19" s="36">
        <f t="shared" si="3"/>
        <v>0</v>
      </c>
      <c r="V19" s="36">
        <f t="shared" si="3"/>
        <v>0</v>
      </c>
      <c r="W19" s="38">
        <f t="shared" si="3"/>
        <v>9497</v>
      </c>
      <c r="X19" s="36">
        <f t="shared" si="3"/>
        <v>47857</v>
      </c>
      <c r="Y19" s="36">
        <f t="shared" si="3"/>
        <v>646</v>
      </c>
      <c r="Z19" s="36">
        <f t="shared" si="3"/>
        <v>7662</v>
      </c>
      <c r="AA19" s="36">
        <f>AA17-AA18</f>
        <v>220</v>
      </c>
      <c r="AB19" s="36">
        <f t="shared" si="3"/>
        <v>15186</v>
      </c>
      <c r="AC19" s="36">
        <f t="shared" si="3"/>
        <v>14314</v>
      </c>
      <c r="AD19" s="36">
        <f t="shared" si="3"/>
        <v>0</v>
      </c>
      <c r="AE19" s="36">
        <f t="shared" si="3"/>
        <v>1060</v>
      </c>
      <c r="AF19" s="37">
        <f>AF17-AF18</f>
        <v>41904.660000000018</v>
      </c>
      <c r="AG19" s="36">
        <f>AG17-AG18</f>
        <v>1645</v>
      </c>
      <c r="AH19" s="39">
        <f>AH17-AH18</f>
        <v>292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20800</v>
      </c>
      <c r="F20" s="41">
        <f t="shared" si="5"/>
        <v>2500</v>
      </c>
      <c r="G20" s="40">
        <f t="shared" si="5"/>
        <v>105588</v>
      </c>
      <c r="H20" s="41">
        <f t="shared" si="5"/>
        <v>12273.953488372092</v>
      </c>
      <c r="I20" s="40">
        <f t="shared" si="5"/>
        <v>354750</v>
      </c>
      <c r="J20" s="41">
        <f t="shared" si="5"/>
        <v>41250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42050.200000000012</v>
      </c>
      <c r="R20" s="40">
        <f t="shared" si="5"/>
        <v>264</v>
      </c>
      <c r="S20" s="40">
        <f t="shared" si="5"/>
        <v>847</v>
      </c>
      <c r="T20" s="40">
        <f t="shared" si="5"/>
        <v>26938</v>
      </c>
      <c r="U20" s="40">
        <f t="shared" si="5"/>
        <v>0</v>
      </c>
      <c r="V20" s="40">
        <f t="shared" si="5"/>
        <v>0</v>
      </c>
      <c r="W20" s="40">
        <f t="shared" si="5"/>
        <v>9497</v>
      </c>
      <c r="X20" s="40">
        <f t="shared" si="5"/>
        <v>47857</v>
      </c>
      <c r="Y20" s="40">
        <f t="shared" si="5"/>
        <v>646</v>
      </c>
      <c r="Z20" s="40">
        <f t="shared" si="5"/>
        <v>7662</v>
      </c>
      <c r="AA20" s="40">
        <f t="shared" si="5"/>
        <v>220</v>
      </c>
      <c r="AB20" s="40">
        <f t="shared" si="5"/>
        <v>15186</v>
      </c>
      <c r="AC20" s="40">
        <f t="shared" si="5"/>
        <v>14314</v>
      </c>
      <c r="AD20" s="40">
        <f t="shared" si="5"/>
        <v>0</v>
      </c>
      <c r="AE20" s="40">
        <f t="shared" si="5"/>
        <v>1060</v>
      </c>
      <c r="AF20" s="41">
        <f t="shared" si="5"/>
        <v>41904.660000000018</v>
      </c>
      <c r="AG20" s="40">
        <f t="shared" si="5"/>
        <v>1645</v>
      </c>
      <c r="AH20" s="42">
        <f t="shared" si="5"/>
        <v>292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0" zoomScale="85" zoomScaleNormal="85" workbookViewId="0">
      <selection activeCell="AE26" sqref="AE26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109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45648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'12-15-22, 2024'!E20</f>
        <v>20800</v>
      </c>
      <c r="F15" s="21">
        <f>'12-15-22, 2024'!F20</f>
        <v>2500</v>
      </c>
      <c r="G15" s="21">
        <f>'12-15-22, 2024'!G20</f>
        <v>105588</v>
      </c>
      <c r="H15" s="21">
        <f>'12-15-22, 2024'!H20</f>
        <v>12273.953488372092</v>
      </c>
      <c r="I15" s="21">
        <f>'12-15-22, 2024'!I20</f>
        <v>354750</v>
      </c>
      <c r="J15" s="21">
        <f>'12-15-22, 2024'!J20</f>
        <v>41250</v>
      </c>
      <c r="K15" s="21">
        <f>'12-15-22, 2024'!K20</f>
        <v>0</v>
      </c>
      <c r="L15" s="21">
        <f>'12-15-22, 2024'!L20</f>
        <v>0</v>
      </c>
      <c r="M15" s="21">
        <f>'12-15-22, 2024'!M20</f>
        <v>0</v>
      </c>
      <c r="N15" s="21">
        <f>'12-15-22, 2024'!N20</f>
        <v>0</v>
      </c>
      <c r="O15" s="21">
        <f>'12-15-22, 2024'!O20</f>
        <v>0</v>
      </c>
      <c r="P15" s="21">
        <f>'12-15-22, 2024'!P20</f>
        <v>2.9309887850104133E-14</v>
      </c>
      <c r="Q15" s="21">
        <f>'12-15-22, 2024'!Q20</f>
        <v>42050.200000000012</v>
      </c>
      <c r="R15" s="21">
        <f>'12-15-22, 2024'!R20</f>
        <v>264</v>
      </c>
      <c r="S15" s="21">
        <f>'12-15-22, 2024'!S20</f>
        <v>847</v>
      </c>
      <c r="T15" s="21">
        <f>'12-15-22, 2024'!T20</f>
        <v>26938</v>
      </c>
      <c r="U15" s="21">
        <f>'12-15-22, 2024'!U20</f>
        <v>0</v>
      </c>
      <c r="V15" s="21">
        <f>'12-15-22, 2024'!V20</f>
        <v>0</v>
      </c>
      <c r="W15" s="21">
        <f>'12-15-22, 2024'!W20</f>
        <v>9497</v>
      </c>
      <c r="X15" s="21">
        <f>'12-15-22, 2024'!X20</f>
        <v>47857</v>
      </c>
      <c r="Y15" s="21">
        <f>'12-15-22, 2024'!Y20</f>
        <v>646</v>
      </c>
      <c r="Z15" s="21">
        <f>'12-15-22, 2024'!Z20</f>
        <v>7662</v>
      </c>
      <c r="AA15" s="21">
        <f>'12-15-22, 2024'!AA20</f>
        <v>220</v>
      </c>
      <c r="AB15" s="21">
        <f>'12-15-22, 2024'!AB20</f>
        <v>15186</v>
      </c>
      <c r="AC15" s="21">
        <f>'12-15-22, 2024'!AC20</f>
        <v>14314</v>
      </c>
      <c r="AD15" s="21">
        <f>'12-15-22, 2024'!AD20</f>
        <v>0</v>
      </c>
      <c r="AE15" s="21">
        <f>'12-15-22, 2024'!AE20</f>
        <v>1060</v>
      </c>
      <c r="AF15" s="21">
        <f>'12-15-22, 2024'!AF20</f>
        <v>41904.660000000018</v>
      </c>
      <c r="AG15" s="21">
        <f>'12-15-22, 2024'!AG20</f>
        <v>1645</v>
      </c>
      <c r="AH15" s="21">
        <f>'12-15-22, 2024'!AH20</f>
        <v>292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20800</v>
      </c>
      <c r="F17" s="27">
        <f t="shared" ref="F17:AH17" si="1">F15+F16</f>
        <v>2500</v>
      </c>
      <c r="G17" s="26">
        <f>G15+G16</f>
        <v>105588</v>
      </c>
      <c r="H17" s="27">
        <f>H15+H16</f>
        <v>12273.953488372092</v>
      </c>
      <c r="I17" s="26">
        <f t="shared" si="1"/>
        <v>365500</v>
      </c>
      <c r="J17" s="26">
        <f t="shared" si="1"/>
        <v>42500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42050.200000000012</v>
      </c>
      <c r="R17" s="26">
        <f t="shared" si="1"/>
        <v>264</v>
      </c>
      <c r="S17" s="26">
        <f t="shared" si="1"/>
        <v>847</v>
      </c>
      <c r="T17" s="26">
        <f t="shared" si="1"/>
        <v>26938</v>
      </c>
      <c r="U17" s="26">
        <f t="shared" si="1"/>
        <v>0</v>
      </c>
      <c r="V17" s="26">
        <f t="shared" si="1"/>
        <v>0</v>
      </c>
      <c r="W17" s="26">
        <f t="shared" si="1"/>
        <v>9497</v>
      </c>
      <c r="X17" s="26">
        <f t="shared" si="1"/>
        <v>47857</v>
      </c>
      <c r="Y17" s="26">
        <f t="shared" si="1"/>
        <v>646</v>
      </c>
      <c r="Z17" s="26">
        <f t="shared" si="1"/>
        <v>7662</v>
      </c>
      <c r="AA17" s="26">
        <f t="shared" si="1"/>
        <v>220</v>
      </c>
      <c r="AB17" s="26">
        <f t="shared" si="1"/>
        <v>15186</v>
      </c>
      <c r="AC17" s="26">
        <f t="shared" si="1"/>
        <v>14314</v>
      </c>
      <c r="AD17" s="26">
        <f t="shared" si="1"/>
        <v>0</v>
      </c>
      <c r="AE17" s="26">
        <f t="shared" si="1"/>
        <v>1060</v>
      </c>
      <c r="AF17" s="27">
        <f t="shared" si="1"/>
        <v>41904.660000000018</v>
      </c>
      <c r="AG17" s="26">
        <f t="shared" si="1"/>
        <v>1645</v>
      </c>
      <c r="AH17" s="31">
        <f t="shared" si="1"/>
        <v>292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3916</v>
      </c>
      <c r="H18" s="27">
        <f>G18/215*25</f>
        <v>455.3488372093023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1331</v>
      </c>
      <c r="R18" s="25"/>
      <c r="S18" s="25"/>
      <c r="T18" s="25"/>
      <c r="U18" s="25"/>
      <c r="V18" s="25"/>
      <c r="W18" s="32">
        <v>49</v>
      </c>
      <c r="X18" s="25">
        <v>2029</v>
      </c>
      <c r="Y18" s="25"/>
      <c r="Z18" s="25">
        <v>245</v>
      </c>
      <c r="AA18" s="26"/>
      <c r="AB18" s="25">
        <v>377</v>
      </c>
      <c r="AC18" s="26">
        <v>465</v>
      </c>
      <c r="AD18" s="25"/>
      <c r="AE18" s="25"/>
      <c r="AF18" s="27">
        <v>595.35</v>
      </c>
      <c r="AG18" s="26"/>
      <c r="AH18" s="33"/>
    </row>
    <row r="19" spans="1:36" ht="60" customHeight="1" x14ac:dyDescent="0.25">
      <c r="A19" s="34">
        <v>45654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20800</v>
      </c>
      <c r="F19" s="37">
        <f>F17-F18</f>
        <v>2500</v>
      </c>
      <c r="G19" s="36">
        <f t="shared" ref="G19" si="2">G17-G18</f>
        <v>101672</v>
      </c>
      <c r="H19" s="37">
        <f>H17-H18</f>
        <v>11818.60465116279</v>
      </c>
      <c r="I19" s="36">
        <f t="shared" ref="I19:AE19" si="3">I17-I18</f>
        <v>365500</v>
      </c>
      <c r="J19" s="37">
        <f t="shared" si="3"/>
        <v>42500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40719.200000000012</v>
      </c>
      <c r="R19" s="36">
        <f t="shared" si="3"/>
        <v>264</v>
      </c>
      <c r="S19" s="36">
        <f t="shared" si="3"/>
        <v>847</v>
      </c>
      <c r="T19" s="36">
        <f t="shared" si="3"/>
        <v>26938</v>
      </c>
      <c r="U19" s="36">
        <f t="shared" si="3"/>
        <v>0</v>
      </c>
      <c r="V19" s="36">
        <f t="shared" si="3"/>
        <v>0</v>
      </c>
      <c r="W19" s="38">
        <f t="shared" si="3"/>
        <v>9448</v>
      </c>
      <c r="X19" s="36">
        <f t="shared" si="3"/>
        <v>45828</v>
      </c>
      <c r="Y19" s="36">
        <f t="shared" si="3"/>
        <v>646</v>
      </c>
      <c r="Z19" s="36">
        <f t="shared" si="3"/>
        <v>7417</v>
      </c>
      <c r="AA19" s="36">
        <f>AA17-AA18</f>
        <v>220</v>
      </c>
      <c r="AB19" s="36">
        <f t="shared" si="3"/>
        <v>14809</v>
      </c>
      <c r="AC19" s="36">
        <f t="shared" si="3"/>
        <v>13849</v>
      </c>
      <c r="AD19" s="36">
        <f t="shared" si="3"/>
        <v>0</v>
      </c>
      <c r="AE19" s="36">
        <f t="shared" si="3"/>
        <v>1060</v>
      </c>
      <c r="AF19" s="37">
        <f>AF17-AF18</f>
        <v>41309.310000000019</v>
      </c>
      <c r="AG19" s="36">
        <f>AG17-AG18</f>
        <v>1645</v>
      </c>
      <c r="AH19" s="39">
        <f>AH17-AH18</f>
        <v>292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20800</v>
      </c>
      <c r="F20" s="41">
        <f t="shared" si="5"/>
        <v>2500</v>
      </c>
      <c r="G20" s="40">
        <f t="shared" si="5"/>
        <v>101672</v>
      </c>
      <c r="H20" s="41">
        <f t="shared" si="5"/>
        <v>11818.60465116279</v>
      </c>
      <c r="I20" s="40">
        <f t="shared" si="5"/>
        <v>365500</v>
      </c>
      <c r="J20" s="41">
        <f t="shared" si="5"/>
        <v>42500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40719.200000000012</v>
      </c>
      <c r="R20" s="40">
        <f t="shared" si="5"/>
        <v>264</v>
      </c>
      <c r="S20" s="40">
        <f t="shared" si="5"/>
        <v>847</v>
      </c>
      <c r="T20" s="40">
        <f t="shared" si="5"/>
        <v>26938</v>
      </c>
      <c r="U20" s="40">
        <f t="shared" si="5"/>
        <v>0</v>
      </c>
      <c r="V20" s="40">
        <f t="shared" si="5"/>
        <v>0</v>
      </c>
      <c r="W20" s="40">
        <f t="shared" si="5"/>
        <v>9448</v>
      </c>
      <c r="X20" s="40">
        <f t="shared" si="5"/>
        <v>45828</v>
      </c>
      <c r="Y20" s="40">
        <f t="shared" si="5"/>
        <v>646</v>
      </c>
      <c r="Z20" s="40">
        <f t="shared" si="5"/>
        <v>7417</v>
      </c>
      <c r="AA20" s="40">
        <f t="shared" si="5"/>
        <v>220</v>
      </c>
      <c r="AB20" s="40">
        <f t="shared" si="5"/>
        <v>14809</v>
      </c>
      <c r="AC20" s="40">
        <f t="shared" si="5"/>
        <v>13849</v>
      </c>
      <c r="AD20" s="40">
        <f t="shared" si="5"/>
        <v>0</v>
      </c>
      <c r="AE20" s="40">
        <f t="shared" si="5"/>
        <v>1060</v>
      </c>
      <c r="AF20" s="41">
        <f t="shared" si="5"/>
        <v>41309.310000000019</v>
      </c>
      <c r="AG20" s="40">
        <f t="shared" si="5"/>
        <v>1645</v>
      </c>
      <c r="AH20" s="42">
        <f t="shared" si="5"/>
        <v>292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V22" sqref="V22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110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45655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'12-22-28,2024'!E20</f>
        <v>20800</v>
      </c>
      <c r="F15" s="21">
        <f>'12-22-28,2024'!F20</f>
        <v>2500</v>
      </c>
      <c r="G15" s="21">
        <f>'12-22-28,2024'!G20</f>
        <v>101672</v>
      </c>
      <c r="H15" s="21">
        <f>'12-22-28,2024'!H20</f>
        <v>11818.60465116279</v>
      </c>
      <c r="I15" s="21">
        <f>'12-22-28,2024'!I20</f>
        <v>365500</v>
      </c>
      <c r="J15" s="21">
        <f>'12-22-28,2024'!J20</f>
        <v>42500</v>
      </c>
      <c r="K15" s="21">
        <f>'12-22-28,2024'!K20</f>
        <v>0</v>
      </c>
      <c r="L15" s="21">
        <f>'12-22-28,2024'!L20</f>
        <v>0</v>
      </c>
      <c r="M15" s="21">
        <f>'12-22-28,2024'!M20</f>
        <v>0</v>
      </c>
      <c r="N15" s="21">
        <f>'12-22-28,2024'!N20</f>
        <v>0</v>
      </c>
      <c r="O15" s="21">
        <f>'12-22-28,2024'!O20</f>
        <v>0</v>
      </c>
      <c r="P15" s="21">
        <f>'12-22-28,2024'!P20</f>
        <v>2.9309887850104133E-14</v>
      </c>
      <c r="Q15" s="21">
        <f>'12-22-28,2024'!Q20</f>
        <v>40719.200000000012</v>
      </c>
      <c r="R15" s="21">
        <f>'12-22-28,2024'!R20</f>
        <v>264</v>
      </c>
      <c r="S15" s="21">
        <f>'12-22-28,2024'!S20</f>
        <v>847</v>
      </c>
      <c r="T15" s="21">
        <f>'12-22-28,2024'!T20</f>
        <v>26938</v>
      </c>
      <c r="U15" s="21">
        <f>'12-22-28,2024'!U20</f>
        <v>0</v>
      </c>
      <c r="V15" s="21">
        <f>'12-22-28,2024'!V20</f>
        <v>0</v>
      </c>
      <c r="W15" s="21">
        <f>'12-22-28,2024'!W20</f>
        <v>9448</v>
      </c>
      <c r="X15" s="21">
        <f>'12-22-28,2024'!X20</f>
        <v>45828</v>
      </c>
      <c r="Y15" s="21">
        <f>'12-22-28,2024'!Y20</f>
        <v>646</v>
      </c>
      <c r="Z15" s="21">
        <f>'12-22-28,2024'!Z20</f>
        <v>7417</v>
      </c>
      <c r="AA15" s="21">
        <f>'12-22-28,2024'!AA20</f>
        <v>220</v>
      </c>
      <c r="AB15" s="21">
        <f>'12-22-28,2024'!AB20</f>
        <v>14809</v>
      </c>
      <c r="AC15" s="21">
        <f>'12-22-28,2024'!AC20</f>
        <v>13849</v>
      </c>
      <c r="AD15" s="21">
        <f>'12-22-28,2024'!AD20</f>
        <v>0</v>
      </c>
      <c r="AE15" s="21">
        <f>'12-22-28,2024'!AE20</f>
        <v>1060</v>
      </c>
      <c r="AF15" s="21">
        <f>'12-22-28,2024'!AF20</f>
        <v>41309.310000000019</v>
      </c>
      <c r="AG15" s="21">
        <f>'12-22-28,2024'!AG20</f>
        <v>1645</v>
      </c>
      <c r="AH15" s="21">
        <f>'12-22-28,2024'!AH20</f>
        <v>292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20800</v>
      </c>
      <c r="F17" s="27">
        <f t="shared" ref="F17:AH17" si="1">F15+F16</f>
        <v>2500</v>
      </c>
      <c r="G17" s="26">
        <f>G15+G16</f>
        <v>101672</v>
      </c>
      <c r="H17" s="27">
        <f>H15+H16</f>
        <v>11818.60465116279</v>
      </c>
      <c r="I17" s="26">
        <f t="shared" si="1"/>
        <v>376250</v>
      </c>
      <c r="J17" s="26">
        <f t="shared" si="1"/>
        <v>43750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40719.200000000012</v>
      </c>
      <c r="R17" s="26">
        <f t="shared" si="1"/>
        <v>264</v>
      </c>
      <c r="S17" s="26">
        <f t="shared" si="1"/>
        <v>847</v>
      </c>
      <c r="T17" s="26">
        <f t="shared" si="1"/>
        <v>26938</v>
      </c>
      <c r="U17" s="26">
        <f t="shared" si="1"/>
        <v>0</v>
      </c>
      <c r="V17" s="26">
        <f t="shared" si="1"/>
        <v>0</v>
      </c>
      <c r="W17" s="26">
        <f t="shared" si="1"/>
        <v>9448</v>
      </c>
      <c r="X17" s="26">
        <f t="shared" si="1"/>
        <v>45828</v>
      </c>
      <c r="Y17" s="26">
        <f t="shared" si="1"/>
        <v>646</v>
      </c>
      <c r="Z17" s="26">
        <f t="shared" si="1"/>
        <v>7417</v>
      </c>
      <c r="AA17" s="26">
        <f t="shared" si="1"/>
        <v>220</v>
      </c>
      <c r="AB17" s="26">
        <f t="shared" si="1"/>
        <v>14809</v>
      </c>
      <c r="AC17" s="26">
        <f t="shared" si="1"/>
        <v>13849</v>
      </c>
      <c r="AD17" s="26">
        <f t="shared" si="1"/>
        <v>0</v>
      </c>
      <c r="AE17" s="26">
        <f t="shared" si="1"/>
        <v>1060</v>
      </c>
      <c r="AF17" s="27">
        <f t="shared" si="1"/>
        <v>41309.310000000019</v>
      </c>
      <c r="AG17" s="26">
        <f t="shared" si="1"/>
        <v>1645</v>
      </c>
      <c r="AH17" s="31">
        <f t="shared" si="1"/>
        <v>292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4971</v>
      </c>
      <c r="H18" s="27">
        <f>G18/215*25</f>
        <v>578.02325581395348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1681.2</v>
      </c>
      <c r="R18" s="25"/>
      <c r="S18" s="25"/>
      <c r="T18" s="25"/>
      <c r="U18" s="25"/>
      <c r="V18" s="25"/>
      <c r="W18" s="32">
        <v>257</v>
      </c>
      <c r="X18" s="25">
        <v>2344</v>
      </c>
      <c r="Y18" s="25"/>
      <c r="Z18" s="25">
        <v>311</v>
      </c>
      <c r="AA18" s="26"/>
      <c r="AB18" s="25">
        <v>480</v>
      </c>
      <c r="AC18" s="26">
        <v>515</v>
      </c>
      <c r="AD18" s="25"/>
      <c r="AE18" s="25"/>
      <c r="AF18" s="27">
        <v>755.73</v>
      </c>
      <c r="AG18" s="26"/>
      <c r="AH18" s="33"/>
    </row>
    <row r="19" spans="1:36" ht="60" customHeight="1" x14ac:dyDescent="0.25">
      <c r="A19" s="34">
        <v>45661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20800</v>
      </c>
      <c r="F19" s="37">
        <f>F17-F18</f>
        <v>2500</v>
      </c>
      <c r="G19" s="36">
        <f t="shared" ref="G19" si="2">G17-G18</f>
        <v>96701</v>
      </c>
      <c r="H19" s="37">
        <f>H17-H18</f>
        <v>11240.581395348836</v>
      </c>
      <c r="I19" s="36">
        <f t="shared" ref="I19:AE19" si="3">I17-I18</f>
        <v>376250</v>
      </c>
      <c r="J19" s="37">
        <f t="shared" si="3"/>
        <v>43750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39038.000000000015</v>
      </c>
      <c r="R19" s="36">
        <f t="shared" si="3"/>
        <v>264</v>
      </c>
      <c r="S19" s="36">
        <f t="shared" si="3"/>
        <v>847</v>
      </c>
      <c r="T19" s="36">
        <f t="shared" si="3"/>
        <v>26938</v>
      </c>
      <c r="U19" s="36">
        <f t="shared" si="3"/>
        <v>0</v>
      </c>
      <c r="V19" s="36">
        <f t="shared" si="3"/>
        <v>0</v>
      </c>
      <c r="W19" s="38">
        <f t="shared" si="3"/>
        <v>9191</v>
      </c>
      <c r="X19" s="36">
        <f t="shared" si="3"/>
        <v>43484</v>
      </c>
      <c r="Y19" s="36">
        <f t="shared" si="3"/>
        <v>646</v>
      </c>
      <c r="Z19" s="36">
        <f t="shared" si="3"/>
        <v>7106</v>
      </c>
      <c r="AA19" s="36">
        <f>AA17-AA18</f>
        <v>220</v>
      </c>
      <c r="AB19" s="36">
        <f t="shared" si="3"/>
        <v>14329</v>
      </c>
      <c r="AC19" s="36">
        <f t="shared" si="3"/>
        <v>13334</v>
      </c>
      <c r="AD19" s="36">
        <f t="shared" si="3"/>
        <v>0</v>
      </c>
      <c r="AE19" s="36">
        <f t="shared" si="3"/>
        <v>1060</v>
      </c>
      <c r="AF19" s="37">
        <f>AF17-AF18</f>
        <v>40553.580000000016</v>
      </c>
      <c r="AG19" s="36">
        <f>AG17-AG18</f>
        <v>1645</v>
      </c>
      <c r="AH19" s="39">
        <f>AH17-AH18</f>
        <v>292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20800</v>
      </c>
      <c r="F20" s="41">
        <f t="shared" si="5"/>
        <v>2500</v>
      </c>
      <c r="G20" s="40">
        <f t="shared" si="5"/>
        <v>96701</v>
      </c>
      <c r="H20" s="41">
        <f t="shared" si="5"/>
        <v>11240.581395348836</v>
      </c>
      <c r="I20" s="40">
        <f t="shared" si="5"/>
        <v>376250</v>
      </c>
      <c r="J20" s="41">
        <f t="shared" si="5"/>
        <v>43750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39038.000000000015</v>
      </c>
      <c r="R20" s="40">
        <f t="shared" si="5"/>
        <v>264</v>
      </c>
      <c r="S20" s="40">
        <f t="shared" si="5"/>
        <v>847</v>
      </c>
      <c r="T20" s="40">
        <f t="shared" si="5"/>
        <v>26938</v>
      </c>
      <c r="U20" s="40">
        <f t="shared" si="5"/>
        <v>0</v>
      </c>
      <c r="V20" s="40">
        <f t="shared" si="5"/>
        <v>0</v>
      </c>
      <c r="W20" s="40">
        <f t="shared" si="5"/>
        <v>9191</v>
      </c>
      <c r="X20" s="40">
        <f t="shared" si="5"/>
        <v>43484</v>
      </c>
      <c r="Y20" s="40">
        <f t="shared" si="5"/>
        <v>646</v>
      </c>
      <c r="Z20" s="40">
        <f t="shared" si="5"/>
        <v>7106</v>
      </c>
      <c r="AA20" s="40">
        <f t="shared" si="5"/>
        <v>220</v>
      </c>
      <c r="AB20" s="40">
        <f t="shared" si="5"/>
        <v>14329</v>
      </c>
      <c r="AC20" s="40">
        <f t="shared" si="5"/>
        <v>13334</v>
      </c>
      <c r="AD20" s="40">
        <f t="shared" si="5"/>
        <v>0</v>
      </c>
      <c r="AE20" s="40">
        <f t="shared" si="5"/>
        <v>1060</v>
      </c>
      <c r="AF20" s="41">
        <f t="shared" si="5"/>
        <v>40553.580000000016</v>
      </c>
      <c r="AG20" s="40">
        <f t="shared" si="5"/>
        <v>1645</v>
      </c>
      <c r="AH20" s="42">
        <f t="shared" si="5"/>
        <v>292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0" zoomScale="85" zoomScaleNormal="85" workbookViewId="0">
      <selection activeCell="Q22" sqref="Q22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111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45662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'12-29-1-4, 2025'!E20</f>
        <v>20800</v>
      </c>
      <c r="F15" s="21">
        <f>'12-29-1-4, 2025'!F20</f>
        <v>2500</v>
      </c>
      <c r="G15" s="21">
        <f>'12-29-1-4, 2025'!G20</f>
        <v>96701</v>
      </c>
      <c r="H15" s="21">
        <f>'12-29-1-4, 2025'!H20</f>
        <v>11240.581395348836</v>
      </c>
      <c r="I15" s="21">
        <f>'12-29-1-4, 2025'!I20</f>
        <v>376250</v>
      </c>
      <c r="J15" s="21">
        <f>'12-29-1-4, 2025'!J20</f>
        <v>43750</v>
      </c>
      <c r="K15" s="21">
        <f>'12-29-1-4, 2025'!K20</f>
        <v>0</v>
      </c>
      <c r="L15" s="21">
        <f>'12-29-1-4, 2025'!L20</f>
        <v>0</v>
      </c>
      <c r="M15" s="21">
        <f>'12-29-1-4, 2025'!M20</f>
        <v>0</v>
      </c>
      <c r="N15" s="21">
        <f>'12-29-1-4, 2025'!N20</f>
        <v>0</v>
      </c>
      <c r="O15" s="21">
        <f>'12-29-1-4, 2025'!O20</f>
        <v>0</v>
      </c>
      <c r="P15" s="21">
        <f>'12-29-1-4, 2025'!P20</f>
        <v>2.9309887850104133E-14</v>
      </c>
      <c r="Q15" s="21">
        <f>'12-29-1-4, 2025'!Q20</f>
        <v>39038.000000000015</v>
      </c>
      <c r="R15" s="21">
        <f>'12-29-1-4, 2025'!R20</f>
        <v>264</v>
      </c>
      <c r="S15" s="21">
        <f>'12-29-1-4, 2025'!S20</f>
        <v>847</v>
      </c>
      <c r="T15" s="21">
        <f>'12-29-1-4, 2025'!T20</f>
        <v>26938</v>
      </c>
      <c r="U15" s="21">
        <f>'12-29-1-4, 2025'!U20</f>
        <v>0</v>
      </c>
      <c r="V15" s="21">
        <f>'12-29-1-4, 2025'!V20</f>
        <v>0</v>
      </c>
      <c r="W15" s="21">
        <f>'12-29-1-4, 2025'!W20</f>
        <v>9191</v>
      </c>
      <c r="X15" s="21">
        <f>'12-29-1-4, 2025'!X20</f>
        <v>43484</v>
      </c>
      <c r="Y15" s="21">
        <f>'12-29-1-4, 2025'!Y20</f>
        <v>646</v>
      </c>
      <c r="Z15" s="21">
        <f>'12-29-1-4, 2025'!Z20</f>
        <v>7106</v>
      </c>
      <c r="AA15" s="21">
        <f>'12-29-1-4, 2025'!AA20</f>
        <v>220</v>
      </c>
      <c r="AB15" s="21">
        <f>'12-29-1-4, 2025'!AB20</f>
        <v>14329</v>
      </c>
      <c r="AC15" s="21">
        <f>'12-29-1-4, 2025'!AC20</f>
        <v>13334</v>
      </c>
      <c r="AD15" s="21">
        <f>'12-29-1-4, 2025'!AD20</f>
        <v>0</v>
      </c>
      <c r="AE15" s="21">
        <f>'12-29-1-4, 2025'!AE20</f>
        <v>1060</v>
      </c>
      <c r="AF15" s="21">
        <f>'12-29-1-4, 2025'!AF20</f>
        <v>40553.580000000016</v>
      </c>
      <c r="AG15" s="21">
        <f>'12-29-1-4, 2025'!AG20</f>
        <v>1645</v>
      </c>
      <c r="AH15" s="21">
        <f>'12-29-1-4, 2025'!AH20</f>
        <v>292</v>
      </c>
    </row>
    <row r="16" spans="1:34" ht="60" customHeight="1" x14ac:dyDescent="0.25">
      <c r="A16" s="23"/>
      <c r="B16" s="24" t="s">
        <v>31</v>
      </c>
      <c r="C16" s="25"/>
      <c r="D16" s="26"/>
      <c r="E16" s="25">
        <v>20800</v>
      </c>
      <c r="F16" s="26">
        <f>E16/208*25</f>
        <v>2500</v>
      </c>
      <c r="G16" s="25">
        <v>21500</v>
      </c>
      <c r="H16" s="26">
        <f>G16/215*25</f>
        <v>2500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>
        <v>5760</v>
      </c>
      <c r="U16" s="25"/>
      <c r="V16" s="25"/>
      <c r="W16" s="25">
        <v>1320</v>
      </c>
      <c r="X16" s="26">
        <v>4500</v>
      </c>
      <c r="Y16" s="25"/>
      <c r="Z16" s="25">
        <v>2000</v>
      </c>
      <c r="AA16" s="25"/>
      <c r="AB16" s="25">
        <v>2700</v>
      </c>
      <c r="AC16" s="25">
        <v>3000</v>
      </c>
      <c r="AD16" s="26"/>
      <c r="AE16" s="25"/>
      <c r="AF16" s="25">
        <v>10000</v>
      </c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41600</v>
      </c>
      <c r="F17" s="27">
        <f t="shared" ref="F17:AH17" si="1">F15+F16</f>
        <v>5000</v>
      </c>
      <c r="G17" s="26">
        <f>G15+G16</f>
        <v>118201</v>
      </c>
      <c r="H17" s="27">
        <f>H15+H16</f>
        <v>13740.581395348836</v>
      </c>
      <c r="I17" s="26">
        <f t="shared" si="1"/>
        <v>387000</v>
      </c>
      <c r="J17" s="26">
        <f t="shared" si="1"/>
        <v>45000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54038.000000000015</v>
      </c>
      <c r="R17" s="26">
        <f t="shared" si="1"/>
        <v>264</v>
      </c>
      <c r="S17" s="26">
        <f t="shared" si="1"/>
        <v>847</v>
      </c>
      <c r="T17" s="26">
        <f t="shared" si="1"/>
        <v>32698</v>
      </c>
      <c r="U17" s="26">
        <f t="shared" si="1"/>
        <v>0</v>
      </c>
      <c r="V17" s="26">
        <f t="shared" si="1"/>
        <v>0</v>
      </c>
      <c r="W17" s="26">
        <f t="shared" si="1"/>
        <v>10511</v>
      </c>
      <c r="X17" s="26">
        <f t="shared" si="1"/>
        <v>47984</v>
      </c>
      <c r="Y17" s="26">
        <f t="shared" si="1"/>
        <v>646</v>
      </c>
      <c r="Z17" s="26">
        <f t="shared" si="1"/>
        <v>9106</v>
      </c>
      <c r="AA17" s="26">
        <f t="shared" si="1"/>
        <v>220</v>
      </c>
      <c r="AB17" s="26">
        <f t="shared" si="1"/>
        <v>17029</v>
      </c>
      <c r="AC17" s="26">
        <f t="shared" si="1"/>
        <v>16334</v>
      </c>
      <c r="AD17" s="26">
        <f t="shared" si="1"/>
        <v>0</v>
      </c>
      <c r="AE17" s="26">
        <f t="shared" si="1"/>
        <v>1060</v>
      </c>
      <c r="AF17" s="27">
        <f t="shared" si="1"/>
        <v>50553.580000000016</v>
      </c>
      <c r="AG17" s="26">
        <f t="shared" si="1"/>
        <v>1645</v>
      </c>
      <c r="AH17" s="31">
        <f t="shared" si="1"/>
        <v>292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7372</v>
      </c>
      <c r="F18" s="22">
        <f>E18/215*25</f>
        <v>857.20930232558135</v>
      </c>
      <c r="G18" s="25">
        <v>11794</v>
      </c>
      <c r="H18" s="27">
        <f>G18/215*25</f>
        <v>1371.3953488372092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6825</v>
      </c>
      <c r="R18" s="25"/>
      <c r="S18" s="25"/>
      <c r="T18" s="25">
        <v>4306</v>
      </c>
      <c r="U18" s="25"/>
      <c r="V18" s="25"/>
      <c r="W18" s="32">
        <v>696</v>
      </c>
      <c r="X18" s="25">
        <v>5077</v>
      </c>
      <c r="Y18" s="25"/>
      <c r="Z18" s="25">
        <v>1205</v>
      </c>
      <c r="AA18" s="26"/>
      <c r="AB18" s="25">
        <v>1936</v>
      </c>
      <c r="AC18" s="26">
        <v>2386</v>
      </c>
      <c r="AD18" s="25"/>
      <c r="AE18" s="25"/>
      <c r="AF18" s="27">
        <v>2928.15</v>
      </c>
      <c r="AG18" s="26"/>
      <c r="AH18" s="33"/>
    </row>
    <row r="19" spans="1:36" ht="60" customHeight="1" x14ac:dyDescent="0.25">
      <c r="A19" s="34">
        <v>45668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34228</v>
      </c>
      <c r="F19" s="37">
        <f>F17-F18</f>
        <v>4142.7906976744189</v>
      </c>
      <c r="G19" s="36">
        <f t="shared" ref="G19" si="2">G17-G18</f>
        <v>106407</v>
      </c>
      <c r="H19" s="37">
        <f>H17-H18</f>
        <v>12369.186046511626</v>
      </c>
      <c r="I19" s="36">
        <f t="shared" ref="I19:AE19" si="3">I17-I18</f>
        <v>387000</v>
      </c>
      <c r="J19" s="37">
        <f t="shared" si="3"/>
        <v>45000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47213.000000000015</v>
      </c>
      <c r="R19" s="36">
        <f t="shared" si="3"/>
        <v>264</v>
      </c>
      <c r="S19" s="36">
        <f t="shared" si="3"/>
        <v>847</v>
      </c>
      <c r="T19" s="36">
        <f t="shared" si="3"/>
        <v>28392</v>
      </c>
      <c r="U19" s="36">
        <f t="shared" si="3"/>
        <v>0</v>
      </c>
      <c r="V19" s="36">
        <f t="shared" si="3"/>
        <v>0</v>
      </c>
      <c r="W19" s="38">
        <f t="shared" si="3"/>
        <v>9815</v>
      </c>
      <c r="X19" s="36">
        <f t="shared" si="3"/>
        <v>42907</v>
      </c>
      <c r="Y19" s="36">
        <f t="shared" si="3"/>
        <v>646</v>
      </c>
      <c r="Z19" s="36">
        <f t="shared" si="3"/>
        <v>7901</v>
      </c>
      <c r="AA19" s="36">
        <f>AA17-AA18</f>
        <v>220</v>
      </c>
      <c r="AB19" s="36">
        <f t="shared" si="3"/>
        <v>15093</v>
      </c>
      <c r="AC19" s="36">
        <f t="shared" si="3"/>
        <v>13948</v>
      </c>
      <c r="AD19" s="36">
        <f t="shared" si="3"/>
        <v>0</v>
      </c>
      <c r="AE19" s="36">
        <f t="shared" si="3"/>
        <v>1060</v>
      </c>
      <c r="AF19" s="37">
        <f>AF17-AF18</f>
        <v>47625.430000000015</v>
      </c>
      <c r="AG19" s="36">
        <f>AG17-AG18</f>
        <v>1645</v>
      </c>
      <c r="AH19" s="39">
        <f>AH17-AH18</f>
        <v>292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34228</v>
      </c>
      <c r="F20" s="41">
        <f t="shared" si="5"/>
        <v>4142.7906976744189</v>
      </c>
      <c r="G20" s="40">
        <f t="shared" si="5"/>
        <v>106407</v>
      </c>
      <c r="H20" s="41">
        <f t="shared" si="5"/>
        <v>12369.186046511626</v>
      </c>
      <c r="I20" s="40">
        <f t="shared" si="5"/>
        <v>387000</v>
      </c>
      <c r="J20" s="41">
        <f t="shared" si="5"/>
        <v>45000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47213.000000000015</v>
      </c>
      <c r="R20" s="40">
        <f t="shared" si="5"/>
        <v>264</v>
      </c>
      <c r="S20" s="40">
        <f t="shared" si="5"/>
        <v>847</v>
      </c>
      <c r="T20" s="40">
        <f t="shared" si="5"/>
        <v>28392</v>
      </c>
      <c r="U20" s="40">
        <f t="shared" si="5"/>
        <v>0</v>
      </c>
      <c r="V20" s="40">
        <f t="shared" si="5"/>
        <v>0</v>
      </c>
      <c r="W20" s="40">
        <f t="shared" si="5"/>
        <v>9815</v>
      </c>
      <c r="X20" s="40">
        <f t="shared" si="5"/>
        <v>42907</v>
      </c>
      <c r="Y20" s="40">
        <f t="shared" si="5"/>
        <v>646</v>
      </c>
      <c r="Z20" s="40">
        <f t="shared" si="5"/>
        <v>7901</v>
      </c>
      <c r="AA20" s="40">
        <f t="shared" si="5"/>
        <v>220</v>
      </c>
      <c r="AB20" s="40">
        <f t="shared" si="5"/>
        <v>15093</v>
      </c>
      <c r="AC20" s="40">
        <f t="shared" si="5"/>
        <v>13948</v>
      </c>
      <c r="AD20" s="40">
        <f t="shared" si="5"/>
        <v>0</v>
      </c>
      <c r="AE20" s="40">
        <f t="shared" si="5"/>
        <v>1060</v>
      </c>
      <c r="AF20" s="41">
        <f t="shared" si="5"/>
        <v>47625.430000000015</v>
      </c>
      <c r="AG20" s="40">
        <f t="shared" si="5"/>
        <v>1645</v>
      </c>
      <c r="AH20" s="42">
        <f t="shared" si="5"/>
        <v>292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0" zoomScale="85" zoomScaleNormal="85" workbookViewId="0">
      <selection activeCell="E22" sqref="E22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112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45669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'1-5-11,2025'!E20</f>
        <v>34228</v>
      </c>
      <c r="F15" s="21">
        <f>'1-5-11,2025'!F20</f>
        <v>4142.7906976744189</v>
      </c>
      <c r="G15" s="21">
        <f>'1-5-11,2025'!G20</f>
        <v>106407</v>
      </c>
      <c r="H15" s="21">
        <f>'1-5-11,2025'!H20</f>
        <v>12369.186046511626</v>
      </c>
      <c r="I15" s="21">
        <f>'1-5-11,2025'!I20</f>
        <v>387000</v>
      </c>
      <c r="J15" s="21">
        <f>'1-5-11,2025'!J20</f>
        <v>45000</v>
      </c>
      <c r="K15" s="21">
        <f>'1-5-11,2025'!K20</f>
        <v>0</v>
      </c>
      <c r="L15" s="21">
        <f>'1-5-11,2025'!L20</f>
        <v>0</v>
      </c>
      <c r="M15" s="21">
        <f>'1-5-11,2025'!M20</f>
        <v>0</v>
      </c>
      <c r="N15" s="21">
        <f>'1-5-11,2025'!N20</f>
        <v>0</v>
      </c>
      <c r="O15" s="21">
        <f>'1-5-11,2025'!O20</f>
        <v>0</v>
      </c>
      <c r="P15" s="21">
        <f>'1-5-11,2025'!P20</f>
        <v>2.9309887850104133E-14</v>
      </c>
      <c r="Q15" s="21">
        <f>'1-5-11,2025'!Q20</f>
        <v>47213.000000000015</v>
      </c>
      <c r="R15" s="21">
        <f>'1-5-11,2025'!R20</f>
        <v>264</v>
      </c>
      <c r="S15" s="21">
        <f>'1-5-11,2025'!S20</f>
        <v>847</v>
      </c>
      <c r="T15" s="21">
        <f>'1-5-11,2025'!T20</f>
        <v>28392</v>
      </c>
      <c r="U15" s="21">
        <f>'1-5-11,2025'!U20</f>
        <v>0</v>
      </c>
      <c r="V15" s="21">
        <f>'1-5-11,2025'!V20</f>
        <v>0</v>
      </c>
      <c r="W15" s="21">
        <f>'1-5-11,2025'!W20</f>
        <v>9815</v>
      </c>
      <c r="X15" s="21">
        <f>'1-5-11,2025'!X20</f>
        <v>42907</v>
      </c>
      <c r="Y15" s="21">
        <f>'1-5-11,2025'!Y20</f>
        <v>646</v>
      </c>
      <c r="Z15" s="21">
        <f>'1-5-11,2025'!Z20</f>
        <v>7901</v>
      </c>
      <c r="AA15" s="21">
        <f>'1-5-11,2025'!AA20</f>
        <v>220</v>
      </c>
      <c r="AB15" s="21">
        <f>'1-5-11,2025'!AB20</f>
        <v>15093</v>
      </c>
      <c r="AC15" s="21">
        <f>'1-5-11,2025'!AC20</f>
        <v>13948</v>
      </c>
      <c r="AD15" s="21">
        <f>'1-5-11,2025'!AD20</f>
        <v>0</v>
      </c>
      <c r="AE15" s="21">
        <f>'1-5-11,2025'!AE20</f>
        <v>1060</v>
      </c>
      <c r="AF15" s="21">
        <f>'1-5-11,2025'!AF20</f>
        <v>47625.430000000015</v>
      </c>
      <c r="AG15" s="21">
        <f>'1-5-11,2025'!AG20</f>
        <v>1645</v>
      </c>
      <c r="AH15" s="21">
        <f>'1-5-11,2025'!AH20</f>
        <v>292</v>
      </c>
    </row>
    <row r="16" spans="1:34" ht="60" customHeight="1" x14ac:dyDescent="0.25">
      <c r="A16" s="23"/>
      <c r="B16" s="24" t="s">
        <v>31</v>
      </c>
      <c r="C16" s="25"/>
      <c r="D16" s="26"/>
      <c r="E16" s="25">
        <v>26000</v>
      </c>
      <c r="F16" s="26">
        <f>E16/208*25</f>
        <v>3125</v>
      </c>
      <c r="G16" s="25">
        <v>26875</v>
      </c>
      <c r="H16" s="26">
        <f>G16/215*25</f>
        <v>3125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>
        <v>9000</v>
      </c>
      <c r="U16" s="25"/>
      <c r="V16" s="25"/>
      <c r="W16" s="25"/>
      <c r="X16" s="26">
        <v>9000</v>
      </c>
      <c r="Y16" s="25"/>
      <c r="Z16" s="25">
        <v>2000</v>
      </c>
      <c r="AA16" s="25"/>
      <c r="AB16" s="25">
        <v>4500</v>
      </c>
      <c r="AC16" s="25">
        <v>5000</v>
      </c>
      <c r="AD16" s="26"/>
      <c r="AE16" s="25"/>
      <c r="AF16" s="25">
        <v>10000</v>
      </c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60228</v>
      </c>
      <c r="F17" s="27">
        <f t="shared" ref="F17:AH17" si="1">F15+F16</f>
        <v>7267.7906976744189</v>
      </c>
      <c r="G17" s="26">
        <f>G15+G16</f>
        <v>133282</v>
      </c>
      <c r="H17" s="27">
        <f>H15+H16</f>
        <v>15494.186046511626</v>
      </c>
      <c r="I17" s="26">
        <f t="shared" si="1"/>
        <v>397750</v>
      </c>
      <c r="J17" s="26">
        <f t="shared" si="1"/>
        <v>46250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62213.000000000015</v>
      </c>
      <c r="R17" s="26">
        <f t="shared" si="1"/>
        <v>264</v>
      </c>
      <c r="S17" s="26">
        <f t="shared" si="1"/>
        <v>847</v>
      </c>
      <c r="T17" s="26">
        <f t="shared" si="1"/>
        <v>37392</v>
      </c>
      <c r="U17" s="26">
        <f t="shared" si="1"/>
        <v>0</v>
      </c>
      <c r="V17" s="26">
        <f t="shared" si="1"/>
        <v>0</v>
      </c>
      <c r="W17" s="26">
        <f t="shared" si="1"/>
        <v>9815</v>
      </c>
      <c r="X17" s="26">
        <f t="shared" si="1"/>
        <v>51907</v>
      </c>
      <c r="Y17" s="26">
        <f t="shared" si="1"/>
        <v>646</v>
      </c>
      <c r="Z17" s="26">
        <f t="shared" si="1"/>
        <v>9901</v>
      </c>
      <c r="AA17" s="26">
        <f t="shared" si="1"/>
        <v>220</v>
      </c>
      <c r="AB17" s="26">
        <f t="shared" si="1"/>
        <v>19593</v>
      </c>
      <c r="AC17" s="26">
        <f t="shared" si="1"/>
        <v>18948</v>
      </c>
      <c r="AD17" s="26">
        <f t="shared" si="1"/>
        <v>0</v>
      </c>
      <c r="AE17" s="26">
        <f t="shared" si="1"/>
        <v>1060</v>
      </c>
      <c r="AF17" s="27">
        <f t="shared" si="1"/>
        <v>57625.430000000015</v>
      </c>
      <c r="AG17" s="26">
        <f t="shared" si="1"/>
        <v>1645</v>
      </c>
      <c r="AH17" s="31">
        <f t="shared" si="1"/>
        <v>292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8675</v>
      </c>
      <c r="F18" s="22">
        <f>E18/215*25</f>
        <v>1008.7209302325581</v>
      </c>
      <c r="G18" s="25">
        <v>11874</v>
      </c>
      <c r="H18" s="27">
        <f>G18/215*25</f>
        <v>1380.6976744186047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7042.2000000000007</v>
      </c>
      <c r="R18" s="25"/>
      <c r="S18" s="25"/>
      <c r="T18" s="25">
        <v>4788</v>
      </c>
      <c r="U18" s="25"/>
      <c r="V18" s="25"/>
      <c r="W18" s="32">
        <v>430</v>
      </c>
      <c r="X18" s="25">
        <v>5326</v>
      </c>
      <c r="Y18" s="25"/>
      <c r="Z18" s="25">
        <v>1279</v>
      </c>
      <c r="AA18" s="26"/>
      <c r="AB18" s="25">
        <v>2035</v>
      </c>
      <c r="AC18" s="26">
        <v>2560</v>
      </c>
      <c r="AD18" s="25"/>
      <c r="AE18" s="25"/>
      <c r="AF18" s="27">
        <v>3107.97</v>
      </c>
      <c r="AG18" s="26"/>
      <c r="AH18" s="33"/>
    </row>
    <row r="19" spans="1:36" ht="60" customHeight="1" x14ac:dyDescent="0.25">
      <c r="A19" s="34">
        <v>45675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51553</v>
      </c>
      <c r="F19" s="37">
        <f>F17-F18</f>
        <v>6259.0697674418607</v>
      </c>
      <c r="G19" s="36">
        <f t="shared" ref="G19" si="2">G17-G18</f>
        <v>121408</v>
      </c>
      <c r="H19" s="37">
        <f>H17-H18</f>
        <v>14113.488372093021</v>
      </c>
      <c r="I19" s="36">
        <f t="shared" ref="I19:AE19" si="3">I17-I18</f>
        <v>397750</v>
      </c>
      <c r="J19" s="37">
        <f t="shared" si="3"/>
        <v>46250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55170.800000000017</v>
      </c>
      <c r="R19" s="36">
        <f t="shared" si="3"/>
        <v>264</v>
      </c>
      <c r="S19" s="36">
        <f t="shared" si="3"/>
        <v>847</v>
      </c>
      <c r="T19" s="36">
        <f t="shared" si="3"/>
        <v>32604</v>
      </c>
      <c r="U19" s="36">
        <f t="shared" si="3"/>
        <v>0</v>
      </c>
      <c r="V19" s="36">
        <f t="shared" si="3"/>
        <v>0</v>
      </c>
      <c r="W19" s="38">
        <f t="shared" si="3"/>
        <v>9385</v>
      </c>
      <c r="X19" s="36">
        <f t="shared" si="3"/>
        <v>46581</v>
      </c>
      <c r="Y19" s="36">
        <f t="shared" si="3"/>
        <v>646</v>
      </c>
      <c r="Z19" s="36">
        <f t="shared" si="3"/>
        <v>8622</v>
      </c>
      <c r="AA19" s="36">
        <f>AA17-AA18</f>
        <v>220</v>
      </c>
      <c r="AB19" s="36">
        <f t="shared" si="3"/>
        <v>17558</v>
      </c>
      <c r="AC19" s="36">
        <f t="shared" si="3"/>
        <v>16388</v>
      </c>
      <c r="AD19" s="36">
        <f t="shared" si="3"/>
        <v>0</v>
      </c>
      <c r="AE19" s="36">
        <f t="shared" si="3"/>
        <v>1060</v>
      </c>
      <c r="AF19" s="37">
        <f>AF17-AF18</f>
        <v>54517.460000000014</v>
      </c>
      <c r="AG19" s="36">
        <f>AG17-AG18</f>
        <v>1645</v>
      </c>
      <c r="AH19" s="39">
        <f>AH17-AH18</f>
        <v>292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51553</v>
      </c>
      <c r="F20" s="41">
        <f t="shared" si="5"/>
        <v>6259.0697674418607</v>
      </c>
      <c r="G20" s="40">
        <f t="shared" si="5"/>
        <v>121408</v>
      </c>
      <c r="H20" s="41">
        <f t="shared" si="5"/>
        <v>14113.488372093021</v>
      </c>
      <c r="I20" s="40">
        <f t="shared" si="5"/>
        <v>397750</v>
      </c>
      <c r="J20" s="41">
        <f t="shared" si="5"/>
        <v>46250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55170.800000000017</v>
      </c>
      <c r="R20" s="40">
        <f t="shared" si="5"/>
        <v>264</v>
      </c>
      <c r="S20" s="40">
        <f t="shared" si="5"/>
        <v>847</v>
      </c>
      <c r="T20" s="40">
        <f t="shared" si="5"/>
        <v>32604</v>
      </c>
      <c r="U20" s="40">
        <f t="shared" si="5"/>
        <v>0</v>
      </c>
      <c r="V20" s="40">
        <f t="shared" si="5"/>
        <v>0</v>
      </c>
      <c r="W20" s="40">
        <f t="shared" si="5"/>
        <v>9385</v>
      </c>
      <c r="X20" s="40">
        <f t="shared" si="5"/>
        <v>46581</v>
      </c>
      <c r="Y20" s="40">
        <f t="shared" si="5"/>
        <v>646</v>
      </c>
      <c r="Z20" s="40">
        <f t="shared" si="5"/>
        <v>8622</v>
      </c>
      <c r="AA20" s="40">
        <f t="shared" si="5"/>
        <v>220</v>
      </c>
      <c r="AB20" s="40">
        <f t="shared" si="5"/>
        <v>17558</v>
      </c>
      <c r="AC20" s="40">
        <f t="shared" si="5"/>
        <v>16388</v>
      </c>
      <c r="AD20" s="40">
        <f t="shared" si="5"/>
        <v>0</v>
      </c>
      <c r="AE20" s="40">
        <f t="shared" si="5"/>
        <v>1060</v>
      </c>
      <c r="AF20" s="41">
        <f t="shared" si="5"/>
        <v>54517.460000000014</v>
      </c>
      <c r="AG20" s="40">
        <f t="shared" si="5"/>
        <v>1645</v>
      </c>
      <c r="AH20" s="42">
        <f t="shared" si="5"/>
        <v>292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91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AD23" sqref="AD23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113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45676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'1-12-18, 2025'!E20</f>
        <v>51553</v>
      </c>
      <c r="F15" s="21">
        <f>'1-12-18, 2025'!F20</f>
        <v>6259.0697674418607</v>
      </c>
      <c r="G15" s="21">
        <f>'1-12-18, 2025'!G20</f>
        <v>121408</v>
      </c>
      <c r="H15" s="21">
        <f>'1-12-18, 2025'!H20</f>
        <v>14113.488372093021</v>
      </c>
      <c r="I15" s="21">
        <f>'1-12-18, 2025'!I20</f>
        <v>397750</v>
      </c>
      <c r="J15" s="21">
        <f>'1-12-18, 2025'!J20</f>
        <v>46250</v>
      </c>
      <c r="K15" s="21">
        <f>'1-12-18, 2025'!K20</f>
        <v>0</v>
      </c>
      <c r="L15" s="21">
        <f>'1-12-18, 2025'!L20</f>
        <v>0</v>
      </c>
      <c r="M15" s="21">
        <f>'1-12-18, 2025'!M20</f>
        <v>0</v>
      </c>
      <c r="N15" s="21">
        <f>'1-12-18, 2025'!N20</f>
        <v>0</v>
      </c>
      <c r="O15" s="21">
        <f>'1-12-18, 2025'!O20</f>
        <v>0</v>
      </c>
      <c r="P15" s="21">
        <f>'1-12-18, 2025'!P20</f>
        <v>2.9309887850104133E-14</v>
      </c>
      <c r="Q15" s="21">
        <f>'1-12-18, 2025'!Q20</f>
        <v>55170.800000000017</v>
      </c>
      <c r="R15" s="21">
        <f>'1-12-18, 2025'!R20</f>
        <v>264</v>
      </c>
      <c r="S15" s="21">
        <f>'1-12-18, 2025'!S20</f>
        <v>847</v>
      </c>
      <c r="T15" s="21">
        <f>'1-12-18, 2025'!T20</f>
        <v>32604</v>
      </c>
      <c r="U15" s="21">
        <f>'1-12-18, 2025'!U20</f>
        <v>0</v>
      </c>
      <c r="V15" s="21">
        <f>'1-12-18, 2025'!V20</f>
        <v>0</v>
      </c>
      <c r="W15" s="21">
        <f>'1-12-18, 2025'!W20</f>
        <v>9385</v>
      </c>
      <c r="X15" s="21">
        <f>'1-12-18, 2025'!X20</f>
        <v>46581</v>
      </c>
      <c r="Y15" s="21">
        <f>'1-12-18, 2025'!Y20</f>
        <v>646</v>
      </c>
      <c r="Z15" s="21">
        <f>'1-12-18, 2025'!Z20</f>
        <v>8622</v>
      </c>
      <c r="AA15" s="21">
        <f>'1-12-18, 2025'!AA20</f>
        <v>220</v>
      </c>
      <c r="AB15" s="21">
        <f>'1-12-18, 2025'!AB20</f>
        <v>17558</v>
      </c>
      <c r="AC15" s="21">
        <f>'1-12-18, 2025'!AC20</f>
        <v>16388</v>
      </c>
      <c r="AD15" s="21">
        <f>'1-12-18, 2025'!AD20</f>
        <v>0</v>
      </c>
      <c r="AE15" s="21">
        <f>'1-12-18, 2025'!AE20</f>
        <v>1060</v>
      </c>
      <c r="AF15" s="21">
        <f>'1-12-18, 2025'!AF20</f>
        <v>54517.460000000014</v>
      </c>
      <c r="AG15" s="21">
        <f>'1-12-18, 2025'!AG20</f>
        <v>1645</v>
      </c>
      <c r="AH15" s="21">
        <f>'1-12-18, 2025'!AH20</f>
        <v>292</v>
      </c>
    </row>
    <row r="16" spans="1:34" ht="60" customHeight="1" x14ac:dyDescent="0.25">
      <c r="A16" s="23"/>
      <c r="B16" s="24" t="s">
        <v>31</v>
      </c>
      <c r="C16" s="25"/>
      <c r="D16" s="26"/>
      <c r="E16" s="25">
        <v>26000</v>
      </c>
      <c r="F16" s="26">
        <f>E16/208*25</f>
        <v>3125</v>
      </c>
      <c r="G16" s="25">
        <v>26875</v>
      </c>
      <c r="H16" s="26">
        <f>G16/215*25</f>
        <v>3125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>
        <v>10080</v>
      </c>
      <c r="U16" s="25"/>
      <c r="V16" s="25"/>
      <c r="W16" s="25"/>
      <c r="X16" s="26">
        <v>10000</v>
      </c>
      <c r="Y16" s="25"/>
      <c r="Z16" s="25">
        <v>2000</v>
      </c>
      <c r="AA16" s="25"/>
      <c r="AB16" s="25">
        <v>1800</v>
      </c>
      <c r="AC16" s="25">
        <v>2000</v>
      </c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77553</v>
      </c>
      <c r="F17" s="27">
        <f t="shared" ref="F17:AH17" si="1">F15+F16</f>
        <v>9384.0697674418607</v>
      </c>
      <c r="G17" s="26">
        <f>G15+G16</f>
        <v>148283</v>
      </c>
      <c r="H17" s="27">
        <f>H15+H16</f>
        <v>17238.488372093023</v>
      </c>
      <c r="I17" s="26">
        <f t="shared" si="1"/>
        <v>408500</v>
      </c>
      <c r="J17" s="26">
        <f t="shared" si="1"/>
        <v>47500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70170.800000000017</v>
      </c>
      <c r="R17" s="26">
        <f t="shared" si="1"/>
        <v>264</v>
      </c>
      <c r="S17" s="26">
        <f t="shared" si="1"/>
        <v>847</v>
      </c>
      <c r="T17" s="26">
        <f t="shared" si="1"/>
        <v>42684</v>
      </c>
      <c r="U17" s="26">
        <f t="shared" si="1"/>
        <v>0</v>
      </c>
      <c r="V17" s="26">
        <f t="shared" si="1"/>
        <v>0</v>
      </c>
      <c r="W17" s="26">
        <f t="shared" si="1"/>
        <v>9385</v>
      </c>
      <c r="X17" s="26">
        <f t="shared" si="1"/>
        <v>56581</v>
      </c>
      <c r="Y17" s="26">
        <f t="shared" si="1"/>
        <v>646</v>
      </c>
      <c r="Z17" s="26">
        <f t="shared" si="1"/>
        <v>10622</v>
      </c>
      <c r="AA17" s="26">
        <f t="shared" si="1"/>
        <v>220</v>
      </c>
      <c r="AB17" s="26">
        <f t="shared" si="1"/>
        <v>19358</v>
      </c>
      <c r="AC17" s="26">
        <f t="shared" si="1"/>
        <v>18388</v>
      </c>
      <c r="AD17" s="26">
        <f t="shared" si="1"/>
        <v>0</v>
      </c>
      <c r="AE17" s="26">
        <f t="shared" si="1"/>
        <v>1060</v>
      </c>
      <c r="AF17" s="27">
        <f t="shared" si="1"/>
        <v>54517.460000000014</v>
      </c>
      <c r="AG17" s="26">
        <f t="shared" si="1"/>
        <v>1645</v>
      </c>
      <c r="AH17" s="31">
        <f t="shared" si="1"/>
        <v>292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10316</v>
      </c>
      <c r="F18" s="22">
        <f>E18/215*25</f>
        <v>1199.5348837209303</v>
      </c>
      <c r="G18" s="25">
        <v>12670</v>
      </c>
      <c r="H18" s="27">
        <f>G18/215*25</f>
        <v>1473.2558139534883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7618</v>
      </c>
      <c r="R18" s="25"/>
      <c r="S18" s="25"/>
      <c r="T18" s="25">
        <v>5841</v>
      </c>
      <c r="U18" s="25"/>
      <c r="V18" s="25"/>
      <c r="W18" s="32">
        <v>605</v>
      </c>
      <c r="X18" s="25">
        <v>5121</v>
      </c>
      <c r="Y18" s="25"/>
      <c r="Z18" s="25">
        <v>1382</v>
      </c>
      <c r="AA18" s="26">
        <v>4</v>
      </c>
      <c r="AB18" s="25">
        <v>2651</v>
      </c>
      <c r="AC18" s="26">
        <v>2041</v>
      </c>
      <c r="AD18" s="25"/>
      <c r="AE18" s="25"/>
      <c r="AF18" s="27">
        <v>3358.26</v>
      </c>
      <c r="AG18" s="26"/>
      <c r="AH18" s="33">
        <v>1</v>
      </c>
    </row>
    <row r="19" spans="1:36" ht="60" customHeight="1" x14ac:dyDescent="0.25">
      <c r="A19" s="34">
        <v>45682</v>
      </c>
      <c r="B19" s="35" t="s">
        <v>34</v>
      </c>
      <c r="C19" s="36">
        <f>C17-C18</f>
        <v>0</v>
      </c>
      <c r="D19" s="37">
        <f>D17-D18</f>
        <v>0</v>
      </c>
      <c r="E19" s="36">
        <f>E17-E18</f>
        <v>67237</v>
      </c>
      <c r="F19" s="37">
        <f>F17-F18</f>
        <v>8184.5348837209303</v>
      </c>
      <c r="G19" s="36">
        <f t="shared" ref="G19" si="2">G17-G18</f>
        <v>135613</v>
      </c>
      <c r="H19" s="37">
        <f>H17-H18</f>
        <v>15765.232558139534</v>
      </c>
      <c r="I19" s="36">
        <f t="shared" ref="I19:AE19" si="3">I17-I18</f>
        <v>408500</v>
      </c>
      <c r="J19" s="37">
        <f t="shared" si="3"/>
        <v>47500</v>
      </c>
      <c r="K19" s="36">
        <f t="shared" si="3"/>
        <v>0</v>
      </c>
      <c r="L19" s="37">
        <f>L17-L18</f>
        <v>0</v>
      </c>
      <c r="M19" s="36">
        <f>M17-M18</f>
        <v>0</v>
      </c>
      <c r="N19" s="37">
        <f t="shared" ref="N19:P19" si="4">N17-N18</f>
        <v>0</v>
      </c>
      <c r="O19" s="36">
        <f t="shared" si="4"/>
        <v>0</v>
      </c>
      <c r="P19" s="37">
        <f t="shared" si="4"/>
        <v>2.9309887850104133E-14</v>
      </c>
      <c r="Q19" s="37">
        <f>Q17-Q18</f>
        <v>62552.800000000017</v>
      </c>
      <c r="R19" s="36">
        <f t="shared" si="3"/>
        <v>264</v>
      </c>
      <c r="S19" s="36">
        <f t="shared" si="3"/>
        <v>847</v>
      </c>
      <c r="T19" s="36">
        <f t="shared" si="3"/>
        <v>36843</v>
      </c>
      <c r="U19" s="36">
        <f t="shared" si="3"/>
        <v>0</v>
      </c>
      <c r="V19" s="36">
        <f t="shared" si="3"/>
        <v>0</v>
      </c>
      <c r="W19" s="38">
        <f t="shared" si="3"/>
        <v>8780</v>
      </c>
      <c r="X19" s="36">
        <f t="shared" si="3"/>
        <v>51460</v>
      </c>
      <c r="Y19" s="36">
        <f t="shared" si="3"/>
        <v>646</v>
      </c>
      <c r="Z19" s="36">
        <f t="shared" si="3"/>
        <v>9240</v>
      </c>
      <c r="AA19" s="36">
        <f>AA17-AA18</f>
        <v>216</v>
      </c>
      <c r="AB19" s="36">
        <f t="shared" si="3"/>
        <v>16707</v>
      </c>
      <c r="AC19" s="36">
        <f t="shared" si="3"/>
        <v>16347</v>
      </c>
      <c r="AD19" s="36">
        <f t="shared" si="3"/>
        <v>0</v>
      </c>
      <c r="AE19" s="36">
        <f t="shared" si="3"/>
        <v>1060</v>
      </c>
      <c r="AF19" s="37">
        <f>AF17-AF18</f>
        <v>51159.200000000012</v>
      </c>
      <c r="AG19" s="36">
        <f>AG17-AG18</f>
        <v>1645</v>
      </c>
      <c r="AH19" s="39">
        <f>AH17-AH18</f>
        <v>291</v>
      </c>
    </row>
    <row r="20" spans="1:36" ht="60" customHeight="1" thickBot="1" x14ac:dyDescent="0.3">
      <c r="A20" s="182" t="s">
        <v>35</v>
      </c>
      <c r="B20" s="183"/>
      <c r="C20" s="40">
        <f t="shared" ref="C20:AH20" si="5">C19</f>
        <v>0</v>
      </c>
      <c r="D20" s="41">
        <f t="shared" si="5"/>
        <v>0</v>
      </c>
      <c r="E20" s="40">
        <f t="shared" si="5"/>
        <v>67237</v>
      </c>
      <c r="F20" s="41">
        <f t="shared" si="5"/>
        <v>8184.5348837209303</v>
      </c>
      <c r="G20" s="40">
        <f t="shared" si="5"/>
        <v>135613</v>
      </c>
      <c r="H20" s="41">
        <f t="shared" si="5"/>
        <v>15765.232558139534</v>
      </c>
      <c r="I20" s="40">
        <f t="shared" si="5"/>
        <v>408500</v>
      </c>
      <c r="J20" s="41">
        <f t="shared" si="5"/>
        <v>47500</v>
      </c>
      <c r="K20" s="40">
        <f t="shared" si="5"/>
        <v>0</v>
      </c>
      <c r="L20" s="40">
        <f t="shared" si="5"/>
        <v>0</v>
      </c>
      <c r="M20" s="40">
        <f t="shared" si="5"/>
        <v>0</v>
      </c>
      <c r="N20" s="40">
        <f t="shared" si="5"/>
        <v>0</v>
      </c>
      <c r="O20" s="40">
        <f t="shared" si="5"/>
        <v>0</v>
      </c>
      <c r="P20" s="41">
        <f t="shared" si="5"/>
        <v>2.9309887850104133E-14</v>
      </c>
      <c r="Q20" s="41">
        <f>Q19</f>
        <v>62552.800000000017</v>
      </c>
      <c r="R20" s="40">
        <f t="shared" si="5"/>
        <v>264</v>
      </c>
      <c r="S20" s="40">
        <f t="shared" si="5"/>
        <v>847</v>
      </c>
      <c r="T20" s="40">
        <f t="shared" si="5"/>
        <v>36843</v>
      </c>
      <c r="U20" s="40">
        <f t="shared" si="5"/>
        <v>0</v>
      </c>
      <c r="V20" s="40">
        <f t="shared" si="5"/>
        <v>0</v>
      </c>
      <c r="W20" s="40">
        <f t="shared" si="5"/>
        <v>8780</v>
      </c>
      <c r="X20" s="40">
        <f t="shared" si="5"/>
        <v>51460</v>
      </c>
      <c r="Y20" s="40">
        <f t="shared" si="5"/>
        <v>646</v>
      </c>
      <c r="Z20" s="40">
        <f t="shared" si="5"/>
        <v>9240</v>
      </c>
      <c r="AA20" s="40">
        <f t="shared" si="5"/>
        <v>216</v>
      </c>
      <c r="AB20" s="40">
        <f t="shared" si="5"/>
        <v>16707</v>
      </c>
      <c r="AC20" s="40">
        <f t="shared" si="5"/>
        <v>16347</v>
      </c>
      <c r="AD20" s="40">
        <f t="shared" si="5"/>
        <v>0</v>
      </c>
      <c r="AE20" s="40">
        <f t="shared" si="5"/>
        <v>1060</v>
      </c>
      <c r="AF20" s="41">
        <f t="shared" si="5"/>
        <v>51159.200000000012</v>
      </c>
      <c r="AG20" s="40">
        <f t="shared" si="5"/>
        <v>1645</v>
      </c>
      <c r="AH20" s="42">
        <f t="shared" si="5"/>
        <v>291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91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8"/>
  <sheetViews>
    <sheetView topLeftCell="A10" zoomScale="85" zoomScaleNormal="85" workbookViewId="0">
      <selection activeCell="AC23" sqref="AC23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114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45683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'1-19-25, 2025'!E20</f>
        <v>67237</v>
      </c>
      <c r="F15" s="21">
        <f>'1-19-25, 2025'!F20</f>
        <v>8184.5348837209303</v>
      </c>
      <c r="G15" s="21">
        <f>'1-19-25, 2025'!G20</f>
        <v>135613</v>
      </c>
      <c r="H15" s="21">
        <f>'1-19-25, 2025'!H20</f>
        <v>15765.232558139534</v>
      </c>
      <c r="I15" s="21">
        <f>'1-19-25, 2025'!I20</f>
        <v>408500</v>
      </c>
      <c r="J15" s="21">
        <f>'1-19-25, 2025'!J20</f>
        <v>47500</v>
      </c>
      <c r="K15" s="21">
        <f>'1-19-25, 2025'!K20</f>
        <v>0</v>
      </c>
      <c r="L15" s="21">
        <f>'1-19-25, 2025'!L20</f>
        <v>0</v>
      </c>
      <c r="M15" s="21">
        <f>'1-19-25, 2025'!M20</f>
        <v>0</v>
      </c>
      <c r="N15" s="21">
        <f>'1-19-25, 2025'!N20</f>
        <v>0</v>
      </c>
      <c r="O15" s="21">
        <f>'1-19-25, 2025'!O20</f>
        <v>0</v>
      </c>
      <c r="P15" s="21">
        <f>'1-19-25, 2025'!P20</f>
        <v>2.9309887850104133E-14</v>
      </c>
      <c r="Q15" s="21">
        <f>'1-19-25, 2025'!Q20</f>
        <v>62552.800000000017</v>
      </c>
      <c r="R15" s="21">
        <f>'1-19-25, 2025'!R20</f>
        <v>264</v>
      </c>
      <c r="S15" s="21">
        <f>'1-19-25, 2025'!S20</f>
        <v>847</v>
      </c>
      <c r="T15" s="21">
        <f>'1-19-25, 2025'!T20</f>
        <v>36843</v>
      </c>
      <c r="U15" s="21">
        <f>'1-19-25, 2025'!U20</f>
        <v>0</v>
      </c>
      <c r="V15" s="21">
        <f>'1-19-25, 2025'!V20</f>
        <v>0</v>
      </c>
      <c r="W15" s="21">
        <f>'1-19-25, 2025'!W20</f>
        <v>8780</v>
      </c>
      <c r="X15" s="21">
        <f>'1-19-25, 2025'!X20</f>
        <v>51460</v>
      </c>
      <c r="Y15" s="21">
        <f>'1-19-25, 2025'!Y20</f>
        <v>646</v>
      </c>
      <c r="Z15" s="21">
        <f>'1-19-25, 2025'!Z20</f>
        <v>9240</v>
      </c>
      <c r="AA15" s="21">
        <f>'1-19-25, 2025'!AA20</f>
        <v>216</v>
      </c>
      <c r="AB15" s="21">
        <f>'1-19-25, 2025'!AB20</f>
        <v>16707</v>
      </c>
      <c r="AC15" s="21">
        <f>'1-19-25, 2025'!AC20</f>
        <v>16347</v>
      </c>
      <c r="AD15" s="21">
        <f>'1-19-25, 2025'!AD20</f>
        <v>0</v>
      </c>
      <c r="AE15" s="21">
        <f>'1-19-25, 2025'!AE20</f>
        <v>1060</v>
      </c>
      <c r="AF15" s="21">
        <f>'1-19-25, 2025'!AF20</f>
        <v>51159.200000000012</v>
      </c>
      <c r="AG15" s="21">
        <f>'1-19-25, 2025'!AG20</f>
        <v>1645</v>
      </c>
      <c r="AH15" s="21">
        <f>'1-19-25, 2025'!AH20</f>
        <v>291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67237</v>
      </c>
      <c r="F17" s="27">
        <f t="shared" ref="F17:AH17" si="1">F15+F16</f>
        <v>8184.5348837209303</v>
      </c>
      <c r="G17" s="26">
        <f>G15+G16</f>
        <v>135613</v>
      </c>
      <c r="H17" s="27">
        <f>H15+H16</f>
        <v>15765.232558139534</v>
      </c>
      <c r="I17" s="26">
        <f t="shared" si="1"/>
        <v>419250</v>
      </c>
      <c r="J17" s="26">
        <f t="shared" si="1"/>
        <v>48750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62552.800000000017</v>
      </c>
      <c r="R17" s="26">
        <f t="shared" si="1"/>
        <v>264</v>
      </c>
      <c r="S17" s="26">
        <f t="shared" si="1"/>
        <v>847</v>
      </c>
      <c r="T17" s="26">
        <f t="shared" si="1"/>
        <v>36843</v>
      </c>
      <c r="U17" s="26">
        <f t="shared" si="1"/>
        <v>0</v>
      </c>
      <c r="V17" s="26">
        <f t="shared" si="1"/>
        <v>0</v>
      </c>
      <c r="W17" s="26">
        <f t="shared" si="1"/>
        <v>8780</v>
      </c>
      <c r="X17" s="26">
        <f t="shared" si="1"/>
        <v>51460</v>
      </c>
      <c r="Y17" s="26">
        <f t="shared" si="1"/>
        <v>646</v>
      </c>
      <c r="Z17" s="26">
        <f t="shared" si="1"/>
        <v>9240</v>
      </c>
      <c r="AA17" s="26">
        <f t="shared" si="1"/>
        <v>216</v>
      </c>
      <c r="AB17" s="26">
        <f t="shared" si="1"/>
        <v>16707</v>
      </c>
      <c r="AC17" s="26">
        <f t="shared" si="1"/>
        <v>16347</v>
      </c>
      <c r="AD17" s="26">
        <f t="shared" si="1"/>
        <v>0</v>
      </c>
      <c r="AE17" s="26">
        <f t="shared" si="1"/>
        <v>1060</v>
      </c>
      <c r="AF17" s="27">
        <f t="shared" si="1"/>
        <v>51159.200000000012</v>
      </c>
      <c r="AG17" s="26">
        <f t="shared" si="1"/>
        <v>1645</v>
      </c>
      <c r="AH17" s="31">
        <f t="shared" si="1"/>
        <v>291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7674</v>
      </c>
      <c r="F18" s="22">
        <f>E18/215*25</f>
        <v>892.32558139534888</v>
      </c>
      <c r="G18" s="25">
        <v>10188</v>
      </c>
      <c r="H18" s="27">
        <f>G18/215*25</f>
        <v>1184.6511627906978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5819.2</v>
      </c>
      <c r="R18" s="25"/>
      <c r="S18" s="25"/>
      <c r="T18" s="25">
        <v>4152</v>
      </c>
      <c r="U18" s="25"/>
      <c r="V18" s="25"/>
      <c r="W18" s="32">
        <v>339</v>
      </c>
      <c r="X18" s="25">
        <v>4561</v>
      </c>
      <c r="Y18" s="25"/>
      <c r="Z18" s="25">
        <v>1116</v>
      </c>
      <c r="AA18" s="26">
        <v>6</v>
      </c>
      <c r="AB18" s="25">
        <v>2666</v>
      </c>
      <c r="AC18" s="26">
        <v>1121</v>
      </c>
      <c r="AD18" s="25"/>
      <c r="AE18" s="25"/>
      <c r="AF18" s="27">
        <v>2711.88</v>
      </c>
      <c r="AG18" s="26"/>
      <c r="AH18" s="33">
        <v>2</v>
      </c>
    </row>
    <row r="19" spans="1:36" ht="60" customHeight="1" x14ac:dyDescent="0.25">
      <c r="A19" s="70"/>
      <c r="B19" s="71" t="s">
        <v>115</v>
      </c>
      <c r="C19" s="25"/>
      <c r="D19" s="27"/>
      <c r="E19" s="25"/>
      <c r="F19" s="72"/>
      <c r="G19" s="25">
        <f>270*215</f>
        <v>58050</v>
      </c>
      <c r="H19" s="27">
        <f>G19/215*25</f>
        <v>6750</v>
      </c>
      <c r="I19" s="26"/>
      <c r="J19" s="27"/>
      <c r="K19" s="26"/>
      <c r="L19" s="27"/>
      <c r="M19" s="25"/>
      <c r="N19" s="27"/>
      <c r="O19" s="26"/>
      <c r="P19" s="27"/>
      <c r="Q19" s="27"/>
      <c r="R19" s="25"/>
      <c r="S19" s="25"/>
      <c r="T19" s="25"/>
      <c r="U19" s="25"/>
      <c r="V19" s="25"/>
      <c r="W19" s="73"/>
      <c r="X19" s="25"/>
      <c r="Y19" s="25"/>
      <c r="Z19" s="25"/>
      <c r="AA19" s="26"/>
      <c r="AB19" s="25"/>
      <c r="AC19" s="26"/>
      <c r="AD19" s="25"/>
      <c r="AE19" s="25"/>
      <c r="AF19" s="27"/>
      <c r="AG19" s="26"/>
      <c r="AH19" s="33"/>
    </row>
    <row r="20" spans="1:36" ht="60" customHeight="1" x14ac:dyDescent="0.25">
      <c r="A20" s="34">
        <v>45689</v>
      </c>
      <c r="B20" s="35" t="s">
        <v>34</v>
      </c>
      <c r="C20" s="36">
        <f>C17-C18</f>
        <v>0</v>
      </c>
      <c r="D20" s="37">
        <f>D17-D18</f>
        <v>0</v>
      </c>
      <c r="E20" s="36">
        <f>E17-E18</f>
        <v>59563</v>
      </c>
      <c r="F20" s="37">
        <f>F17-F18</f>
        <v>7292.2093023255811</v>
      </c>
      <c r="G20" s="36">
        <f>G17-G18-G19</f>
        <v>67375</v>
      </c>
      <c r="H20" s="37">
        <f>H17-H18-H19</f>
        <v>7830.5813953488359</v>
      </c>
      <c r="I20" s="36">
        <f t="shared" ref="I20:AE20" si="2">I17-I18</f>
        <v>419250</v>
      </c>
      <c r="J20" s="37">
        <f t="shared" si="2"/>
        <v>48750</v>
      </c>
      <c r="K20" s="36">
        <f t="shared" si="2"/>
        <v>0</v>
      </c>
      <c r="L20" s="37">
        <f>L17-L18</f>
        <v>0</v>
      </c>
      <c r="M20" s="36">
        <f>M17-M18</f>
        <v>0</v>
      </c>
      <c r="N20" s="37">
        <f t="shared" ref="N20:P20" si="3">N17-N18</f>
        <v>0</v>
      </c>
      <c r="O20" s="36">
        <f t="shared" si="3"/>
        <v>0</v>
      </c>
      <c r="P20" s="37">
        <f t="shared" si="3"/>
        <v>2.9309887850104133E-14</v>
      </c>
      <c r="Q20" s="37">
        <f>Q17-Q18</f>
        <v>56733.60000000002</v>
      </c>
      <c r="R20" s="36">
        <f t="shared" si="2"/>
        <v>264</v>
      </c>
      <c r="S20" s="36">
        <f t="shared" si="2"/>
        <v>847</v>
      </c>
      <c r="T20" s="36">
        <f t="shared" si="2"/>
        <v>32691</v>
      </c>
      <c r="U20" s="36">
        <f t="shared" si="2"/>
        <v>0</v>
      </c>
      <c r="V20" s="36">
        <f t="shared" si="2"/>
        <v>0</v>
      </c>
      <c r="W20" s="38">
        <f t="shared" si="2"/>
        <v>8441</v>
      </c>
      <c r="X20" s="36">
        <f t="shared" si="2"/>
        <v>46899</v>
      </c>
      <c r="Y20" s="36">
        <f t="shared" si="2"/>
        <v>646</v>
      </c>
      <c r="Z20" s="36">
        <f t="shared" si="2"/>
        <v>8124</v>
      </c>
      <c r="AA20" s="36">
        <f>AA17-AA18</f>
        <v>210</v>
      </c>
      <c r="AB20" s="36">
        <f t="shared" si="2"/>
        <v>14041</v>
      </c>
      <c r="AC20" s="36">
        <f t="shared" si="2"/>
        <v>15226</v>
      </c>
      <c r="AD20" s="36">
        <f t="shared" si="2"/>
        <v>0</v>
      </c>
      <c r="AE20" s="36">
        <f t="shared" si="2"/>
        <v>1060</v>
      </c>
      <c r="AF20" s="37">
        <f>AF17-AF18</f>
        <v>48447.320000000014</v>
      </c>
      <c r="AG20" s="36">
        <f>AG17-AG18</f>
        <v>1645</v>
      </c>
      <c r="AH20" s="39">
        <f>AH17-AH18</f>
        <v>289</v>
      </c>
    </row>
    <row r="21" spans="1:36" ht="60" customHeight="1" thickBot="1" x14ac:dyDescent="0.3">
      <c r="A21" s="182" t="s">
        <v>35</v>
      </c>
      <c r="B21" s="183"/>
      <c r="C21" s="40">
        <f t="shared" ref="C21:AH21" si="4">C20</f>
        <v>0</v>
      </c>
      <c r="D21" s="41">
        <f t="shared" si="4"/>
        <v>0</v>
      </c>
      <c r="E21" s="40">
        <f t="shared" si="4"/>
        <v>59563</v>
      </c>
      <c r="F21" s="41">
        <f t="shared" si="4"/>
        <v>7292.2093023255811</v>
      </c>
      <c r="G21" s="40">
        <f t="shared" si="4"/>
        <v>67375</v>
      </c>
      <c r="H21" s="41">
        <f t="shared" si="4"/>
        <v>7830.5813953488359</v>
      </c>
      <c r="I21" s="40">
        <f t="shared" si="4"/>
        <v>419250</v>
      </c>
      <c r="J21" s="41">
        <f t="shared" si="4"/>
        <v>48750</v>
      </c>
      <c r="K21" s="40">
        <f t="shared" si="4"/>
        <v>0</v>
      </c>
      <c r="L21" s="40">
        <f t="shared" si="4"/>
        <v>0</v>
      </c>
      <c r="M21" s="40">
        <f t="shared" si="4"/>
        <v>0</v>
      </c>
      <c r="N21" s="40">
        <f t="shared" si="4"/>
        <v>0</v>
      </c>
      <c r="O21" s="40">
        <f t="shared" si="4"/>
        <v>0</v>
      </c>
      <c r="P21" s="41">
        <f t="shared" si="4"/>
        <v>2.9309887850104133E-14</v>
      </c>
      <c r="Q21" s="41">
        <f>Q20</f>
        <v>56733.60000000002</v>
      </c>
      <c r="R21" s="40">
        <f t="shared" si="4"/>
        <v>264</v>
      </c>
      <c r="S21" s="40">
        <f t="shared" si="4"/>
        <v>847</v>
      </c>
      <c r="T21" s="40">
        <f t="shared" si="4"/>
        <v>32691</v>
      </c>
      <c r="U21" s="40">
        <f t="shared" si="4"/>
        <v>0</v>
      </c>
      <c r="V21" s="40">
        <f t="shared" si="4"/>
        <v>0</v>
      </c>
      <c r="W21" s="40">
        <f t="shared" si="4"/>
        <v>8441</v>
      </c>
      <c r="X21" s="40">
        <f t="shared" si="4"/>
        <v>46899</v>
      </c>
      <c r="Y21" s="40">
        <f t="shared" si="4"/>
        <v>646</v>
      </c>
      <c r="Z21" s="40">
        <f t="shared" si="4"/>
        <v>8124</v>
      </c>
      <c r="AA21" s="40">
        <f t="shared" si="4"/>
        <v>210</v>
      </c>
      <c r="AB21" s="40">
        <f t="shared" si="4"/>
        <v>14041</v>
      </c>
      <c r="AC21" s="40">
        <f t="shared" si="4"/>
        <v>15226</v>
      </c>
      <c r="AD21" s="40">
        <f t="shared" si="4"/>
        <v>0</v>
      </c>
      <c r="AE21" s="40">
        <f t="shared" si="4"/>
        <v>1060</v>
      </c>
      <c r="AF21" s="41">
        <f t="shared" si="4"/>
        <v>48447.320000000014</v>
      </c>
      <c r="AG21" s="40">
        <f t="shared" si="4"/>
        <v>1645</v>
      </c>
      <c r="AH21" s="42">
        <f t="shared" si="4"/>
        <v>289</v>
      </c>
    </row>
    <row r="22" spans="1:36" ht="26.25" customHeight="1" x14ac:dyDescent="0.25">
      <c r="G22" s="43"/>
      <c r="H22" s="43"/>
      <c r="I22" s="43"/>
      <c r="J22" s="43"/>
      <c r="R22" s="44"/>
      <c r="U22" s="44"/>
      <c r="V22" s="44"/>
      <c r="W22" s="44"/>
      <c r="X22" s="45"/>
      <c r="Y22" s="43"/>
      <c r="AA22" s="43"/>
      <c r="AB22" s="46"/>
      <c r="AD22" s="43"/>
      <c r="AE22" s="43"/>
      <c r="AF22" s="47"/>
      <c r="AG22" s="43"/>
    </row>
    <row r="23" spans="1:36" ht="25.5" customHeight="1" x14ac:dyDescent="0.25">
      <c r="C23" s="44"/>
      <c r="G23" s="45"/>
      <c r="H23" s="43"/>
      <c r="I23" s="43"/>
      <c r="J23" s="43"/>
      <c r="Q23" s="44"/>
      <c r="R23" s="44"/>
      <c r="T23" s="44"/>
      <c r="V23" s="44"/>
      <c r="W23" s="69"/>
      <c r="X23" s="45"/>
      <c r="Y23" s="45"/>
      <c r="Z23" s="44"/>
      <c r="AA23" s="45"/>
      <c r="AB23" s="44"/>
      <c r="AC23" s="44"/>
      <c r="AD23" s="43"/>
      <c r="AE23" s="43"/>
      <c r="AF23" s="47"/>
      <c r="AG23" s="43"/>
    </row>
    <row r="24" spans="1:36" s="48" customFormat="1" ht="25.5" customHeight="1" x14ac:dyDescent="0.2">
      <c r="A24" s="48" t="s">
        <v>36</v>
      </c>
      <c r="F24" s="48" t="s">
        <v>37</v>
      </c>
      <c r="S24" s="49" t="s">
        <v>38</v>
      </c>
      <c r="Y24" s="48" t="s">
        <v>39</v>
      </c>
      <c r="AG24" s="50"/>
      <c r="AH24" s="50"/>
      <c r="AI24" s="50"/>
      <c r="AJ24" s="50"/>
    </row>
    <row r="25" spans="1:36" s="48" customFormat="1" ht="21" customHeight="1" x14ac:dyDescent="0.2">
      <c r="A25" s="50"/>
      <c r="AG25" s="50"/>
      <c r="AH25" s="50"/>
      <c r="AI25" s="50"/>
      <c r="AJ25" s="50"/>
    </row>
    <row r="26" spans="1:36" s="48" customFormat="1" ht="29.25" customHeight="1" x14ac:dyDescent="0.2">
      <c r="A26" s="50"/>
    </row>
    <row r="27" spans="1:36" s="63" customFormat="1" ht="21" customHeight="1" x14ac:dyDescent="0.2">
      <c r="A27" s="62" t="s">
        <v>88</v>
      </c>
      <c r="F27" s="62" t="s">
        <v>41</v>
      </c>
      <c r="S27" s="62" t="s">
        <v>53</v>
      </c>
      <c r="T27" s="62"/>
      <c r="U27" s="62"/>
      <c r="V27" s="62"/>
      <c r="Y27" s="62" t="s">
        <v>43</v>
      </c>
    </row>
    <row r="28" spans="1:36" s="64" customFormat="1" ht="21.75" customHeight="1" x14ac:dyDescent="0.2">
      <c r="A28" s="64" t="s">
        <v>44</v>
      </c>
      <c r="F28" s="64" t="s">
        <v>45</v>
      </c>
      <c r="S28" s="64" t="s">
        <v>91</v>
      </c>
      <c r="Y28" s="64" t="s">
        <v>47</v>
      </c>
      <c r="AI28" s="65"/>
      <c r="AJ28" s="65"/>
    </row>
    <row r="29" spans="1:36" s="53" customFormat="1" ht="15.75" customHeight="1" x14ac:dyDescent="0.3"/>
    <row r="30" spans="1:36" s="54" customFormat="1" ht="22.5" customHeight="1" x14ac:dyDescent="0.3">
      <c r="H30" s="55"/>
      <c r="J30" s="55"/>
      <c r="R30" s="55"/>
      <c r="U30" s="55"/>
      <c r="V30" s="55"/>
      <c r="AA30" s="55"/>
      <c r="AG30" s="55"/>
    </row>
    <row r="31" spans="1:36" s="56" customFormat="1" ht="18.75" customHeight="1" x14ac:dyDescent="0.4">
      <c r="E31" s="57"/>
      <c r="F31" s="57"/>
      <c r="K31" s="57"/>
      <c r="L31" s="57"/>
      <c r="M31" s="57"/>
      <c r="N31" s="57"/>
      <c r="O31" s="57"/>
      <c r="P31" s="57"/>
      <c r="Q31" s="58"/>
      <c r="X31" s="2"/>
      <c r="Y31" s="2"/>
      <c r="AD31" s="57"/>
    </row>
    <row r="32" spans="1:36" ht="15.75" customHeight="1" x14ac:dyDescent="0.25"/>
    <row r="33" spans="1:34" ht="15.75" customHeight="1" x14ac:dyDescent="0.25">
      <c r="A33" s="59"/>
      <c r="B33" s="59"/>
      <c r="C33" s="59"/>
      <c r="D33" s="59"/>
      <c r="U33" s="60"/>
      <c r="V33" s="60"/>
    </row>
    <row r="34" spans="1:34" ht="13.5" customHeight="1" x14ac:dyDescent="0.25">
      <c r="AD34" s="43"/>
    </row>
    <row r="35" spans="1:34" ht="13.5" customHeight="1" x14ac:dyDescent="0.25"/>
    <row r="37" spans="1:34" x14ac:dyDescent="0.25">
      <c r="B37" s="43"/>
      <c r="C37" s="43"/>
      <c r="D37" s="43"/>
    </row>
    <row r="38" spans="1:34" ht="15.75" customHeight="1" x14ac:dyDescent="0.25"/>
    <row r="41" spans="1:34" ht="15.75" customHeight="1" x14ac:dyDescent="0.25"/>
    <row r="43" spans="1:34" x14ac:dyDescent="0.25"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</row>
    <row r="45" spans="1:34" s="43" customFormat="1" x14ac:dyDescent="0.25"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8" spans="1:34" x14ac:dyDescent="0.25">
      <c r="A48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1:B21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8" zoomScale="85" zoomScaleNormal="85" workbookViewId="0">
      <selection activeCell="Q19" sqref="Q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116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45690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'1-26-2 -1,2025'!E21</f>
        <v>59563</v>
      </c>
      <c r="F15" s="21">
        <f>'1-26-2 -1,2025'!F21</f>
        <v>7292.2093023255811</v>
      </c>
      <c r="G15" s="21">
        <f>'1-26-2 -1,2025'!G21</f>
        <v>67375</v>
      </c>
      <c r="H15" s="21">
        <f>'1-26-2 -1,2025'!H21</f>
        <v>7830.5813953488359</v>
      </c>
      <c r="I15" s="21">
        <f>'1-26-2 -1,2025'!I21</f>
        <v>419250</v>
      </c>
      <c r="J15" s="21">
        <f>'1-26-2 -1,2025'!J21</f>
        <v>48750</v>
      </c>
      <c r="K15" s="21">
        <f>'1-26-2 -1,2025'!K21</f>
        <v>0</v>
      </c>
      <c r="L15" s="21">
        <f>'1-26-2 -1,2025'!L21</f>
        <v>0</v>
      </c>
      <c r="M15" s="21">
        <f>'1-26-2 -1,2025'!M21</f>
        <v>0</v>
      </c>
      <c r="N15" s="21">
        <f>'1-26-2 -1,2025'!N21</f>
        <v>0</v>
      </c>
      <c r="O15" s="21">
        <f>'1-26-2 -1,2025'!O21</f>
        <v>0</v>
      </c>
      <c r="P15" s="21">
        <f>'1-26-2 -1,2025'!P21</f>
        <v>2.9309887850104133E-14</v>
      </c>
      <c r="Q15" s="21">
        <f>'1-26-2 -1,2025'!Q21</f>
        <v>56733.60000000002</v>
      </c>
      <c r="R15" s="21">
        <f>'1-26-2 -1,2025'!R21</f>
        <v>264</v>
      </c>
      <c r="S15" s="21">
        <f>'1-26-2 -1,2025'!S21</f>
        <v>847</v>
      </c>
      <c r="T15" s="21">
        <f>'1-26-2 -1,2025'!T21</f>
        <v>32691</v>
      </c>
      <c r="U15" s="21">
        <f>'1-26-2 -1,2025'!U21</f>
        <v>0</v>
      </c>
      <c r="V15" s="21">
        <f>'1-26-2 -1,2025'!V21</f>
        <v>0</v>
      </c>
      <c r="W15" s="21">
        <f>'1-26-2 -1,2025'!W21</f>
        <v>8441</v>
      </c>
      <c r="X15" s="21">
        <f>'1-26-2 -1,2025'!X21</f>
        <v>46899</v>
      </c>
      <c r="Y15" s="21">
        <f>'1-26-2 -1,2025'!Y21</f>
        <v>646</v>
      </c>
      <c r="Z15" s="21">
        <f>'1-26-2 -1,2025'!Z21</f>
        <v>8124</v>
      </c>
      <c r="AA15" s="21">
        <f>'1-26-2 -1,2025'!AA21</f>
        <v>210</v>
      </c>
      <c r="AB15" s="21">
        <f>'1-26-2 -1,2025'!AB21</f>
        <v>14041</v>
      </c>
      <c r="AC15" s="21">
        <f>'1-26-2 -1,2025'!AC21</f>
        <v>15226</v>
      </c>
      <c r="AD15" s="21">
        <f>'1-26-2 -1,2025'!AD21</f>
        <v>0</v>
      </c>
      <c r="AE15" s="21">
        <f>'1-26-2 -1,2025'!AE21</f>
        <v>1060</v>
      </c>
      <c r="AF15" s="21">
        <f>'1-26-2 -1,2025'!AF21</f>
        <v>48447.320000000014</v>
      </c>
      <c r="AG15" s="21">
        <f>'1-26-2 -1,2025'!AG21</f>
        <v>1645</v>
      </c>
      <c r="AH15" s="21">
        <f>'1-26-2 -1,2025'!AH21</f>
        <v>289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59563</v>
      </c>
      <c r="F17" s="27">
        <f t="shared" ref="F17:AH17" si="1">F15+F16</f>
        <v>7292.2093023255811</v>
      </c>
      <c r="G17" s="26">
        <f>G15+G16</f>
        <v>67375</v>
      </c>
      <c r="H17" s="27">
        <f>H15+H16</f>
        <v>7830.5813953488359</v>
      </c>
      <c r="I17" s="26">
        <f t="shared" si="1"/>
        <v>430000</v>
      </c>
      <c r="J17" s="26">
        <f t="shared" si="1"/>
        <v>50000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56733.60000000002</v>
      </c>
      <c r="R17" s="26">
        <f t="shared" si="1"/>
        <v>264</v>
      </c>
      <c r="S17" s="26">
        <f t="shared" si="1"/>
        <v>847</v>
      </c>
      <c r="T17" s="26">
        <f t="shared" si="1"/>
        <v>32691</v>
      </c>
      <c r="U17" s="26">
        <f t="shared" si="1"/>
        <v>0</v>
      </c>
      <c r="V17" s="26">
        <f t="shared" si="1"/>
        <v>0</v>
      </c>
      <c r="W17" s="26">
        <f t="shared" si="1"/>
        <v>8441</v>
      </c>
      <c r="X17" s="26">
        <f t="shared" si="1"/>
        <v>46899</v>
      </c>
      <c r="Y17" s="26">
        <f t="shared" si="1"/>
        <v>646</v>
      </c>
      <c r="Z17" s="26">
        <f t="shared" si="1"/>
        <v>8124</v>
      </c>
      <c r="AA17" s="26">
        <f t="shared" si="1"/>
        <v>210</v>
      </c>
      <c r="AB17" s="26">
        <f t="shared" si="1"/>
        <v>14041</v>
      </c>
      <c r="AC17" s="26">
        <f t="shared" si="1"/>
        <v>15226</v>
      </c>
      <c r="AD17" s="26">
        <f t="shared" si="1"/>
        <v>0</v>
      </c>
      <c r="AE17" s="26">
        <f t="shared" si="1"/>
        <v>1060</v>
      </c>
      <c r="AF17" s="27">
        <f t="shared" si="1"/>
        <v>48447.320000000014</v>
      </c>
      <c r="AG17" s="26">
        <f t="shared" si="1"/>
        <v>1645</v>
      </c>
      <c r="AH17" s="31">
        <f t="shared" si="1"/>
        <v>289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10883</v>
      </c>
      <c r="F18" s="22">
        <f>E18/215*25</f>
        <v>1265.4651162790697</v>
      </c>
      <c r="G18" s="25">
        <v>9628</v>
      </c>
      <c r="H18" s="27">
        <f>G18/215*25</f>
        <v>1119.5348837209301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6860</v>
      </c>
      <c r="R18" s="25"/>
      <c r="S18" s="25"/>
      <c r="T18" s="25">
        <v>5592</v>
      </c>
      <c r="U18" s="25"/>
      <c r="V18" s="25"/>
      <c r="W18" s="32">
        <v>267</v>
      </c>
      <c r="X18" s="25">
        <v>4501</v>
      </c>
      <c r="Y18" s="25"/>
      <c r="Z18" s="25">
        <v>1284</v>
      </c>
      <c r="AA18" s="26">
        <v>4</v>
      </c>
      <c r="AB18" s="25">
        <v>2156</v>
      </c>
      <c r="AC18" s="26">
        <v>2286</v>
      </c>
      <c r="AD18" s="25"/>
      <c r="AE18" s="25"/>
      <c r="AF18" s="27">
        <v>3120.12</v>
      </c>
      <c r="AG18" s="26"/>
      <c r="AH18" s="33"/>
    </row>
    <row r="19" spans="1:36" ht="60" customHeight="1" x14ac:dyDescent="0.25">
      <c r="A19" s="34">
        <v>45696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48680</v>
      </c>
      <c r="F19" s="37">
        <f t="shared" si="2"/>
        <v>6026.7441860465115</v>
      </c>
      <c r="G19" s="36">
        <f t="shared" si="2"/>
        <v>57747</v>
      </c>
      <c r="H19" s="37">
        <f t="shared" si="2"/>
        <v>6711.0465116279056</v>
      </c>
      <c r="I19" s="36">
        <f t="shared" si="2"/>
        <v>430000</v>
      </c>
      <c r="J19" s="37">
        <f t="shared" si="2"/>
        <v>50000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49873.60000000002</v>
      </c>
      <c r="R19" s="36">
        <f t="shared" si="2"/>
        <v>264</v>
      </c>
      <c r="S19" s="36">
        <f t="shared" si="2"/>
        <v>847</v>
      </c>
      <c r="T19" s="36">
        <f t="shared" si="2"/>
        <v>27099</v>
      </c>
      <c r="U19" s="36">
        <f t="shared" si="2"/>
        <v>0</v>
      </c>
      <c r="V19" s="36">
        <f t="shared" si="2"/>
        <v>0</v>
      </c>
      <c r="W19" s="38">
        <f t="shared" si="2"/>
        <v>8174</v>
      </c>
      <c r="X19" s="36">
        <f t="shared" si="2"/>
        <v>42398</v>
      </c>
      <c r="Y19" s="36">
        <f t="shared" si="2"/>
        <v>646</v>
      </c>
      <c r="Z19" s="36">
        <f t="shared" si="2"/>
        <v>6840</v>
      </c>
      <c r="AA19" s="36">
        <f t="shared" si="2"/>
        <v>206</v>
      </c>
      <c r="AB19" s="36">
        <f t="shared" si="2"/>
        <v>11885</v>
      </c>
      <c r="AC19" s="36">
        <f t="shared" si="2"/>
        <v>12940</v>
      </c>
      <c r="AD19" s="36">
        <f t="shared" si="2"/>
        <v>0</v>
      </c>
      <c r="AE19" s="36">
        <f t="shared" si="2"/>
        <v>1060</v>
      </c>
      <c r="AF19" s="37">
        <f t="shared" si="2"/>
        <v>45327.200000000012</v>
      </c>
      <c r="AG19" s="36">
        <f t="shared" si="2"/>
        <v>1645</v>
      </c>
      <c r="AH19" s="39">
        <f t="shared" si="2"/>
        <v>289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48680</v>
      </c>
      <c r="F20" s="41">
        <f t="shared" si="3"/>
        <v>6026.7441860465115</v>
      </c>
      <c r="G20" s="40">
        <f t="shared" si="3"/>
        <v>57747</v>
      </c>
      <c r="H20" s="41">
        <f t="shared" si="3"/>
        <v>6711.0465116279056</v>
      </c>
      <c r="I20" s="40">
        <f t="shared" si="3"/>
        <v>430000</v>
      </c>
      <c r="J20" s="41">
        <f t="shared" si="3"/>
        <v>50000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49873.60000000002</v>
      </c>
      <c r="R20" s="40">
        <f t="shared" si="3"/>
        <v>264</v>
      </c>
      <c r="S20" s="40">
        <f t="shared" si="3"/>
        <v>847</v>
      </c>
      <c r="T20" s="40">
        <f t="shared" si="3"/>
        <v>27099</v>
      </c>
      <c r="U20" s="40">
        <f t="shared" si="3"/>
        <v>0</v>
      </c>
      <c r="V20" s="40">
        <f t="shared" si="3"/>
        <v>0</v>
      </c>
      <c r="W20" s="40">
        <f t="shared" si="3"/>
        <v>8174</v>
      </c>
      <c r="X20" s="40">
        <f t="shared" si="3"/>
        <v>42398</v>
      </c>
      <c r="Y20" s="40">
        <f t="shared" si="3"/>
        <v>646</v>
      </c>
      <c r="Z20" s="40">
        <f t="shared" si="3"/>
        <v>6840</v>
      </c>
      <c r="AA20" s="40">
        <f t="shared" si="3"/>
        <v>206</v>
      </c>
      <c r="AB20" s="40">
        <f t="shared" si="3"/>
        <v>11885</v>
      </c>
      <c r="AC20" s="40">
        <f t="shared" si="3"/>
        <v>12940</v>
      </c>
      <c r="AD20" s="40">
        <f t="shared" si="3"/>
        <v>0</v>
      </c>
      <c r="AE20" s="40">
        <f t="shared" si="3"/>
        <v>1060</v>
      </c>
      <c r="AF20" s="41">
        <f t="shared" si="3"/>
        <v>45327.200000000012</v>
      </c>
      <c r="AG20" s="40">
        <f t="shared" si="3"/>
        <v>1645</v>
      </c>
      <c r="AH20" s="42">
        <f t="shared" si="3"/>
        <v>289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5" zoomScale="85" zoomScaleNormal="85" workbookViewId="0">
      <selection activeCell="W20" sqref="W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117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45697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'2-2-8, 2025'!E20</f>
        <v>48680</v>
      </c>
      <c r="F15" s="21">
        <f>'2-2-8, 2025'!F20</f>
        <v>6026.7441860465115</v>
      </c>
      <c r="G15" s="21">
        <f>'2-2-8, 2025'!G20</f>
        <v>57747</v>
      </c>
      <c r="H15" s="21">
        <f>'2-2-8, 2025'!H20</f>
        <v>6711.0465116279056</v>
      </c>
      <c r="I15" s="21">
        <f>'2-2-8, 2025'!I20</f>
        <v>430000</v>
      </c>
      <c r="J15" s="21">
        <f>'2-2-8, 2025'!J20</f>
        <v>50000</v>
      </c>
      <c r="K15" s="21">
        <f>'2-2-8, 2025'!K20</f>
        <v>0</v>
      </c>
      <c r="L15" s="21">
        <f>'2-2-8, 2025'!L20</f>
        <v>0</v>
      </c>
      <c r="M15" s="21">
        <f>'2-2-8, 2025'!M20</f>
        <v>0</v>
      </c>
      <c r="N15" s="21">
        <f>'2-2-8, 2025'!N20</f>
        <v>0</v>
      </c>
      <c r="O15" s="21">
        <f>'2-2-8, 2025'!O20</f>
        <v>0</v>
      </c>
      <c r="P15" s="21">
        <f>'2-2-8, 2025'!P20</f>
        <v>2.9309887850104133E-14</v>
      </c>
      <c r="Q15" s="21">
        <f>'2-2-8, 2025'!Q20</f>
        <v>49873.60000000002</v>
      </c>
      <c r="R15" s="21">
        <f>'2-2-8, 2025'!R20</f>
        <v>264</v>
      </c>
      <c r="S15" s="21">
        <f>'2-2-8, 2025'!S20</f>
        <v>847</v>
      </c>
      <c r="T15" s="21">
        <f>'2-2-8, 2025'!T20</f>
        <v>27099</v>
      </c>
      <c r="U15" s="21">
        <f>'2-2-8, 2025'!U20</f>
        <v>0</v>
      </c>
      <c r="V15" s="21">
        <f>'2-2-8, 2025'!V20</f>
        <v>0</v>
      </c>
      <c r="W15" s="21">
        <f>'2-2-8, 2025'!W20</f>
        <v>8174</v>
      </c>
      <c r="X15" s="21">
        <f>'2-2-8, 2025'!X20</f>
        <v>42398</v>
      </c>
      <c r="Y15" s="21">
        <f>'2-2-8, 2025'!Y20</f>
        <v>646</v>
      </c>
      <c r="Z15" s="21">
        <f>'2-2-8, 2025'!Z20</f>
        <v>6840</v>
      </c>
      <c r="AA15" s="21">
        <f>'2-2-8, 2025'!AA20</f>
        <v>206</v>
      </c>
      <c r="AB15" s="21">
        <f>'2-2-8, 2025'!AB20</f>
        <v>11885</v>
      </c>
      <c r="AC15" s="21">
        <f>'2-2-8, 2025'!AC20</f>
        <v>12940</v>
      </c>
      <c r="AD15" s="21">
        <f>'2-2-8, 2025'!AD20</f>
        <v>0</v>
      </c>
      <c r="AE15" s="21">
        <f>'2-2-8, 2025'!AE20</f>
        <v>1060</v>
      </c>
      <c r="AF15" s="21">
        <f>'2-2-8, 2025'!AF20</f>
        <v>45327.200000000012</v>
      </c>
      <c r="AG15" s="21">
        <f>'2-2-8, 2025'!AG20</f>
        <v>1645</v>
      </c>
      <c r="AH15" s="21">
        <f>'2-2-8, 2025'!AH20</f>
        <v>289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>
        <f>250*215</f>
        <v>53750</v>
      </c>
      <c r="H16" s="26">
        <f>G16/215*25</f>
        <v>6250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f>600*25</f>
        <v>15000</v>
      </c>
      <c r="R16" s="28"/>
      <c r="S16" s="26"/>
      <c r="T16" s="25">
        <v>8640</v>
      </c>
      <c r="U16" s="25"/>
      <c r="V16" s="25"/>
      <c r="W16" s="25"/>
      <c r="X16" s="26">
        <v>8500</v>
      </c>
      <c r="Y16" s="25"/>
      <c r="Z16" s="25">
        <v>2000</v>
      </c>
      <c r="AA16" s="25"/>
      <c r="AB16" s="25">
        <v>4500</v>
      </c>
      <c r="AC16" s="25">
        <v>5000</v>
      </c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48680</v>
      </c>
      <c r="F17" s="27">
        <f t="shared" ref="F17:AH17" si="1">F15+F16</f>
        <v>6026.7441860465115</v>
      </c>
      <c r="G17" s="26">
        <f>G15+G16</f>
        <v>111497</v>
      </c>
      <c r="H17" s="27">
        <f>H15+H16</f>
        <v>12961.046511627905</v>
      </c>
      <c r="I17" s="26">
        <f t="shared" si="1"/>
        <v>440750</v>
      </c>
      <c r="J17" s="26">
        <f t="shared" si="1"/>
        <v>51250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64873.60000000002</v>
      </c>
      <c r="R17" s="26">
        <f t="shared" si="1"/>
        <v>264</v>
      </c>
      <c r="S17" s="26">
        <f t="shared" si="1"/>
        <v>847</v>
      </c>
      <c r="T17" s="26">
        <f t="shared" si="1"/>
        <v>35739</v>
      </c>
      <c r="U17" s="26">
        <f t="shared" si="1"/>
        <v>0</v>
      </c>
      <c r="V17" s="26">
        <f t="shared" si="1"/>
        <v>0</v>
      </c>
      <c r="W17" s="26">
        <f t="shared" si="1"/>
        <v>8174</v>
      </c>
      <c r="X17" s="26">
        <f t="shared" si="1"/>
        <v>50898</v>
      </c>
      <c r="Y17" s="26">
        <f t="shared" si="1"/>
        <v>646</v>
      </c>
      <c r="Z17" s="26">
        <f t="shared" si="1"/>
        <v>8840</v>
      </c>
      <c r="AA17" s="26">
        <f t="shared" si="1"/>
        <v>206</v>
      </c>
      <c r="AB17" s="26">
        <f t="shared" si="1"/>
        <v>16385</v>
      </c>
      <c r="AC17" s="26">
        <f t="shared" si="1"/>
        <v>17940</v>
      </c>
      <c r="AD17" s="26">
        <f t="shared" si="1"/>
        <v>0</v>
      </c>
      <c r="AE17" s="26">
        <f t="shared" si="1"/>
        <v>1060</v>
      </c>
      <c r="AF17" s="27">
        <f t="shared" si="1"/>
        <v>45327.200000000012</v>
      </c>
      <c r="AG17" s="26">
        <f t="shared" si="1"/>
        <v>1645</v>
      </c>
      <c r="AH17" s="31">
        <f t="shared" si="1"/>
        <v>289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11820</v>
      </c>
      <c r="F18" s="22">
        <f>E18/215*25</f>
        <v>1374.4186046511627</v>
      </c>
      <c r="G18" s="25">
        <v>11284</v>
      </c>
      <c r="H18" s="27">
        <f>G18/215*25</f>
        <v>1312.0930232558139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7461.4</v>
      </c>
      <c r="R18" s="25"/>
      <c r="S18" s="25"/>
      <c r="T18" s="25">
        <v>5843</v>
      </c>
      <c r="U18" s="25"/>
      <c r="V18" s="25"/>
      <c r="W18" s="32">
        <v>597</v>
      </c>
      <c r="X18" s="25">
        <v>5170</v>
      </c>
      <c r="Y18" s="25"/>
      <c r="Z18" s="25">
        <v>1246</v>
      </c>
      <c r="AA18" s="26">
        <v>8</v>
      </c>
      <c r="AB18" s="25">
        <v>2345</v>
      </c>
      <c r="AC18" s="26">
        <v>2334</v>
      </c>
      <c r="AD18" s="25"/>
      <c r="AE18" s="25"/>
      <c r="AF18" s="27">
        <v>3027.78</v>
      </c>
      <c r="AG18" s="26"/>
      <c r="AH18" s="33">
        <v>2</v>
      </c>
    </row>
    <row r="19" spans="1:36" ht="60" customHeight="1" x14ac:dyDescent="0.25">
      <c r="A19" s="34">
        <v>45703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36860</v>
      </c>
      <c r="F19" s="37">
        <f t="shared" si="2"/>
        <v>4652.3255813953492</v>
      </c>
      <c r="G19" s="36">
        <f t="shared" si="2"/>
        <v>100213</v>
      </c>
      <c r="H19" s="37">
        <f t="shared" si="2"/>
        <v>11648.953488372092</v>
      </c>
      <c r="I19" s="36">
        <f t="shared" si="2"/>
        <v>440750</v>
      </c>
      <c r="J19" s="37">
        <f t="shared" si="2"/>
        <v>51250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57412.200000000019</v>
      </c>
      <c r="R19" s="36">
        <f t="shared" si="2"/>
        <v>264</v>
      </c>
      <c r="S19" s="36">
        <f t="shared" si="2"/>
        <v>847</v>
      </c>
      <c r="T19" s="36">
        <f t="shared" si="2"/>
        <v>29896</v>
      </c>
      <c r="U19" s="36">
        <f t="shared" si="2"/>
        <v>0</v>
      </c>
      <c r="V19" s="36">
        <f t="shared" si="2"/>
        <v>0</v>
      </c>
      <c r="W19" s="38">
        <f t="shared" si="2"/>
        <v>7577</v>
      </c>
      <c r="X19" s="36">
        <f t="shared" si="2"/>
        <v>45728</v>
      </c>
      <c r="Y19" s="36">
        <f t="shared" si="2"/>
        <v>646</v>
      </c>
      <c r="Z19" s="36">
        <f t="shared" si="2"/>
        <v>7594</v>
      </c>
      <c r="AA19" s="36">
        <f t="shared" si="2"/>
        <v>198</v>
      </c>
      <c r="AB19" s="36">
        <f t="shared" si="2"/>
        <v>14040</v>
      </c>
      <c r="AC19" s="36">
        <f t="shared" si="2"/>
        <v>15606</v>
      </c>
      <c r="AD19" s="36">
        <f t="shared" si="2"/>
        <v>0</v>
      </c>
      <c r="AE19" s="36">
        <f t="shared" si="2"/>
        <v>1060</v>
      </c>
      <c r="AF19" s="37">
        <f t="shared" si="2"/>
        <v>42299.420000000013</v>
      </c>
      <c r="AG19" s="36">
        <f t="shared" si="2"/>
        <v>1645</v>
      </c>
      <c r="AH19" s="39">
        <f t="shared" si="2"/>
        <v>287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36860</v>
      </c>
      <c r="F20" s="41">
        <f t="shared" si="3"/>
        <v>4652.3255813953492</v>
      </c>
      <c r="G20" s="40">
        <f t="shared" si="3"/>
        <v>100213</v>
      </c>
      <c r="H20" s="41">
        <f t="shared" si="3"/>
        <v>11648.953488372092</v>
      </c>
      <c r="I20" s="40">
        <f t="shared" si="3"/>
        <v>440750</v>
      </c>
      <c r="J20" s="41">
        <f t="shared" si="3"/>
        <v>51250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57412.200000000019</v>
      </c>
      <c r="R20" s="40">
        <f t="shared" si="3"/>
        <v>264</v>
      </c>
      <c r="S20" s="40">
        <f t="shared" si="3"/>
        <v>847</v>
      </c>
      <c r="T20" s="40">
        <f t="shared" si="3"/>
        <v>29896</v>
      </c>
      <c r="U20" s="40">
        <f t="shared" si="3"/>
        <v>0</v>
      </c>
      <c r="V20" s="40">
        <f t="shared" si="3"/>
        <v>0</v>
      </c>
      <c r="W20" s="40">
        <f t="shared" si="3"/>
        <v>7577</v>
      </c>
      <c r="X20" s="40">
        <f t="shared" si="3"/>
        <v>45728</v>
      </c>
      <c r="Y20" s="40">
        <f t="shared" si="3"/>
        <v>646</v>
      </c>
      <c r="Z20" s="40">
        <f t="shared" si="3"/>
        <v>7594</v>
      </c>
      <c r="AA20" s="40">
        <f t="shared" si="3"/>
        <v>198</v>
      </c>
      <c r="AB20" s="40">
        <f t="shared" si="3"/>
        <v>14040</v>
      </c>
      <c r="AC20" s="40">
        <f t="shared" si="3"/>
        <v>15606</v>
      </c>
      <c r="AD20" s="40">
        <f t="shared" si="3"/>
        <v>0</v>
      </c>
      <c r="AE20" s="40">
        <f t="shared" si="3"/>
        <v>1060</v>
      </c>
      <c r="AF20" s="41">
        <f t="shared" si="3"/>
        <v>42299.420000000013</v>
      </c>
      <c r="AG20" s="40">
        <f t="shared" si="3"/>
        <v>1645</v>
      </c>
      <c r="AH20" s="42">
        <f t="shared" si="3"/>
        <v>287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Q19" sqref="Q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118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45704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'2-9-15, 2025'!E20</f>
        <v>36860</v>
      </c>
      <c r="F15" s="21">
        <f>'2-9-15, 2025'!F20</f>
        <v>4652.3255813953492</v>
      </c>
      <c r="G15" s="21">
        <f>'2-9-15, 2025'!G20</f>
        <v>100213</v>
      </c>
      <c r="H15" s="21">
        <f>'2-9-15, 2025'!H20</f>
        <v>11648.953488372092</v>
      </c>
      <c r="I15" s="21">
        <f>'2-9-15, 2025'!I20</f>
        <v>440750</v>
      </c>
      <c r="J15" s="21">
        <f>'2-9-15, 2025'!J20</f>
        <v>51250</v>
      </c>
      <c r="K15" s="21">
        <f>'2-9-15, 2025'!K20</f>
        <v>0</v>
      </c>
      <c r="L15" s="21">
        <f>'2-9-15, 2025'!L20</f>
        <v>0</v>
      </c>
      <c r="M15" s="21">
        <f>'2-9-15, 2025'!M20</f>
        <v>0</v>
      </c>
      <c r="N15" s="21">
        <f>'2-9-15, 2025'!N20</f>
        <v>0</v>
      </c>
      <c r="O15" s="21">
        <f>'2-9-15, 2025'!O20</f>
        <v>0</v>
      </c>
      <c r="P15" s="21">
        <f>'2-9-15, 2025'!P20</f>
        <v>2.9309887850104133E-14</v>
      </c>
      <c r="Q15" s="21">
        <f>'2-9-15, 2025'!Q20</f>
        <v>57412.200000000019</v>
      </c>
      <c r="R15" s="21">
        <f>'2-9-15, 2025'!R20</f>
        <v>264</v>
      </c>
      <c r="S15" s="21">
        <f>'2-9-15, 2025'!S20</f>
        <v>847</v>
      </c>
      <c r="T15" s="21">
        <f>'2-9-15, 2025'!T20</f>
        <v>29896</v>
      </c>
      <c r="U15" s="21">
        <f>'2-9-15, 2025'!U20</f>
        <v>0</v>
      </c>
      <c r="V15" s="21">
        <f>'2-9-15, 2025'!V20</f>
        <v>0</v>
      </c>
      <c r="W15" s="21">
        <f>'2-9-15, 2025'!W20</f>
        <v>7577</v>
      </c>
      <c r="X15" s="21">
        <f>'2-9-15, 2025'!X20</f>
        <v>45728</v>
      </c>
      <c r="Y15" s="21">
        <f>'2-9-15, 2025'!Y20</f>
        <v>646</v>
      </c>
      <c r="Z15" s="21">
        <f>'2-9-15, 2025'!Z20</f>
        <v>7594</v>
      </c>
      <c r="AA15" s="21">
        <f>'2-9-15, 2025'!AA20</f>
        <v>198</v>
      </c>
      <c r="AB15" s="21">
        <f>'2-9-15, 2025'!AB20</f>
        <v>14040</v>
      </c>
      <c r="AC15" s="21">
        <f>'2-9-15, 2025'!AC20</f>
        <v>15606</v>
      </c>
      <c r="AD15" s="21">
        <f>'2-9-15, 2025'!AD20</f>
        <v>0</v>
      </c>
      <c r="AE15" s="21">
        <f>'2-9-15, 2025'!AE20</f>
        <v>1060</v>
      </c>
      <c r="AF15" s="21">
        <f>'2-9-15, 2025'!AF20</f>
        <v>42299.420000000013</v>
      </c>
      <c r="AG15" s="21">
        <f>'2-9-15, 2025'!AG20</f>
        <v>1645</v>
      </c>
      <c r="AH15" s="21">
        <f>'2-9-15, 2025'!AH20</f>
        <v>287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36860</v>
      </c>
      <c r="F17" s="27">
        <f t="shared" ref="F17:AH17" si="1">F15+F16</f>
        <v>4652.3255813953492</v>
      </c>
      <c r="G17" s="26">
        <f>G15+G16</f>
        <v>100213</v>
      </c>
      <c r="H17" s="27">
        <f>H15+H16</f>
        <v>11648.953488372092</v>
      </c>
      <c r="I17" s="26">
        <f t="shared" si="1"/>
        <v>451500</v>
      </c>
      <c r="J17" s="26">
        <f t="shared" si="1"/>
        <v>52500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57412.200000000019</v>
      </c>
      <c r="R17" s="26">
        <f t="shared" si="1"/>
        <v>264</v>
      </c>
      <c r="S17" s="26">
        <f t="shared" si="1"/>
        <v>847</v>
      </c>
      <c r="T17" s="26">
        <f t="shared" si="1"/>
        <v>29896</v>
      </c>
      <c r="U17" s="26">
        <f t="shared" si="1"/>
        <v>0</v>
      </c>
      <c r="V17" s="26">
        <f t="shared" si="1"/>
        <v>0</v>
      </c>
      <c r="W17" s="26">
        <f t="shared" si="1"/>
        <v>7577</v>
      </c>
      <c r="X17" s="26">
        <f t="shared" si="1"/>
        <v>45728</v>
      </c>
      <c r="Y17" s="26">
        <f t="shared" si="1"/>
        <v>646</v>
      </c>
      <c r="Z17" s="26">
        <f t="shared" si="1"/>
        <v>7594</v>
      </c>
      <c r="AA17" s="26">
        <f t="shared" si="1"/>
        <v>198</v>
      </c>
      <c r="AB17" s="26">
        <f t="shared" si="1"/>
        <v>14040</v>
      </c>
      <c r="AC17" s="26">
        <f t="shared" si="1"/>
        <v>15606</v>
      </c>
      <c r="AD17" s="26">
        <f t="shared" si="1"/>
        <v>0</v>
      </c>
      <c r="AE17" s="26">
        <f t="shared" si="1"/>
        <v>1060</v>
      </c>
      <c r="AF17" s="27">
        <f t="shared" si="1"/>
        <v>42299.420000000013</v>
      </c>
      <c r="AG17" s="26">
        <f t="shared" si="1"/>
        <v>1645</v>
      </c>
      <c r="AH17" s="31">
        <f t="shared" si="1"/>
        <v>287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10104</v>
      </c>
      <c r="F18" s="22">
        <f>E18/215*25</f>
        <v>1174.8837209302326</v>
      </c>
      <c r="G18" s="25">
        <v>10939</v>
      </c>
      <c r="H18" s="27">
        <f>G18/215*25</f>
        <v>1271.9767441860465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6282.2000000000007</v>
      </c>
      <c r="R18" s="25"/>
      <c r="S18" s="25"/>
      <c r="T18" s="25">
        <v>4873</v>
      </c>
      <c r="U18" s="25"/>
      <c r="V18" s="25"/>
      <c r="W18" s="32">
        <v>597</v>
      </c>
      <c r="X18" s="25">
        <v>4469</v>
      </c>
      <c r="Y18" s="25"/>
      <c r="Z18" s="25">
        <v>1075</v>
      </c>
      <c r="AA18" s="26">
        <v>8</v>
      </c>
      <c r="AB18" s="25">
        <v>2091</v>
      </c>
      <c r="AC18" s="26">
        <v>1923</v>
      </c>
      <c r="AD18" s="25"/>
      <c r="AE18" s="25"/>
      <c r="AF18" s="27">
        <v>2612.2500000000005</v>
      </c>
      <c r="AG18" s="26"/>
      <c r="AH18" s="33"/>
    </row>
    <row r="19" spans="1:36" ht="60" customHeight="1" x14ac:dyDescent="0.25">
      <c r="A19" s="34">
        <v>45710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26756</v>
      </c>
      <c r="F19" s="37">
        <f t="shared" si="2"/>
        <v>3477.4418604651164</v>
      </c>
      <c r="G19" s="36">
        <f t="shared" si="2"/>
        <v>89274</v>
      </c>
      <c r="H19" s="37">
        <f t="shared" si="2"/>
        <v>10376.976744186046</v>
      </c>
      <c r="I19" s="36">
        <f t="shared" si="2"/>
        <v>451500</v>
      </c>
      <c r="J19" s="37">
        <f t="shared" si="2"/>
        <v>52500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51130.000000000015</v>
      </c>
      <c r="R19" s="36">
        <f t="shared" si="2"/>
        <v>264</v>
      </c>
      <c r="S19" s="36">
        <f t="shared" si="2"/>
        <v>847</v>
      </c>
      <c r="T19" s="36">
        <f t="shared" si="2"/>
        <v>25023</v>
      </c>
      <c r="U19" s="36">
        <f t="shared" si="2"/>
        <v>0</v>
      </c>
      <c r="V19" s="36">
        <f t="shared" si="2"/>
        <v>0</v>
      </c>
      <c r="W19" s="38">
        <f t="shared" si="2"/>
        <v>6980</v>
      </c>
      <c r="X19" s="36">
        <f t="shared" si="2"/>
        <v>41259</v>
      </c>
      <c r="Y19" s="36">
        <f t="shared" si="2"/>
        <v>646</v>
      </c>
      <c r="Z19" s="36">
        <f t="shared" si="2"/>
        <v>6519</v>
      </c>
      <c r="AA19" s="36">
        <f t="shared" si="2"/>
        <v>190</v>
      </c>
      <c r="AB19" s="36">
        <f t="shared" si="2"/>
        <v>11949</v>
      </c>
      <c r="AC19" s="36">
        <f t="shared" si="2"/>
        <v>13683</v>
      </c>
      <c r="AD19" s="36">
        <f t="shared" si="2"/>
        <v>0</v>
      </c>
      <c r="AE19" s="36">
        <f t="shared" si="2"/>
        <v>1060</v>
      </c>
      <c r="AF19" s="37">
        <f t="shared" si="2"/>
        <v>39687.170000000013</v>
      </c>
      <c r="AG19" s="36">
        <f t="shared" si="2"/>
        <v>1645</v>
      </c>
      <c r="AH19" s="39">
        <f t="shared" si="2"/>
        <v>287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26756</v>
      </c>
      <c r="F20" s="41">
        <f t="shared" si="3"/>
        <v>3477.4418604651164</v>
      </c>
      <c r="G20" s="40">
        <f t="shared" si="3"/>
        <v>89274</v>
      </c>
      <c r="H20" s="41">
        <f t="shared" si="3"/>
        <v>10376.976744186046</v>
      </c>
      <c r="I20" s="40">
        <f t="shared" si="3"/>
        <v>451500</v>
      </c>
      <c r="J20" s="41">
        <f t="shared" si="3"/>
        <v>52500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51130.000000000015</v>
      </c>
      <c r="R20" s="40">
        <f t="shared" si="3"/>
        <v>264</v>
      </c>
      <c r="S20" s="40">
        <f t="shared" si="3"/>
        <v>847</v>
      </c>
      <c r="T20" s="40">
        <f t="shared" si="3"/>
        <v>25023</v>
      </c>
      <c r="U20" s="40">
        <f t="shared" si="3"/>
        <v>0</v>
      </c>
      <c r="V20" s="40">
        <f t="shared" si="3"/>
        <v>0</v>
      </c>
      <c r="W20" s="40">
        <f t="shared" si="3"/>
        <v>6980</v>
      </c>
      <c r="X20" s="40">
        <f t="shared" si="3"/>
        <v>41259</v>
      </c>
      <c r="Y20" s="40">
        <f t="shared" si="3"/>
        <v>646</v>
      </c>
      <c r="Z20" s="40">
        <f t="shared" si="3"/>
        <v>6519</v>
      </c>
      <c r="AA20" s="40">
        <f t="shared" si="3"/>
        <v>190</v>
      </c>
      <c r="AB20" s="40">
        <f t="shared" si="3"/>
        <v>11949</v>
      </c>
      <c r="AC20" s="40">
        <f t="shared" si="3"/>
        <v>13683</v>
      </c>
      <c r="AD20" s="40">
        <f t="shared" si="3"/>
        <v>0</v>
      </c>
      <c r="AE20" s="40">
        <f t="shared" si="3"/>
        <v>1060</v>
      </c>
      <c r="AF20" s="41">
        <f t="shared" si="3"/>
        <v>39687.170000000013</v>
      </c>
      <c r="AG20" s="40">
        <f t="shared" si="3"/>
        <v>1645</v>
      </c>
      <c r="AH20" s="42">
        <f t="shared" si="3"/>
        <v>287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14" scale="50" orientation="landscape" r:id="rId1"/>
  <legacy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2" zoomScale="85" zoomScaleNormal="85" workbookViewId="0">
      <selection activeCell="AD25" sqref="AD25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119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45711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'2-16-22, 2025'!E20</f>
        <v>26756</v>
      </c>
      <c r="F15" s="21">
        <f>'2-16-22, 2025'!F20</f>
        <v>3477.4418604651164</v>
      </c>
      <c r="G15" s="21">
        <f>'2-16-22, 2025'!G20</f>
        <v>89274</v>
      </c>
      <c r="H15" s="21">
        <f>'2-16-22, 2025'!H20</f>
        <v>10376.976744186046</v>
      </c>
      <c r="I15" s="21">
        <f>'2-16-22, 2025'!I20</f>
        <v>451500</v>
      </c>
      <c r="J15" s="21">
        <f>'2-16-22, 2025'!J20</f>
        <v>52500</v>
      </c>
      <c r="K15" s="21">
        <f>'2-16-22, 2025'!K20</f>
        <v>0</v>
      </c>
      <c r="L15" s="21">
        <f>'2-16-22, 2025'!L20</f>
        <v>0</v>
      </c>
      <c r="M15" s="21">
        <f>'2-16-22, 2025'!M20</f>
        <v>0</v>
      </c>
      <c r="N15" s="21">
        <f>'2-16-22, 2025'!N20</f>
        <v>0</v>
      </c>
      <c r="O15" s="21">
        <f>'2-16-22, 2025'!O20</f>
        <v>0</v>
      </c>
      <c r="P15" s="21">
        <f>'2-16-22, 2025'!P20</f>
        <v>2.9309887850104133E-14</v>
      </c>
      <c r="Q15" s="21">
        <f>'2-16-22, 2025'!Q20</f>
        <v>51130.000000000015</v>
      </c>
      <c r="R15" s="21">
        <f>'2-16-22, 2025'!R20</f>
        <v>264</v>
      </c>
      <c r="S15" s="21">
        <f>'2-16-22, 2025'!S20</f>
        <v>847</v>
      </c>
      <c r="T15" s="21">
        <f>'2-16-22, 2025'!T20</f>
        <v>25023</v>
      </c>
      <c r="U15" s="21">
        <f>'2-16-22, 2025'!U20</f>
        <v>0</v>
      </c>
      <c r="V15" s="21">
        <f>'2-16-22, 2025'!V20</f>
        <v>0</v>
      </c>
      <c r="W15" s="21">
        <f>'2-16-22, 2025'!W20</f>
        <v>6980</v>
      </c>
      <c r="X15" s="21">
        <f>'2-16-22, 2025'!X20</f>
        <v>41259</v>
      </c>
      <c r="Y15" s="21">
        <f>'2-16-22, 2025'!Y20</f>
        <v>646</v>
      </c>
      <c r="Z15" s="21">
        <f>'2-16-22, 2025'!Z20</f>
        <v>6519</v>
      </c>
      <c r="AA15" s="21">
        <f>'2-16-22, 2025'!AA20</f>
        <v>190</v>
      </c>
      <c r="AB15" s="21">
        <f>'2-16-22, 2025'!AB20</f>
        <v>11949</v>
      </c>
      <c r="AC15" s="21">
        <f>'2-16-22, 2025'!AC20</f>
        <v>13683</v>
      </c>
      <c r="AD15" s="21">
        <f>'2-16-22, 2025'!AD20</f>
        <v>0</v>
      </c>
      <c r="AE15" s="21">
        <f>'2-16-22, 2025'!AE20</f>
        <v>1060</v>
      </c>
      <c r="AF15" s="21">
        <f>'2-16-22, 2025'!AF20</f>
        <v>39687.170000000013</v>
      </c>
      <c r="AG15" s="21">
        <f>'2-16-22, 2025'!AG20</f>
        <v>1645</v>
      </c>
      <c r="AH15" s="21">
        <f>'2-16-22, 2025'!AH20</f>
        <v>287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>
        <f>150*215</f>
        <v>32250</v>
      </c>
      <c r="H16" s="26">
        <f>G16/215*25</f>
        <v>3750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f>600*25</f>
        <v>15000</v>
      </c>
      <c r="R16" s="28"/>
      <c r="S16" s="26"/>
      <c r="T16" s="25">
        <v>8640</v>
      </c>
      <c r="U16" s="25"/>
      <c r="V16" s="25"/>
      <c r="W16" s="25"/>
      <c r="X16" s="26">
        <v>8500</v>
      </c>
      <c r="Y16" s="25"/>
      <c r="Z16" s="25">
        <v>3000</v>
      </c>
      <c r="AA16" s="25">
        <v>50</v>
      </c>
      <c r="AB16" s="25">
        <v>4500</v>
      </c>
      <c r="AC16" s="25">
        <v>5000</v>
      </c>
      <c r="AD16" s="26"/>
      <c r="AE16" s="25"/>
      <c r="AF16" s="25">
        <v>5000</v>
      </c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26756</v>
      </c>
      <c r="F17" s="27">
        <f t="shared" ref="F17:AH17" si="1">F15+F16</f>
        <v>3477.4418604651164</v>
      </c>
      <c r="G17" s="26">
        <f>G15+G16</f>
        <v>121524</v>
      </c>
      <c r="H17" s="27">
        <f>H15+H16</f>
        <v>14126.976744186046</v>
      </c>
      <c r="I17" s="26">
        <f t="shared" si="1"/>
        <v>462250</v>
      </c>
      <c r="J17" s="26">
        <f t="shared" si="1"/>
        <v>53750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66130.000000000015</v>
      </c>
      <c r="R17" s="26">
        <f t="shared" si="1"/>
        <v>264</v>
      </c>
      <c r="S17" s="26">
        <f t="shared" si="1"/>
        <v>847</v>
      </c>
      <c r="T17" s="26">
        <f t="shared" si="1"/>
        <v>33663</v>
      </c>
      <c r="U17" s="26">
        <f t="shared" si="1"/>
        <v>0</v>
      </c>
      <c r="V17" s="26">
        <f t="shared" si="1"/>
        <v>0</v>
      </c>
      <c r="W17" s="26">
        <f t="shared" si="1"/>
        <v>6980</v>
      </c>
      <c r="X17" s="26">
        <f t="shared" si="1"/>
        <v>49759</v>
      </c>
      <c r="Y17" s="26">
        <f t="shared" si="1"/>
        <v>646</v>
      </c>
      <c r="Z17" s="26">
        <f t="shared" si="1"/>
        <v>9519</v>
      </c>
      <c r="AA17" s="26">
        <f t="shared" si="1"/>
        <v>240</v>
      </c>
      <c r="AB17" s="26">
        <f t="shared" si="1"/>
        <v>16449</v>
      </c>
      <c r="AC17" s="26">
        <f t="shared" si="1"/>
        <v>18683</v>
      </c>
      <c r="AD17" s="26">
        <f t="shared" si="1"/>
        <v>0</v>
      </c>
      <c r="AE17" s="26">
        <f t="shared" si="1"/>
        <v>1060</v>
      </c>
      <c r="AF17" s="27">
        <f t="shared" si="1"/>
        <v>44687.170000000013</v>
      </c>
      <c r="AG17" s="26">
        <f t="shared" si="1"/>
        <v>1645</v>
      </c>
      <c r="AH17" s="31">
        <f t="shared" si="1"/>
        <v>287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9200</v>
      </c>
      <c r="F18" s="22">
        <f>E18/215*25</f>
        <v>1069.7674418604652</v>
      </c>
      <c r="G18" s="25">
        <v>11179</v>
      </c>
      <c r="H18" s="27">
        <f>G18/215*25</f>
        <v>1299.8837209302326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5868.7999999999993</v>
      </c>
      <c r="R18" s="25"/>
      <c r="S18" s="25"/>
      <c r="T18" s="25">
        <v>4512</v>
      </c>
      <c r="U18" s="25"/>
      <c r="V18" s="25"/>
      <c r="W18" s="32">
        <v>435</v>
      </c>
      <c r="X18" s="25">
        <v>4561</v>
      </c>
      <c r="Y18" s="25"/>
      <c r="Z18" s="25">
        <v>1075</v>
      </c>
      <c r="AA18" s="26">
        <v>8</v>
      </c>
      <c r="AB18" s="25">
        <v>2119</v>
      </c>
      <c r="AC18" s="26">
        <v>1716</v>
      </c>
      <c r="AD18" s="25"/>
      <c r="AE18" s="25"/>
      <c r="AF18" s="27">
        <v>2612.2500000000005</v>
      </c>
      <c r="AG18" s="26"/>
      <c r="AH18" s="33"/>
    </row>
    <row r="19" spans="1:36" ht="60" customHeight="1" x14ac:dyDescent="0.25">
      <c r="A19" s="34">
        <v>45717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17556</v>
      </c>
      <c r="F19" s="37">
        <f t="shared" si="2"/>
        <v>2407.6744186046512</v>
      </c>
      <c r="G19" s="36">
        <f t="shared" si="2"/>
        <v>110345</v>
      </c>
      <c r="H19" s="37">
        <f t="shared" si="2"/>
        <v>12827.093023255813</v>
      </c>
      <c r="I19" s="36">
        <f t="shared" si="2"/>
        <v>462250</v>
      </c>
      <c r="J19" s="37">
        <f t="shared" si="2"/>
        <v>53750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60261.200000000012</v>
      </c>
      <c r="R19" s="36">
        <f t="shared" si="2"/>
        <v>264</v>
      </c>
      <c r="S19" s="36">
        <f t="shared" si="2"/>
        <v>847</v>
      </c>
      <c r="T19" s="36">
        <f t="shared" si="2"/>
        <v>29151</v>
      </c>
      <c r="U19" s="36">
        <f t="shared" si="2"/>
        <v>0</v>
      </c>
      <c r="V19" s="36">
        <f t="shared" si="2"/>
        <v>0</v>
      </c>
      <c r="W19" s="38">
        <f t="shared" si="2"/>
        <v>6545</v>
      </c>
      <c r="X19" s="36">
        <f t="shared" si="2"/>
        <v>45198</v>
      </c>
      <c r="Y19" s="36">
        <f t="shared" si="2"/>
        <v>646</v>
      </c>
      <c r="Z19" s="36">
        <f t="shared" si="2"/>
        <v>8444</v>
      </c>
      <c r="AA19" s="36">
        <f t="shared" si="2"/>
        <v>232</v>
      </c>
      <c r="AB19" s="36">
        <f t="shared" si="2"/>
        <v>14330</v>
      </c>
      <c r="AC19" s="36">
        <f t="shared" si="2"/>
        <v>16967</v>
      </c>
      <c r="AD19" s="36">
        <f t="shared" si="2"/>
        <v>0</v>
      </c>
      <c r="AE19" s="36">
        <f t="shared" si="2"/>
        <v>1060</v>
      </c>
      <c r="AF19" s="37">
        <f t="shared" si="2"/>
        <v>42074.920000000013</v>
      </c>
      <c r="AG19" s="36">
        <f t="shared" si="2"/>
        <v>1645</v>
      </c>
      <c r="AH19" s="39">
        <f t="shared" si="2"/>
        <v>287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17556</v>
      </c>
      <c r="F20" s="41">
        <f t="shared" si="3"/>
        <v>2407.6744186046512</v>
      </c>
      <c r="G20" s="40">
        <f t="shared" si="3"/>
        <v>110345</v>
      </c>
      <c r="H20" s="41">
        <f t="shared" si="3"/>
        <v>12827.093023255813</v>
      </c>
      <c r="I20" s="40">
        <f t="shared" si="3"/>
        <v>462250</v>
      </c>
      <c r="J20" s="41">
        <f t="shared" si="3"/>
        <v>53750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60261.200000000012</v>
      </c>
      <c r="R20" s="40">
        <f t="shared" si="3"/>
        <v>264</v>
      </c>
      <c r="S20" s="40">
        <f t="shared" si="3"/>
        <v>847</v>
      </c>
      <c r="T20" s="40">
        <f t="shared" si="3"/>
        <v>29151</v>
      </c>
      <c r="U20" s="40">
        <f t="shared" si="3"/>
        <v>0</v>
      </c>
      <c r="V20" s="40">
        <f t="shared" si="3"/>
        <v>0</v>
      </c>
      <c r="W20" s="40">
        <f t="shared" si="3"/>
        <v>6545</v>
      </c>
      <c r="X20" s="40">
        <f t="shared" si="3"/>
        <v>45198</v>
      </c>
      <c r="Y20" s="40">
        <f t="shared" si="3"/>
        <v>646</v>
      </c>
      <c r="Z20" s="40">
        <f t="shared" si="3"/>
        <v>8444</v>
      </c>
      <c r="AA20" s="40">
        <f t="shared" si="3"/>
        <v>232</v>
      </c>
      <c r="AB20" s="40">
        <f t="shared" si="3"/>
        <v>14330</v>
      </c>
      <c r="AC20" s="40">
        <f t="shared" si="3"/>
        <v>16967</v>
      </c>
      <c r="AD20" s="40">
        <f t="shared" si="3"/>
        <v>0</v>
      </c>
      <c r="AE20" s="40">
        <f t="shared" si="3"/>
        <v>1060</v>
      </c>
      <c r="AF20" s="41">
        <f t="shared" si="3"/>
        <v>42074.920000000013</v>
      </c>
      <c r="AG20" s="40">
        <f t="shared" si="3"/>
        <v>1645</v>
      </c>
      <c r="AH20" s="42">
        <f t="shared" si="3"/>
        <v>287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zoomScale="85" zoomScaleNormal="85" workbookViewId="0">
      <selection activeCell="V19" sqref="V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120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45718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'2-23-03-01,2025'!E20</f>
        <v>17556</v>
      </c>
      <c r="F15" s="21">
        <f>'2-23-03-01,2025'!F20</f>
        <v>2407.6744186046512</v>
      </c>
      <c r="G15" s="21">
        <f>'2-23-03-01,2025'!G20</f>
        <v>110345</v>
      </c>
      <c r="H15" s="21">
        <f>'2-23-03-01,2025'!H20</f>
        <v>12827.093023255813</v>
      </c>
      <c r="I15" s="21">
        <f>'2-23-03-01,2025'!I20</f>
        <v>462250</v>
      </c>
      <c r="J15" s="21">
        <f>'2-23-03-01,2025'!J20</f>
        <v>53750</v>
      </c>
      <c r="K15" s="21">
        <f>'2-23-03-01,2025'!K20</f>
        <v>0</v>
      </c>
      <c r="L15" s="21">
        <f>'2-23-03-01,2025'!L20</f>
        <v>0</v>
      </c>
      <c r="M15" s="21">
        <f>'2-23-03-01,2025'!M20</f>
        <v>0</v>
      </c>
      <c r="N15" s="21">
        <f>'2-23-03-01,2025'!N20</f>
        <v>0</v>
      </c>
      <c r="O15" s="21">
        <f>'2-23-03-01,2025'!O20</f>
        <v>0</v>
      </c>
      <c r="P15" s="21">
        <f>'2-23-03-01,2025'!P20</f>
        <v>2.9309887850104133E-14</v>
      </c>
      <c r="Q15" s="21">
        <f>'2-23-03-01,2025'!Q20</f>
        <v>60261.200000000012</v>
      </c>
      <c r="R15" s="21">
        <f>'2-23-03-01,2025'!R20</f>
        <v>264</v>
      </c>
      <c r="S15" s="21">
        <f>'2-23-03-01,2025'!S20</f>
        <v>847</v>
      </c>
      <c r="T15" s="21">
        <f>'2-23-03-01,2025'!T20</f>
        <v>29151</v>
      </c>
      <c r="U15" s="21">
        <f>'2-23-03-01,2025'!U20</f>
        <v>0</v>
      </c>
      <c r="V15" s="21">
        <f>'2-23-03-01,2025'!V20</f>
        <v>0</v>
      </c>
      <c r="W15" s="21">
        <f>'2-23-03-01,2025'!W20</f>
        <v>6545</v>
      </c>
      <c r="X15" s="21">
        <f>'2-23-03-01,2025'!X20</f>
        <v>45198</v>
      </c>
      <c r="Y15" s="21">
        <f>'2-23-03-01,2025'!Y20</f>
        <v>646</v>
      </c>
      <c r="Z15" s="21">
        <f>'2-23-03-01,2025'!Z20</f>
        <v>8444</v>
      </c>
      <c r="AA15" s="21">
        <f>'2-23-03-01,2025'!AA20</f>
        <v>232</v>
      </c>
      <c r="AB15" s="21">
        <f>'2-23-03-01,2025'!AB20</f>
        <v>14330</v>
      </c>
      <c r="AC15" s="21">
        <f>'2-23-03-01,2025'!AC20</f>
        <v>16967</v>
      </c>
      <c r="AD15" s="21">
        <f>'2-23-03-01,2025'!AD20</f>
        <v>0</v>
      </c>
      <c r="AE15" s="21">
        <f>'2-23-03-01,2025'!AE20</f>
        <v>1060</v>
      </c>
      <c r="AF15" s="21">
        <f>'2-23-03-01,2025'!AF20</f>
        <v>42074.920000000013</v>
      </c>
      <c r="AG15" s="21">
        <f>'2-23-03-01,2025'!AG20</f>
        <v>1645</v>
      </c>
      <c r="AH15" s="21">
        <f>'2-23-03-01,2025'!AH20</f>
        <v>287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17556</v>
      </c>
      <c r="F17" s="27">
        <f t="shared" ref="F17:AH17" si="1">F15+F16</f>
        <v>2407.6744186046512</v>
      </c>
      <c r="G17" s="26">
        <f>G15+G16</f>
        <v>110345</v>
      </c>
      <c r="H17" s="27">
        <f>H15+H16</f>
        <v>12827.093023255813</v>
      </c>
      <c r="I17" s="26">
        <f t="shared" si="1"/>
        <v>473000</v>
      </c>
      <c r="J17" s="26">
        <f t="shared" si="1"/>
        <v>55000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60261.200000000012</v>
      </c>
      <c r="R17" s="26">
        <f t="shared" si="1"/>
        <v>264</v>
      </c>
      <c r="S17" s="26">
        <f t="shared" si="1"/>
        <v>847</v>
      </c>
      <c r="T17" s="26">
        <f t="shared" si="1"/>
        <v>29151</v>
      </c>
      <c r="U17" s="26">
        <f t="shared" si="1"/>
        <v>0</v>
      </c>
      <c r="V17" s="26">
        <f t="shared" si="1"/>
        <v>0</v>
      </c>
      <c r="W17" s="26">
        <f t="shared" si="1"/>
        <v>6545</v>
      </c>
      <c r="X17" s="26">
        <f t="shared" si="1"/>
        <v>45198</v>
      </c>
      <c r="Y17" s="26">
        <f t="shared" si="1"/>
        <v>646</v>
      </c>
      <c r="Z17" s="26">
        <f t="shared" si="1"/>
        <v>8444</v>
      </c>
      <c r="AA17" s="26">
        <f t="shared" si="1"/>
        <v>232</v>
      </c>
      <c r="AB17" s="26">
        <f t="shared" si="1"/>
        <v>14330</v>
      </c>
      <c r="AC17" s="26">
        <f t="shared" si="1"/>
        <v>16967</v>
      </c>
      <c r="AD17" s="26">
        <f t="shared" si="1"/>
        <v>0</v>
      </c>
      <c r="AE17" s="26">
        <f t="shared" si="1"/>
        <v>1060</v>
      </c>
      <c r="AF17" s="27">
        <f t="shared" si="1"/>
        <v>42074.920000000013</v>
      </c>
      <c r="AG17" s="26">
        <f t="shared" si="1"/>
        <v>1645</v>
      </c>
      <c r="AH17" s="31">
        <f t="shared" si="1"/>
        <v>287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10088</v>
      </c>
      <c r="F18" s="22">
        <f>E18/215*25</f>
        <v>1173.0232558139535</v>
      </c>
      <c r="G18" s="25">
        <v>12389</v>
      </c>
      <c r="H18" s="27">
        <f>G18/215*25</f>
        <v>1440.5813953488373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6552.78</v>
      </c>
      <c r="R18" s="25"/>
      <c r="S18" s="25"/>
      <c r="T18" s="25">
        <v>5153</v>
      </c>
      <c r="U18" s="25"/>
      <c r="V18" s="25"/>
      <c r="W18" s="32">
        <v>464</v>
      </c>
      <c r="X18" s="25">
        <v>4953</v>
      </c>
      <c r="Y18" s="25"/>
      <c r="Z18" s="25">
        <v>1149</v>
      </c>
      <c r="AA18" s="26">
        <v>8</v>
      </c>
      <c r="AB18" s="25">
        <v>2315</v>
      </c>
      <c r="AC18" s="26">
        <v>1916</v>
      </c>
      <c r="AD18" s="25"/>
      <c r="AE18" s="25"/>
      <c r="AF18" s="27">
        <v>2792.07</v>
      </c>
      <c r="AG18" s="26"/>
      <c r="AH18" s="33"/>
    </row>
    <row r="19" spans="1:36" ht="60" customHeight="1" x14ac:dyDescent="0.25">
      <c r="A19" s="34">
        <v>45724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7468</v>
      </c>
      <c r="F19" s="37">
        <f t="shared" si="2"/>
        <v>1234.6511627906978</v>
      </c>
      <c r="G19" s="36">
        <f t="shared" si="2"/>
        <v>97956</v>
      </c>
      <c r="H19" s="37">
        <f t="shared" si="2"/>
        <v>11386.511627906975</v>
      </c>
      <c r="I19" s="36">
        <f t="shared" si="2"/>
        <v>473000</v>
      </c>
      <c r="J19" s="37">
        <f t="shared" si="2"/>
        <v>55000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53708.420000000013</v>
      </c>
      <c r="R19" s="36">
        <f t="shared" si="2"/>
        <v>264</v>
      </c>
      <c r="S19" s="36">
        <f t="shared" si="2"/>
        <v>847</v>
      </c>
      <c r="T19" s="36">
        <f t="shared" si="2"/>
        <v>23998</v>
      </c>
      <c r="U19" s="36">
        <f t="shared" si="2"/>
        <v>0</v>
      </c>
      <c r="V19" s="36">
        <f t="shared" si="2"/>
        <v>0</v>
      </c>
      <c r="W19" s="38">
        <f t="shared" si="2"/>
        <v>6081</v>
      </c>
      <c r="X19" s="36">
        <f t="shared" si="2"/>
        <v>40245</v>
      </c>
      <c r="Y19" s="36">
        <f t="shared" si="2"/>
        <v>646</v>
      </c>
      <c r="Z19" s="36">
        <f t="shared" si="2"/>
        <v>7295</v>
      </c>
      <c r="AA19" s="36">
        <f t="shared" si="2"/>
        <v>224</v>
      </c>
      <c r="AB19" s="36">
        <f t="shared" si="2"/>
        <v>12015</v>
      </c>
      <c r="AC19" s="36">
        <f t="shared" si="2"/>
        <v>15051</v>
      </c>
      <c r="AD19" s="36">
        <f t="shared" si="2"/>
        <v>0</v>
      </c>
      <c r="AE19" s="36">
        <f t="shared" si="2"/>
        <v>1060</v>
      </c>
      <c r="AF19" s="37">
        <f t="shared" si="2"/>
        <v>39282.850000000013</v>
      </c>
      <c r="AG19" s="36">
        <f t="shared" si="2"/>
        <v>1645</v>
      </c>
      <c r="AH19" s="39">
        <f t="shared" si="2"/>
        <v>287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7468</v>
      </c>
      <c r="F20" s="41">
        <f t="shared" si="3"/>
        <v>1234.6511627906978</v>
      </c>
      <c r="G20" s="40">
        <f t="shared" si="3"/>
        <v>97956</v>
      </c>
      <c r="H20" s="41">
        <f t="shared" si="3"/>
        <v>11386.511627906975</v>
      </c>
      <c r="I20" s="40">
        <f t="shared" si="3"/>
        <v>473000</v>
      </c>
      <c r="J20" s="41">
        <f t="shared" si="3"/>
        <v>55000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53708.420000000013</v>
      </c>
      <c r="R20" s="40">
        <f t="shared" si="3"/>
        <v>264</v>
      </c>
      <c r="S20" s="40">
        <f t="shared" si="3"/>
        <v>847</v>
      </c>
      <c r="T20" s="40">
        <f t="shared" si="3"/>
        <v>23998</v>
      </c>
      <c r="U20" s="40">
        <f t="shared" si="3"/>
        <v>0</v>
      </c>
      <c r="V20" s="40">
        <f t="shared" si="3"/>
        <v>0</v>
      </c>
      <c r="W20" s="40">
        <f t="shared" si="3"/>
        <v>6081</v>
      </c>
      <c r="X20" s="40">
        <f t="shared" si="3"/>
        <v>40245</v>
      </c>
      <c r="Y20" s="40">
        <f t="shared" si="3"/>
        <v>646</v>
      </c>
      <c r="Z20" s="40">
        <f t="shared" si="3"/>
        <v>7295</v>
      </c>
      <c r="AA20" s="40">
        <f t="shared" si="3"/>
        <v>224</v>
      </c>
      <c r="AB20" s="40">
        <f t="shared" si="3"/>
        <v>12015</v>
      </c>
      <c r="AC20" s="40">
        <f t="shared" si="3"/>
        <v>15051</v>
      </c>
      <c r="AD20" s="40">
        <f t="shared" si="3"/>
        <v>0</v>
      </c>
      <c r="AE20" s="40">
        <f t="shared" si="3"/>
        <v>1060</v>
      </c>
      <c r="AF20" s="41">
        <f t="shared" si="3"/>
        <v>39282.850000000013</v>
      </c>
      <c r="AG20" s="40">
        <f t="shared" si="3"/>
        <v>1645</v>
      </c>
      <c r="AH20" s="42">
        <f t="shared" si="3"/>
        <v>287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AH18" sqref="AH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121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45725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'3-2-8, 2025'!E20</f>
        <v>7468</v>
      </c>
      <c r="F15" s="21">
        <f>'3-2-8, 2025'!F20</f>
        <v>1234.6511627906978</v>
      </c>
      <c r="G15" s="21">
        <f>'3-2-8, 2025'!G20</f>
        <v>97956</v>
      </c>
      <c r="H15" s="21">
        <f>'3-2-8, 2025'!H20</f>
        <v>11386.511627906975</v>
      </c>
      <c r="I15" s="21">
        <f>'3-2-8, 2025'!I20</f>
        <v>473000</v>
      </c>
      <c r="J15" s="21">
        <f>'3-2-8, 2025'!J20</f>
        <v>55000</v>
      </c>
      <c r="K15" s="21">
        <f>'3-2-8, 2025'!K20</f>
        <v>0</v>
      </c>
      <c r="L15" s="21">
        <f>'3-2-8, 2025'!L20</f>
        <v>0</v>
      </c>
      <c r="M15" s="21">
        <f>'3-2-8, 2025'!M20</f>
        <v>0</v>
      </c>
      <c r="N15" s="21">
        <f>'3-2-8, 2025'!N20</f>
        <v>0</v>
      </c>
      <c r="O15" s="21">
        <f>'3-2-8, 2025'!O20</f>
        <v>0</v>
      </c>
      <c r="P15" s="21">
        <f>'3-2-8, 2025'!P20</f>
        <v>2.9309887850104133E-14</v>
      </c>
      <c r="Q15" s="21">
        <f>'3-2-8, 2025'!Q20</f>
        <v>53708.420000000013</v>
      </c>
      <c r="R15" s="21">
        <f>'3-2-8, 2025'!R20</f>
        <v>264</v>
      </c>
      <c r="S15" s="21">
        <f>'3-2-8, 2025'!S20</f>
        <v>847</v>
      </c>
      <c r="T15" s="21">
        <f>'3-2-8, 2025'!T20</f>
        <v>23998</v>
      </c>
      <c r="U15" s="21">
        <f>'3-2-8, 2025'!U20</f>
        <v>0</v>
      </c>
      <c r="V15" s="21">
        <f>'3-2-8, 2025'!V20</f>
        <v>0</v>
      </c>
      <c r="W15" s="21">
        <f>'3-2-8, 2025'!W20</f>
        <v>6081</v>
      </c>
      <c r="X15" s="21">
        <f>'3-2-8, 2025'!X20</f>
        <v>40245</v>
      </c>
      <c r="Y15" s="21">
        <f>'3-2-8, 2025'!Y20</f>
        <v>646</v>
      </c>
      <c r="Z15" s="21">
        <f>'3-2-8, 2025'!Z20</f>
        <v>7295</v>
      </c>
      <c r="AA15" s="21">
        <f>'3-2-8, 2025'!AA20</f>
        <v>224</v>
      </c>
      <c r="AB15" s="21">
        <f>'3-2-8, 2025'!AB20</f>
        <v>12015</v>
      </c>
      <c r="AC15" s="21">
        <f>'3-2-8, 2025'!AC20</f>
        <v>15051</v>
      </c>
      <c r="AD15" s="21">
        <f>'3-2-8, 2025'!AD20</f>
        <v>0</v>
      </c>
      <c r="AE15" s="21">
        <f>'3-2-8, 2025'!AE20</f>
        <v>1060</v>
      </c>
      <c r="AF15" s="21">
        <f>'3-2-8, 2025'!AF20</f>
        <v>39282.850000000013</v>
      </c>
      <c r="AG15" s="21">
        <f>'3-2-8, 2025'!AG20</f>
        <v>1645</v>
      </c>
      <c r="AH15" s="21">
        <f>'3-2-8, 2025'!AH20</f>
        <v>287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>
        <v>43000</v>
      </c>
      <c r="H16" s="26">
        <f>G16/215*25</f>
        <v>5000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>
        <v>13320</v>
      </c>
      <c r="U16" s="25"/>
      <c r="V16" s="25"/>
      <c r="W16" s="25"/>
      <c r="X16" s="26">
        <v>13250</v>
      </c>
      <c r="Y16" s="25"/>
      <c r="Z16" s="25">
        <v>3000</v>
      </c>
      <c r="AA16" s="25">
        <v>50</v>
      </c>
      <c r="AB16" s="25">
        <v>7200</v>
      </c>
      <c r="AC16" s="25"/>
      <c r="AD16" s="26"/>
      <c r="AE16" s="25"/>
      <c r="AF16" s="25">
        <v>5000</v>
      </c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7468</v>
      </c>
      <c r="F17" s="27">
        <f t="shared" ref="F17:AH17" si="1">F15+F16</f>
        <v>1234.6511627906978</v>
      </c>
      <c r="G17" s="26">
        <f>G15+G16</f>
        <v>140956</v>
      </c>
      <c r="H17" s="27">
        <f>H15+H16</f>
        <v>16386.511627906977</v>
      </c>
      <c r="I17" s="26">
        <f t="shared" si="1"/>
        <v>483750</v>
      </c>
      <c r="J17" s="26">
        <f t="shared" si="1"/>
        <v>56250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68708.420000000013</v>
      </c>
      <c r="R17" s="26">
        <f t="shared" si="1"/>
        <v>264</v>
      </c>
      <c r="S17" s="26">
        <f t="shared" si="1"/>
        <v>847</v>
      </c>
      <c r="T17" s="26">
        <f t="shared" si="1"/>
        <v>37318</v>
      </c>
      <c r="U17" s="26">
        <f t="shared" si="1"/>
        <v>0</v>
      </c>
      <c r="V17" s="26">
        <f t="shared" si="1"/>
        <v>0</v>
      </c>
      <c r="W17" s="26">
        <f t="shared" si="1"/>
        <v>6081</v>
      </c>
      <c r="X17" s="26">
        <f t="shared" si="1"/>
        <v>53495</v>
      </c>
      <c r="Y17" s="26">
        <f t="shared" si="1"/>
        <v>646</v>
      </c>
      <c r="Z17" s="26">
        <f t="shared" si="1"/>
        <v>10295</v>
      </c>
      <c r="AA17" s="26">
        <f t="shared" si="1"/>
        <v>274</v>
      </c>
      <c r="AB17" s="26">
        <f t="shared" si="1"/>
        <v>19215</v>
      </c>
      <c r="AC17" s="26">
        <f t="shared" si="1"/>
        <v>15051</v>
      </c>
      <c r="AD17" s="26">
        <f t="shared" si="1"/>
        <v>0</v>
      </c>
      <c r="AE17" s="26">
        <f t="shared" si="1"/>
        <v>1060</v>
      </c>
      <c r="AF17" s="27">
        <f t="shared" si="1"/>
        <v>44282.850000000013</v>
      </c>
      <c r="AG17" s="26">
        <f t="shared" si="1"/>
        <v>1645</v>
      </c>
      <c r="AH17" s="31">
        <f t="shared" si="1"/>
        <v>287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7215</v>
      </c>
      <c r="F18" s="22">
        <f>E18/215*25</f>
        <v>838.95348837209303</v>
      </c>
      <c r="G18" s="25">
        <v>16123</v>
      </c>
      <c r="H18" s="27">
        <f>G18/215*25</f>
        <v>1874.7674418604649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7453.2</v>
      </c>
      <c r="R18" s="25"/>
      <c r="S18" s="25"/>
      <c r="T18" s="25">
        <v>5493</v>
      </c>
      <c r="U18" s="25"/>
      <c r="V18" s="25"/>
      <c r="W18" s="32">
        <v>349</v>
      </c>
      <c r="X18" s="25">
        <v>5850</v>
      </c>
      <c r="Y18" s="25"/>
      <c r="Z18" s="25">
        <v>1385</v>
      </c>
      <c r="AA18" s="26">
        <v>8</v>
      </c>
      <c r="AB18" s="25">
        <v>2510</v>
      </c>
      <c r="AC18" s="26">
        <v>2060</v>
      </c>
      <c r="AD18" s="25"/>
      <c r="AE18" s="25"/>
      <c r="AF18" s="27">
        <f>Z18*2.43</f>
        <v>3365.55</v>
      </c>
      <c r="AG18" s="26"/>
      <c r="AH18" s="33">
        <v>1</v>
      </c>
    </row>
    <row r="19" spans="1:36" ht="60" customHeight="1" x14ac:dyDescent="0.25">
      <c r="A19" s="34">
        <v>45732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124833</v>
      </c>
      <c r="H19" s="37">
        <f t="shared" si="2"/>
        <v>14511.744186046511</v>
      </c>
      <c r="I19" s="36">
        <f t="shared" si="2"/>
        <v>483750</v>
      </c>
      <c r="J19" s="37">
        <f t="shared" si="2"/>
        <v>56250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61255.220000000016</v>
      </c>
      <c r="R19" s="36">
        <f t="shared" si="2"/>
        <v>264</v>
      </c>
      <c r="S19" s="36">
        <f t="shared" si="2"/>
        <v>847</v>
      </c>
      <c r="T19" s="36">
        <f t="shared" si="2"/>
        <v>31825</v>
      </c>
      <c r="U19" s="36">
        <f t="shared" si="2"/>
        <v>0</v>
      </c>
      <c r="V19" s="36">
        <f t="shared" si="2"/>
        <v>0</v>
      </c>
      <c r="W19" s="38">
        <f t="shared" si="2"/>
        <v>5732</v>
      </c>
      <c r="X19" s="36">
        <f t="shared" si="2"/>
        <v>47645</v>
      </c>
      <c r="Y19" s="36">
        <f t="shared" si="2"/>
        <v>646</v>
      </c>
      <c r="Z19" s="36">
        <f t="shared" si="2"/>
        <v>8910</v>
      </c>
      <c r="AA19" s="36">
        <f t="shared" si="2"/>
        <v>266</v>
      </c>
      <c r="AB19" s="36">
        <f t="shared" si="2"/>
        <v>16705</v>
      </c>
      <c r="AC19" s="36">
        <f t="shared" si="2"/>
        <v>12991</v>
      </c>
      <c r="AD19" s="36">
        <f t="shared" si="2"/>
        <v>0</v>
      </c>
      <c r="AE19" s="36">
        <f t="shared" si="2"/>
        <v>1060</v>
      </c>
      <c r="AF19" s="37">
        <f t="shared" si="2"/>
        <v>40917.30000000001</v>
      </c>
      <c r="AG19" s="36">
        <f t="shared" si="2"/>
        <v>1645</v>
      </c>
      <c r="AH19" s="39">
        <f t="shared" si="2"/>
        <v>286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124833</v>
      </c>
      <c r="H20" s="41">
        <f t="shared" si="3"/>
        <v>14511.744186046511</v>
      </c>
      <c r="I20" s="40">
        <f t="shared" si="3"/>
        <v>483750</v>
      </c>
      <c r="J20" s="41">
        <f t="shared" si="3"/>
        <v>56250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61255.220000000016</v>
      </c>
      <c r="R20" s="40">
        <f t="shared" si="3"/>
        <v>264</v>
      </c>
      <c r="S20" s="40">
        <f t="shared" si="3"/>
        <v>847</v>
      </c>
      <c r="T20" s="40">
        <f t="shared" si="3"/>
        <v>31825</v>
      </c>
      <c r="U20" s="40">
        <f t="shared" si="3"/>
        <v>0</v>
      </c>
      <c r="V20" s="40">
        <f t="shared" si="3"/>
        <v>0</v>
      </c>
      <c r="W20" s="40">
        <f t="shared" si="3"/>
        <v>5732</v>
      </c>
      <c r="X20" s="40">
        <f t="shared" si="3"/>
        <v>47645</v>
      </c>
      <c r="Y20" s="40">
        <f t="shared" si="3"/>
        <v>646</v>
      </c>
      <c r="Z20" s="40">
        <f t="shared" si="3"/>
        <v>8910</v>
      </c>
      <c r="AA20" s="40">
        <f t="shared" si="3"/>
        <v>266</v>
      </c>
      <c r="AB20" s="40">
        <f t="shared" si="3"/>
        <v>16705</v>
      </c>
      <c r="AC20" s="40">
        <f t="shared" si="3"/>
        <v>12991</v>
      </c>
      <c r="AD20" s="40">
        <f t="shared" si="3"/>
        <v>0</v>
      </c>
      <c r="AE20" s="40">
        <f t="shared" si="3"/>
        <v>1060</v>
      </c>
      <c r="AF20" s="41">
        <f t="shared" si="3"/>
        <v>40917.30000000001</v>
      </c>
      <c r="AG20" s="40">
        <f t="shared" si="3"/>
        <v>1645</v>
      </c>
      <c r="AH20" s="42">
        <f t="shared" si="3"/>
        <v>286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V18" sqref="V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122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45733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'3-9-16, 2025'!E20</f>
        <v>253</v>
      </c>
      <c r="F15" s="21">
        <f>'3-9-16, 2025'!F20</f>
        <v>395.69767441860472</v>
      </c>
      <c r="G15" s="21">
        <f>'3-9-16, 2025'!G20</f>
        <v>124833</v>
      </c>
      <c r="H15" s="21">
        <f>'3-9-16, 2025'!H20</f>
        <v>14511.744186046511</v>
      </c>
      <c r="I15" s="21">
        <f>'3-9-16, 2025'!I20</f>
        <v>483750</v>
      </c>
      <c r="J15" s="21">
        <f>'3-9-16, 2025'!J20</f>
        <v>56250</v>
      </c>
      <c r="K15" s="21">
        <f>'3-9-16, 2025'!K20</f>
        <v>0</v>
      </c>
      <c r="L15" s="21">
        <f>'3-9-16, 2025'!L20</f>
        <v>0</v>
      </c>
      <c r="M15" s="21">
        <f>'3-9-16, 2025'!M20</f>
        <v>0</v>
      </c>
      <c r="N15" s="21">
        <f>'3-9-16, 2025'!N20</f>
        <v>0</v>
      </c>
      <c r="O15" s="21">
        <f>'3-9-16, 2025'!O20</f>
        <v>0</v>
      </c>
      <c r="P15" s="21">
        <f>'3-9-16, 2025'!P20</f>
        <v>2.9309887850104133E-14</v>
      </c>
      <c r="Q15" s="21">
        <f>'3-9-16, 2025'!Q20</f>
        <v>61255.220000000016</v>
      </c>
      <c r="R15" s="21">
        <f>'3-9-16, 2025'!R20</f>
        <v>264</v>
      </c>
      <c r="S15" s="21">
        <f>'3-9-16, 2025'!S20</f>
        <v>847</v>
      </c>
      <c r="T15" s="21">
        <f>'3-9-16, 2025'!T20</f>
        <v>31825</v>
      </c>
      <c r="U15" s="21">
        <f>'3-9-16, 2025'!U20</f>
        <v>0</v>
      </c>
      <c r="V15" s="21">
        <f>'3-9-16, 2025'!V20</f>
        <v>0</v>
      </c>
      <c r="W15" s="21">
        <f>'3-9-16, 2025'!W20</f>
        <v>5732</v>
      </c>
      <c r="X15" s="21">
        <f>'3-9-16, 2025'!X20</f>
        <v>47645</v>
      </c>
      <c r="Y15" s="21">
        <f>'3-9-16, 2025'!Y20</f>
        <v>646</v>
      </c>
      <c r="Z15" s="21">
        <f>'3-9-16, 2025'!Z20</f>
        <v>8910</v>
      </c>
      <c r="AA15" s="21">
        <f>'3-9-16, 2025'!AA20</f>
        <v>266</v>
      </c>
      <c r="AB15" s="21">
        <f>'3-9-16, 2025'!AB20</f>
        <v>16705</v>
      </c>
      <c r="AC15" s="21">
        <f>'3-9-16, 2025'!AC20</f>
        <v>12991</v>
      </c>
      <c r="AD15" s="21">
        <f>'3-9-16, 2025'!AD20</f>
        <v>0</v>
      </c>
      <c r="AE15" s="21">
        <f>'3-9-16, 2025'!AE20</f>
        <v>1060</v>
      </c>
      <c r="AF15" s="21">
        <f>'3-9-16, 2025'!AF20</f>
        <v>40917.30000000001</v>
      </c>
      <c r="AG15" s="21">
        <f>'3-9-16, 2025'!AG20</f>
        <v>1645</v>
      </c>
      <c r="AH15" s="21">
        <f>'3-9-16, 2025'!AH20</f>
        <v>286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253</v>
      </c>
      <c r="F17" s="27">
        <f t="shared" ref="F17:AH17" si="1">F15+F16</f>
        <v>395.69767441860472</v>
      </c>
      <c r="G17" s="26">
        <f>G15+G16</f>
        <v>124833</v>
      </c>
      <c r="H17" s="27">
        <f>H15+H16</f>
        <v>14511.744186046511</v>
      </c>
      <c r="I17" s="26">
        <f t="shared" si="1"/>
        <v>494500</v>
      </c>
      <c r="J17" s="26">
        <f t="shared" si="1"/>
        <v>57500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61255.220000000016</v>
      </c>
      <c r="R17" s="26">
        <f t="shared" si="1"/>
        <v>264</v>
      </c>
      <c r="S17" s="26">
        <f t="shared" si="1"/>
        <v>847</v>
      </c>
      <c r="T17" s="26">
        <f t="shared" si="1"/>
        <v>31825</v>
      </c>
      <c r="U17" s="26">
        <f t="shared" si="1"/>
        <v>0</v>
      </c>
      <c r="V17" s="26">
        <f t="shared" si="1"/>
        <v>0</v>
      </c>
      <c r="W17" s="26">
        <f t="shared" si="1"/>
        <v>5732</v>
      </c>
      <c r="X17" s="26">
        <f t="shared" si="1"/>
        <v>47645</v>
      </c>
      <c r="Y17" s="26">
        <f t="shared" si="1"/>
        <v>646</v>
      </c>
      <c r="Z17" s="26">
        <f t="shared" si="1"/>
        <v>8910</v>
      </c>
      <c r="AA17" s="26">
        <f t="shared" si="1"/>
        <v>266</v>
      </c>
      <c r="AB17" s="26">
        <f t="shared" si="1"/>
        <v>16705</v>
      </c>
      <c r="AC17" s="26">
        <f t="shared" si="1"/>
        <v>12991</v>
      </c>
      <c r="AD17" s="26">
        <f t="shared" si="1"/>
        <v>0</v>
      </c>
      <c r="AE17" s="26">
        <f t="shared" si="1"/>
        <v>1060</v>
      </c>
      <c r="AF17" s="27">
        <f t="shared" si="1"/>
        <v>40917.30000000001</v>
      </c>
      <c r="AG17" s="26">
        <f t="shared" si="1"/>
        <v>1645</v>
      </c>
      <c r="AH17" s="31">
        <f t="shared" si="1"/>
        <v>286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21484</v>
      </c>
      <c r="H18" s="27">
        <f>G18/215*25</f>
        <v>2498.1395348837209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7019.5000000000009</v>
      </c>
      <c r="R18" s="25"/>
      <c r="S18" s="25"/>
      <c r="T18" s="25">
        <v>5189</v>
      </c>
      <c r="U18" s="25"/>
      <c r="V18" s="25"/>
      <c r="W18" s="32">
        <v>119</v>
      </c>
      <c r="X18" s="25">
        <v>5682</v>
      </c>
      <c r="Y18" s="25"/>
      <c r="Z18" s="25">
        <v>1134</v>
      </c>
      <c r="AA18" s="26">
        <v>8</v>
      </c>
      <c r="AB18" s="25">
        <v>2391</v>
      </c>
      <c r="AC18" s="26">
        <v>1951</v>
      </c>
      <c r="AD18" s="25"/>
      <c r="AE18" s="25"/>
      <c r="AF18" s="27">
        <f>Z18*2.43</f>
        <v>2755.6200000000003</v>
      </c>
      <c r="AG18" s="26"/>
      <c r="AH18" s="33"/>
    </row>
    <row r="19" spans="1:36" ht="60" customHeight="1" x14ac:dyDescent="0.25">
      <c r="A19" s="34">
        <v>45738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103349</v>
      </c>
      <c r="H19" s="37">
        <f t="shared" si="2"/>
        <v>12013.60465116279</v>
      </c>
      <c r="I19" s="36">
        <f t="shared" si="2"/>
        <v>494500</v>
      </c>
      <c r="J19" s="37">
        <f t="shared" si="2"/>
        <v>57500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54235.720000000016</v>
      </c>
      <c r="R19" s="36">
        <f t="shared" si="2"/>
        <v>264</v>
      </c>
      <c r="S19" s="36">
        <f t="shared" si="2"/>
        <v>847</v>
      </c>
      <c r="T19" s="36">
        <f t="shared" si="2"/>
        <v>26636</v>
      </c>
      <c r="U19" s="36">
        <f t="shared" si="2"/>
        <v>0</v>
      </c>
      <c r="V19" s="36">
        <f t="shared" si="2"/>
        <v>0</v>
      </c>
      <c r="W19" s="38">
        <f t="shared" si="2"/>
        <v>5613</v>
      </c>
      <c r="X19" s="36">
        <f t="shared" si="2"/>
        <v>41963</v>
      </c>
      <c r="Y19" s="36">
        <f t="shared" si="2"/>
        <v>646</v>
      </c>
      <c r="Z19" s="36">
        <f t="shared" si="2"/>
        <v>7776</v>
      </c>
      <c r="AA19" s="36">
        <f t="shared" si="2"/>
        <v>258</v>
      </c>
      <c r="AB19" s="36">
        <f t="shared" si="2"/>
        <v>14314</v>
      </c>
      <c r="AC19" s="36">
        <f t="shared" si="2"/>
        <v>11040</v>
      </c>
      <c r="AD19" s="36">
        <f t="shared" si="2"/>
        <v>0</v>
      </c>
      <c r="AE19" s="36">
        <f t="shared" si="2"/>
        <v>1060</v>
      </c>
      <c r="AF19" s="37">
        <f t="shared" si="2"/>
        <v>38161.680000000008</v>
      </c>
      <c r="AG19" s="36">
        <f t="shared" si="2"/>
        <v>1645</v>
      </c>
      <c r="AH19" s="39">
        <f t="shared" si="2"/>
        <v>286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103349</v>
      </c>
      <c r="H20" s="41">
        <f t="shared" si="3"/>
        <v>12013.60465116279</v>
      </c>
      <c r="I20" s="40">
        <f t="shared" si="3"/>
        <v>494500</v>
      </c>
      <c r="J20" s="41">
        <f t="shared" si="3"/>
        <v>57500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54235.720000000016</v>
      </c>
      <c r="R20" s="40">
        <f t="shared" si="3"/>
        <v>264</v>
      </c>
      <c r="S20" s="40">
        <f t="shared" si="3"/>
        <v>847</v>
      </c>
      <c r="T20" s="40">
        <f t="shared" si="3"/>
        <v>26636</v>
      </c>
      <c r="U20" s="40">
        <f t="shared" si="3"/>
        <v>0</v>
      </c>
      <c r="V20" s="40">
        <f t="shared" si="3"/>
        <v>0</v>
      </c>
      <c r="W20" s="40">
        <f t="shared" si="3"/>
        <v>5613</v>
      </c>
      <c r="X20" s="40">
        <f t="shared" si="3"/>
        <v>41963</v>
      </c>
      <c r="Y20" s="40">
        <f t="shared" si="3"/>
        <v>646</v>
      </c>
      <c r="Z20" s="40">
        <f t="shared" si="3"/>
        <v>7776</v>
      </c>
      <c r="AA20" s="40">
        <f t="shared" si="3"/>
        <v>258</v>
      </c>
      <c r="AB20" s="40">
        <f t="shared" si="3"/>
        <v>14314</v>
      </c>
      <c r="AC20" s="40">
        <f t="shared" si="3"/>
        <v>11040</v>
      </c>
      <c r="AD20" s="40">
        <f t="shared" si="3"/>
        <v>0</v>
      </c>
      <c r="AE20" s="40">
        <f t="shared" si="3"/>
        <v>1060</v>
      </c>
      <c r="AF20" s="41">
        <f t="shared" si="3"/>
        <v>38161.680000000008</v>
      </c>
      <c r="AG20" s="40">
        <f t="shared" si="3"/>
        <v>1645</v>
      </c>
      <c r="AH20" s="42">
        <f t="shared" si="3"/>
        <v>286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U19" sqref="U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123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45739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'3-17-22, 2025'!E20</f>
        <v>253</v>
      </c>
      <c r="F15" s="21">
        <f>'3-17-22, 2025'!F20</f>
        <v>395.69767441860472</v>
      </c>
      <c r="G15" s="21">
        <f>'3-17-22, 2025'!G20</f>
        <v>103349</v>
      </c>
      <c r="H15" s="21">
        <f>'3-17-22, 2025'!H20</f>
        <v>12013.60465116279</v>
      </c>
      <c r="I15" s="21">
        <f>'3-17-22, 2025'!I20</f>
        <v>494500</v>
      </c>
      <c r="J15" s="21">
        <f>'3-17-22, 2025'!J20</f>
        <v>57500</v>
      </c>
      <c r="K15" s="21">
        <f>'3-17-22, 2025'!K20</f>
        <v>0</v>
      </c>
      <c r="L15" s="21">
        <f>'3-17-22, 2025'!L20</f>
        <v>0</v>
      </c>
      <c r="M15" s="21">
        <f>'3-17-22, 2025'!M20</f>
        <v>0</v>
      </c>
      <c r="N15" s="21">
        <f>'3-17-22, 2025'!N20</f>
        <v>0</v>
      </c>
      <c r="O15" s="21">
        <f>'3-17-22, 2025'!O20</f>
        <v>0</v>
      </c>
      <c r="P15" s="21">
        <f>'3-17-22, 2025'!P20</f>
        <v>2.9309887850104133E-14</v>
      </c>
      <c r="Q15" s="21">
        <f>'3-17-22, 2025'!Q20</f>
        <v>54235.720000000016</v>
      </c>
      <c r="R15" s="21">
        <f>'3-17-22, 2025'!R20</f>
        <v>264</v>
      </c>
      <c r="S15" s="21">
        <f>'3-17-22, 2025'!S20</f>
        <v>847</v>
      </c>
      <c r="T15" s="21">
        <f>'3-17-22, 2025'!T20</f>
        <v>26636</v>
      </c>
      <c r="U15" s="21">
        <f>'3-17-22, 2025'!U20</f>
        <v>0</v>
      </c>
      <c r="V15" s="21">
        <f>'3-17-22, 2025'!V20</f>
        <v>0</v>
      </c>
      <c r="W15" s="21">
        <f>'3-17-22, 2025'!W20</f>
        <v>5613</v>
      </c>
      <c r="X15" s="21">
        <f>'3-17-22, 2025'!X20</f>
        <v>41963</v>
      </c>
      <c r="Y15" s="21">
        <f>'3-17-22, 2025'!Y20</f>
        <v>646</v>
      </c>
      <c r="Z15" s="21">
        <f>'3-17-22, 2025'!Z20</f>
        <v>7776</v>
      </c>
      <c r="AA15" s="21">
        <f>'3-17-22, 2025'!AA20</f>
        <v>258</v>
      </c>
      <c r="AB15" s="21">
        <f>'3-17-22, 2025'!AB20</f>
        <v>14314</v>
      </c>
      <c r="AC15" s="21">
        <f>'3-17-22, 2025'!AC20</f>
        <v>11040</v>
      </c>
      <c r="AD15" s="21">
        <f>'3-17-22, 2025'!AD20</f>
        <v>0</v>
      </c>
      <c r="AE15" s="21">
        <f>'3-17-22, 2025'!AE20</f>
        <v>1060</v>
      </c>
      <c r="AF15" s="21">
        <f>'3-17-22, 2025'!AF20</f>
        <v>38161.680000000008</v>
      </c>
      <c r="AG15" s="21">
        <f>'3-17-22, 2025'!AG20</f>
        <v>1645</v>
      </c>
      <c r="AH15" s="21">
        <f>'3-17-22, 2025'!AH20</f>
        <v>286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>
        <v>43000</v>
      </c>
      <c r="H16" s="26">
        <f>G16/215*25</f>
        <v>5000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>
        <v>10440</v>
      </c>
      <c r="U16" s="25"/>
      <c r="V16" s="25"/>
      <c r="W16" s="25"/>
      <c r="X16" s="26">
        <v>10250</v>
      </c>
      <c r="Y16" s="25"/>
      <c r="Z16" s="25">
        <v>2000</v>
      </c>
      <c r="AA16" s="25"/>
      <c r="AB16" s="25">
        <v>7200</v>
      </c>
      <c r="AC16" s="25"/>
      <c r="AD16" s="26"/>
      <c r="AE16" s="25"/>
      <c r="AF16" s="25">
        <v>6000</v>
      </c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253</v>
      </c>
      <c r="F17" s="27">
        <f t="shared" ref="F17:AH17" si="1">F15+F16</f>
        <v>395.69767441860472</v>
      </c>
      <c r="G17" s="26">
        <f>G15+G16</f>
        <v>146349</v>
      </c>
      <c r="H17" s="27">
        <f>H15+H16</f>
        <v>17013.60465116279</v>
      </c>
      <c r="I17" s="26">
        <f t="shared" si="1"/>
        <v>505250</v>
      </c>
      <c r="J17" s="26">
        <f t="shared" si="1"/>
        <v>58750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69235.720000000016</v>
      </c>
      <c r="R17" s="26">
        <f t="shared" si="1"/>
        <v>264</v>
      </c>
      <c r="S17" s="26">
        <f t="shared" si="1"/>
        <v>847</v>
      </c>
      <c r="T17" s="26">
        <f t="shared" si="1"/>
        <v>37076</v>
      </c>
      <c r="U17" s="26">
        <f t="shared" si="1"/>
        <v>0</v>
      </c>
      <c r="V17" s="26">
        <f t="shared" si="1"/>
        <v>0</v>
      </c>
      <c r="W17" s="26">
        <f t="shared" si="1"/>
        <v>5613</v>
      </c>
      <c r="X17" s="26">
        <f t="shared" si="1"/>
        <v>52213</v>
      </c>
      <c r="Y17" s="26">
        <f t="shared" si="1"/>
        <v>646</v>
      </c>
      <c r="Z17" s="26">
        <f t="shared" si="1"/>
        <v>9776</v>
      </c>
      <c r="AA17" s="26">
        <f t="shared" si="1"/>
        <v>258</v>
      </c>
      <c r="AB17" s="26">
        <f t="shared" si="1"/>
        <v>21514</v>
      </c>
      <c r="AC17" s="26">
        <f t="shared" si="1"/>
        <v>11040</v>
      </c>
      <c r="AD17" s="26">
        <f t="shared" si="1"/>
        <v>0</v>
      </c>
      <c r="AE17" s="26">
        <f t="shared" si="1"/>
        <v>1060</v>
      </c>
      <c r="AF17" s="27">
        <f t="shared" si="1"/>
        <v>44161.680000000008</v>
      </c>
      <c r="AG17" s="26">
        <f t="shared" si="1"/>
        <v>1645</v>
      </c>
      <c r="AH17" s="31">
        <f t="shared" si="1"/>
        <v>286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23569</v>
      </c>
      <c r="H18" s="27">
        <f>G18/215*25</f>
        <v>2740.5813953488373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7187.2</v>
      </c>
      <c r="R18" s="25"/>
      <c r="S18" s="25"/>
      <c r="T18" s="25">
        <v>6062</v>
      </c>
      <c r="U18" s="25"/>
      <c r="V18" s="25"/>
      <c r="W18" s="32">
        <v>49</v>
      </c>
      <c r="X18" s="25">
        <v>5576</v>
      </c>
      <c r="Y18" s="25"/>
      <c r="Z18" s="25">
        <v>1196</v>
      </c>
      <c r="AA18" s="26">
        <v>10</v>
      </c>
      <c r="AB18" s="25">
        <v>2204</v>
      </c>
      <c r="AC18" s="26">
        <v>2275</v>
      </c>
      <c r="AD18" s="25"/>
      <c r="AE18" s="25"/>
      <c r="AF18" s="27">
        <v>2906.28</v>
      </c>
      <c r="AG18" s="26"/>
      <c r="AH18" s="33"/>
    </row>
    <row r="19" spans="1:36" ht="60" customHeight="1" x14ac:dyDescent="0.25">
      <c r="A19" s="34">
        <v>45745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122780</v>
      </c>
      <c r="H19" s="37">
        <f t="shared" si="2"/>
        <v>14273.023255813952</v>
      </c>
      <c r="I19" s="36">
        <f t="shared" si="2"/>
        <v>505250</v>
      </c>
      <c r="J19" s="37">
        <f t="shared" si="2"/>
        <v>58750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62048.520000000019</v>
      </c>
      <c r="R19" s="36">
        <f t="shared" si="2"/>
        <v>264</v>
      </c>
      <c r="S19" s="36">
        <f t="shared" si="2"/>
        <v>847</v>
      </c>
      <c r="T19" s="36">
        <f t="shared" si="2"/>
        <v>31014</v>
      </c>
      <c r="U19" s="36">
        <f t="shared" si="2"/>
        <v>0</v>
      </c>
      <c r="V19" s="36">
        <f t="shared" si="2"/>
        <v>0</v>
      </c>
      <c r="W19" s="38">
        <f t="shared" si="2"/>
        <v>5564</v>
      </c>
      <c r="X19" s="36">
        <f t="shared" si="2"/>
        <v>46637</v>
      </c>
      <c r="Y19" s="36">
        <f t="shared" si="2"/>
        <v>646</v>
      </c>
      <c r="Z19" s="36">
        <f t="shared" si="2"/>
        <v>8580</v>
      </c>
      <c r="AA19" s="36">
        <f t="shared" si="2"/>
        <v>248</v>
      </c>
      <c r="AB19" s="36">
        <f t="shared" si="2"/>
        <v>19310</v>
      </c>
      <c r="AC19" s="36">
        <f t="shared" si="2"/>
        <v>8765</v>
      </c>
      <c r="AD19" s="36">
        <f t="shared" si="2"/>
        <v>0</v>
      </c>
      <c r="AE19" s="36">
        <f t="shared" si="2"/>
        <v>1060</v>
      </c>
      <c r="AF19" s="37">
        <f t="shared" si="2"/>
        <v>41255.400000000009</v>
      </c>
      <c r="AG19" s="36">
        <f t="shared" si="2"/>
        <v>1645</v>
      </c>
      <c r="AH19" s="39">
        <f t="shared" si="2"/>
        <v>286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122780</v>
      </c>
      <c r="H20" s="41">
        <f t="shared" si="3"/>
        <v>14273.023255813952</v>
      </c>
      <c r="I20" s="40">
        <f t="shared" si="3"/>
        <v>505250</v>
      </c>
      <c r="J20" s="41">
        <f t="shared" si="3"/>
        <v>58750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62048.520000000019</v>
      </c>
      <c r="R20" s="40">
        <f t="shared" si="3"/>
        <v>264</v>
      </c>
      <c r="S20" s="40">
        <f t="shared" si="3"/>
        <v>847</v>
      </c>
      <c r="T20" s="40">
        <f t="shared" si="3"/>
        <v>31014</v>
      </c>
      <c r="U20" s="40">
        <f t="shared" si="3"/>
        <v>0</v>
      </c>
      <c r="V20" s="40">
        <f t="shared" si="3"/>
        <v>0</v>
      </c>
      <c r="W20" s="40">
        <f t="shared" si="3"/>
        <v>5564</v>
      </c>
      <c r="X20" s="40">
        <f t="shared" si="3"/>
        <v>46637</v>
      </c>
      <c r="Y20" s="40">
        <f t="shared" si="3"/>
        <v>646</v>
      </c>
      <c r="Z20" s="40">
        <f t="shared" si="3"/>
        <v>8580</v>
      </c>
      <c r="AA20" s="40">
        <f t="shared" si="3"/>
        <v>248</v>
      </c>
      <c r="AB20" s="40">
        <f t="shared" si="3"/>
        <v>19310</v>
      </c>
      <c r="AC20" s="40">
        <f t="shared" si="3"/>
        <v>8765</v>
      </c>
      <c r="AD20" s="40">
        <f t="shared" si="3"/>
        <v>0</v>
      </c>
      <c r="AE20" s="40">
        <f t="shared" si="3"/>
        <v>1060</v>
      </c>
      <c r="AF20" s="41">
        <f t="shared" si="3"/>
        <v>41255.400000000009</v>
      </c>
      <c r="AG20" s="40">
        <f t="shared" si="3"/>
        <v>1645</v>
      </c>
      <c r="AH20" s="42">
        <f t="shared" si="3"/>
        <v>286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zoomScale="85" zoomScaleNormal="85" workbookViewId="0">
      <selection activeCell="Q20" sqref="Q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124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45746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'3-23-29, 2025'!E20</f>
        <v>253</v>
      </c>
      <c r="F15" s="21">
        <f>'3-23-29, 2025'!F20</f>
        <v>395.69767441860472</v>
      </c>
      <c r="G15" s="21">
        <f>'3-23-29, 2025'!G20</f>
        <v>122780</v>
      </c>
      <c r="H15" s="21">
        <f>'3-23-29, 2025'!H20</f>
        <v>14273.023255813952</v>
      </c>
      <c r="I15" s="21">
        <f>'3-23-29, 2025'!I20</f>
        <v>505250</v>
      </c>
      <c r="J15" s="21">
        <f>'3-23-29, 2025'!J20</f>
        <v>58750</v>
      </c>
      <c r="K15" s="21">
        <f>'3-23-29, 2025'!K20</f>
        <v>0</v>
      </c>
      <c r="L15" s="21">
        <f>'3-23-29, 2025'!L20</f>
        <v>0</v>
      </c>
      <c r="M15" s="21">
        <f>'3-23-29, 2025'!M20</f>
        <v>0</v>
      </c>
      <c r="N15" s="21">
        <f>'3-23-29, 2025'!N20</f>
        <v>0</v>
      </c>
      <c r="O15" s="21">
        <f>'3-23-29, 2025'!O20</f>
        <v>0</v>
      </c>
      <c r="P15" s="21">
        <f>'3-23-29, 2025'!P20</f>
        <v>2.9309887850104133E-14</v>
      </c>
      <c r="Q15" s="21">
        <f>'3-23-29, 2025'!Q20</f>
        <v>62048.520000000019</v>
      </c>
      <c r="R15" s="21">
        <f>'3-23-29, 2025'!R20</f>
        <v>264</v>
      </c>
      <c r="S15" s="21">
        <f>'3-23-29, 2025'!S20</f>
        <v>847</v>
      </c>
      <c r="T15" s="21">
        <f>'3-23-29, 2025'!T20</f>
        <v>31014</v>
      </c>
      <c r="U15" s="21">
        <f>'3-23-29, 2025'!U20</f>
        <v>0</v>
      </c>
      <c r="V15" s="21">
        <f>'3-23-29, 2025'!V20</f>
        <v>0</v>
      </c>
      <c r="W15" s="21">
        <f>'3-23-29, 2025'!W20</f>
        <v>5564</v>
      </c>
      <c r="X15" s="21">
        <f>'3-23-29, 2025'!X20</f>
        <v>46637</v>
      </c>
      <c r="Y15" s="21">
        <f>'3-23-29, 2025'!Y20</f>
        <v>646</v>
      </c>
      <c r="Z15" s="21">
        <f>'3-23-29, 2025'!Z20</f>
        <v>8580</v>
      </c>
      <c r="AA15" s="21">
        <f>'3-23-29, 2025'!AA20</f>
        <v>248</v>
      </c>
      <c r="AB15" s="21">
        <f>'3-23-29, 2025'!AB20</f>
        <v>19310</v>
      </c>
      <c r="AC15" s="21">
        <f>'3-23-29, 2025'!AC20</f>
        <v>8765</v>
      </c>
      <c r="AD15" s="21">
        <f>'3-23-29, 2025'!AD20</f>
        <v>0</v>
      </c>
      <c r="AE15" s="21">
        <f>'3-23-29, 2025'!AE20</f>
        <v>1060</v>
      </c>
      <c r="AF15" s="21">
        <f>'3-23-29, 2025'!AF20</f>
        <v>41255.400000000009</v>
      </c>
      <c r="AG15" s="21">
        <f>'3-23-29, 2025'!AG20</f>
        <v>1645</v>
      </c>
      <c r="AH15" s="21">
        <f>'3-23-29, 2025'!AH20</f>
        <v>286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253</v>
      </c>
      <c r="F17" s="27">
        <f t="shared" ref="F17:AH17" si="1">F15+F16</f>
        <v>395.69767441860472</v>
      </c>
      <c r="G17" s="26">
        <f>G15+G16</f>
        <v>122780</v>
      </c>
      <c r="H17" s="27">
        <f>H15+H16</f>
        <v>14273.023255813952</v>
      </c>
      <c r="I17" s="26">
        <f t="shared" si="1"/>
        <v>516000</v>
      </c>
      <c r="J17" s="26">
        <f t="shared" si="1"/>
        <v>60000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62048.520000000019</v>
      </c>
      <c r="R17" s="26">
        <f t="shared" si="1"/>
        <v>264</v>
      </c>
      <c r="S17" s="26">
        <f t="shared" si="1"/>
        <v>847</v>
      </c>
      <c r="T17" s="26">
        <f t="shared" si="1"/>
        <v>31014</v>
      </c>
      <c r="U17" s="26">
        <f t="shared" si="1"/>
        <v>0</v>
      </c>
      <c r="V17" s="26">
        <f t="shared" si="1"/>
        <v>0</v>
      </c>
      <c r="W17" s="26">
        <f t="shared" si="1"/>
        <v>5564</v>
      </c>
      <c r="X17" s="26">
        <f t="shared" si="1"/>
        <v>46637</v>
      </c>
      <c r="Y17" s="26">
        <f t="shared" si="1"/>
        <v>646</v>
      </c>
      <c r="Z17" s="26">
        <f t="shared" si="1"/>
        <v>8580</v>
      </c>
      <c r="AA17" s="26">
        <f t="shared" si="1"/>
        <v>248</v>
      </c>
      <c r="AB17" s="26">
        <f t="shared" si="1"/>
        <v>19310</v>
      </c>
      <c r="AC17" s="26">
        <f t="shared" si="1"/>
        <v>8765</v>
      </c>
      <c r="AD17" s="26">
        <f t="shared" si="1"/>
        <v>0</v>
      </c>
      <c r="AE17" s="26">
        <f t="shared" si="1"/>
        <v>1060</v>
      </c>
      <c r="AF17" s="27">
        <f t="shared" si="1"/>
        <v>41255.400000000009</v>
      </c>
      <c r="AG17" s="26">
        <f t="shared" si="1"/>
        <v>1645</v>
      </c>
      <c r="AH17" s="31">
        <f t="shared" si="1"/>
        <v>286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21779</v>
      </c>
      <c r="H18" s="27">
        <f>G18/215*25</f>
        <v>2532.4418604651164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6918.4</v>
      </c>
      <c r="R18" s="25"/>
      <c r="S18" s="25"/>
      <c r="T18" s="25">
        <v>6064</v>
      </c>
      <c r="U18" s="25"/>
      <c r="V18" s="25"/>
      <c r="W18" s="32">
        <v>34</v>
      </c>
      <c r="X18" s="25">
        <v>4938</v>
      </c>
      <c r="Y18" s="25"/>
      <c r="Z18" s="25">
        <v>1202</v>
      </c>
      <c r="AA18" s="26">
        <v>10</v>
      </c>
      <c r="AB18" s="25">
        <v>2010</v>
      </c>
      <c r="AC18" s="26">
        <v>2383</v>
      </c>
      <c r="AD18" s="25"/>
      <c r="AE18" s="25"/>
      <c r="AF18" s="27">
        <v>2920.8600000000006</v>
      </c>
      <c r="AG18" s="26"/>
      <c r="AH18" s="33"/>
    </row>
    <row r="19" spans="1:36" ht="60" customHeight="1" x14ac:dyDescent="0.25">
      <c r="A19" s="34">
        <v>45752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101001</v>
      </c>
      <c r="H19" s="37">
        <f t="shared" si="2"/>
        <v>11740.581395348836</v>
      </c>
      <c r="I19" s="36">
        <f t="shared" si="2"/>
        <v>516000</v>
      </c>
      <c r="J19" s="37">
        <f t="shared" si="2"/>
        <v>60000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55130.120000000017</v>
      </c>
      <c r="R19" s="36">
        <f t="shared" si="2"/>
        <v>264</v>
      </c>
      <c r="S19" s="36">
        <f t="shared" si="2"/>
        <v>847</v>
      </c>
      <c r="T19" s="36">
        <f t="shared" si="2"/>
        <v>24950</v>
      </c>
      <c r="U19" s="36">
        <f t="shared" si="2"/>
        <v>0</v>
      </c>
      <c r="V19" s="36">
        <f t="shared" si="2"/>
        <v>0</v>
      </c>
      <c r="W19" s="38">
        <f t="shared" si="2"/>
        <v>5530</v>
      </c>
      <c r="X19" s="36">
        <f t="shared" si="2"/>
        <v>41699</v>
      </c>
      <c r="Y19" s="36">
        <f t="shared" si="2"/>
        <v>646</v>
      </c>
      <c r="Z19" s="36">
        <f t="shared" si="2"/>
        <v>7378</v>
      </c>
      <c r="AA19" s="36">
        <f t="shared" si="2"/>
        <v>238</v>
      </c>
      <c r="AB19" s="36">
        <f t="shared" si="2"/>
        <v>17300</v>
      </c>
      <c r="AC19" s="36">
        <f t="shared" si="2"/>
        <v>6382</v>
      </c>
      <c r="AD19" s="36">
        <f t="shared" si="2"/>
        <v>0</v>
      </c>
      <c r="AE19" s="36">
        <f t="shared" si="2"/>
        <v>1060</v>
      </c>
      <c r="AF19" s="37">
        <f t="shared" si="2"/>
        <v>38334.540000000008</v>
      </c>
      <c r="AG19" s="36">
        <f t="shared" si="2"/>
        <v>1645</v>
      </c>
      <c r="AH19" s="39">
        <f t="shared" si="2"/>
        <v>286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101001</v>
      </c>
      <c r="H20" s="41">
        <f t="shared" si="3"/>
        <v>11740.581395348836</v>
      </c>
      <c r="I20" s="40">
        <f t="shared" si="3"/>
        <v>516000</v>
      </c>
      <c r="J20" s="41">
        <f t="shared" si="3"/>
        <v>60000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55130.120000000017</v>
      </c>
      <c r="R20" s="40">
        <f t="shared" si="3"/>
        <v>264</v>
      </c>
      <c r="S20" s="40">
        <f t="shared" si="3"/>
        <v>847</v>
      </c>
      <c r="T20" s="40">
        <f t="shared" si="3"/>
        <v>24950</v>
      </c>
      <c r="U20" s="40">
        <f t="shared" si="3"/>
        <v>0</v>
      </c>
      <c r="V20" s="40">
        <f t="shared" si="3"/>
        <v>0</v>
      </c>
      <c r="W20" s="40">
        <f t="shared" si="3"/>
        <v>5530</v>
      </c>
      <c r="X20" s="40">
        <f t="shared" si="3"/>
        <v>41699</v>
      </c>
      <c r="Y20" s="40">
        <f t="shared" si="3"/>
        <v>646</v>
      </c>
      <c r="Z20" s="40">
        <f t="shared" si="3"/>
        <v>7378</v>
      </c>
      <c r="AA20" s="40">
        <f t="shared" si="3"/>
        <v>238</v>
      </c>
      <c r="AB20" s="40">
        <f t="shared" si="3"/>
        <v>17300</v>
      </c>
      <c r="AC20" s="40">
        <f t="shared" si="3"/>
        <v>6382</v>
      </c>
      <c r="AD20" s="40">
        <f t="shared" si="3"/>
        <v>0</v>
      </c>
      <c r="AE20" s="40">
        <f t="shared" si="3"/>
        <v>1060</v>
      </c>
      <c r="AF20" s="41">
        <f t="shared" si="3"/>
        <v>38334.540000000008</v>
      </c>
      <c r="AG20" s="40">
        <f t="shared" si="3"/>
        <v>1645</v>
      </c>
      <c r="AH20" s="42">
        <f t="shared" si="3"/>
        <v>286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AH18" sqref="AH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125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45753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'3-30-4-5, 2025'!E20</f>
        <v>253</v>
      </c>
      <c r="F15" s="21">
        <f>'3-30-4-5, 2025'!F20</f>
        <v>395.69767441860472</v>
      </c>
      <c r="G15" s="21">
        <f>'3-30-4-5, 2025'!G20</f>
        <v>101001</v>
      </c>
      <c r="H15" s="21">
        <f>'3-30-4-5, 2025'!H20</f>
        <v>11740.581395348836</v>
      </c>
      <c r="I15" s="21">
        <f>'3-30-4-5, 2025'!I20</f>
        <v>516000</v>
      </c>
      <c r="J15" s="21">
        <f>'3-30-4-5, 2025'!J20</f>
        <v>60000</v>
      </c>
      <c r="K15" s="21">
        <f>'3-30-4-5, 2025'!K20</f>
        <v>0</v>
      </c>
      <c r="L15" s="21">
        <f>'3-30-4-5, 2025'!L20</f>
        <v>0</v>
      </c>
      <c r="M15" s="21">
        <f>'3-30-4-5, 2025'!M20</f>
        <v>0</v>
      </c>
      <c r="N15" s="21">
        <f>'3-30-4-5, 2025'!N20</f>
        <v>0</v>
      </c>
      <c r="O15" s="21">
        <f>'3-30-4-5, 2025'!O20</f>
        <v>0</v>
      </c>
      <c r="P15" s="21">
        <f>'3-30-4-5, 2025'!P20</f>
        <v>2.9309887850104133E-14</v>
      </c>
      <c r="Q15" s="21">
        <f>'3-30-4-5, 2025'!Q20</f>
        <v>55130.120000000017</v>
      </c>
      <c r="R15" s="21">
        <f>'3-30-4-5, 2025'!R20</f>
        <v>264</v>
      </c>
      <c r="S15" s="21">
        <f>'3-30-4-5, 2025'!S20</f>
        <v>847</v>
      </c>
      <c r="T15" s="21">
        <f>'3-30-4-5, 2025'!T20</f>
        <v>24950</v>
      </c>
      <c r="U15" s="21">
        <f>'3-30-4-5, 2025'!U20</f>
        <v>0</v>
      </c>
      <c r="V15" s="21">
        <f>'3-30-4-5, 2025'!V20</f>
        <v>0</v>
      </c>
      <c r="W15" s="21">
        <f>'3-30-4-5, 2025'!W20</f>
        <v>5530</v>
      </c>
      <c r="X15" s="21">
        <f>'3-30-4-5, 2025'!X20</f>
        <v>41699</v>
      </c>
      <c r="Y15" s="21">
        <f>'3-30-4-5, 2025'!Y20</f>
        <v>646</v>
      </c>
      <c r="Z15" s="21">
        <f>'3-30-4-5, 2025'!Z20</f>
        <v>7378</v>
      </c>
      <c r="AA15" s="21">
        <f>'3-30-4-5, 2025'!AA20</f>
        <v>238</v>
      </c>
      <c r="AB15" s="21">
        <f>'3-30-4-5, 2025'!AB20</f>
        <v>17300</v>
      </c>
      <c r="AC15" s="21">
        <f>'3-30-4-5, 2025'!AC20</f>
        <v>6382</v>
      </c>
      <c r="AD15" s="21">
        <f>'3-30-4-5, 2025'!AD20</f>
        <v>0</v>
      </c>
      <c r="AE15" s="21">
        <f>'3-30-4-5, 2025'!AE20</f>
        <v>1060</v>
      </c>
      <c r="AF15" s="21">
        <f>'3-30-4-5, 2025'!AF20</f>
        <v>38334.540000000008</v>
      </c>
      <c r="AG15" s="21">
        <f>'3-30-4-5, 2025'!AG20</f>
        <v>1645</v>
      </c>
      <c r="AH15" s="21">
        <f>'3-30-4-5, 2025'!AH20</f>
        <v>286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253</v>
      </c>
      <c r="F17" s="27">
        <f t="shared" ref="F17:AH17" si="1">F15+F16</f>
        <v>395.69767441860472</v>
      </c>
      <c r="G17" s="26">
        <f>G15+G16</f>
        <v>101001</v>
      </c>
      <c r="H17" s="27">
        <f>H15+H16</f>
        <v>11740.581395348836</v>
      </c>
      <c r="I17" s="26">
        <f t="shared" si="1"/>
        <v>526750</v>
      </c>
      <c r="J17" s="26">
        <f t="shared" si="1"/>
        <v>61250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55130.120000000017</v>
      </c>
      <c r="R17" s="26">
        <f t="shared" si="1"/>
        <v>264</v>
      </c>
      <c r="S17" s="26">
        <f t="shared" si="1"/>
        <v>847</v>
      </c>
      <c r="T17" s="26">
        <f t="shared" si="1"/>
        <v>24950</v>
      </c>
      <c r="U17" s="26">
        <f t="shared" si="1"/>
        <v>0</v>
      </c>
      <c r="V17" s="26">
        <f t="shared" si="1"/>
        <v>0</v>
      </c>
      <c r="W17" s="26">
        <f t="shared" si="1"/>
        <v>5530</v>
      </c>
      <c r="X17" s="26">
        <f t="shared" si="1"/>
        <v>41699</v>
      </c>
      <c r="Y17" s="26">
        <f t="shared" si="1"/>
        <v>646</v>
      </c>
      <c r="Z17" s="26">
        <f t="shared" si="1"/>
        <v>7378</v>
      </c>
      <c r="AA17" s="26">
        <f t="shared" si="1"/>
        <v>238</v>
      </c>
      <c r="AB17" s="26">
        <f t="shared" si="1"/>
        <v>17300</v>
      </c>
      <c r="AC17" s="26">
        <f t="shared" si="1"/>
        <v>6382</v>
      </c>
      <c r="AD17" s="26">
        <f t="shared" si="1"/>
        <v>0</v>
      </c>
      <c r="AE17" s="26">
        <f t="shared" si="1"/>
        <v>1060</v>
      </c>
      <c r="AF17" s="27">
        <f t="shared" si="1"/>
        <v>38334.540000000008</v>
      </c>
      <c r="AG17" s="26">
        <f t="shared" si="1"/>
        <v>1645</v>
      </c>
      <c r="AH17" s="31">
        <f t="shared" si="1"/>
        <v>286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22552</v>
      </c>
      <c r="H18" s="27">
        <f>G18/215*25</f>
        <v>2622.3255813953488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7586.2000000000007</v>
      </c>
      <c r="R18" s="25"/>
      <c r="S18" s="25"/>
      <c r="T18" s="25">
        <v>6361</v>
      </c>
      <c r="U18" s="25"/>
      <c r="V18" s="25"/>
      <c r="W18" s="32">
        <v>317</v>
      </c>
      <c r="X18" s="25">
        <v>5102</v>
      </c>
      <c r="Y18" s="25"/>
      <c r="Z18" s="25">
        <v>1227</v>
      </c>
      <c r="AA18" s="26">
        <v>10</v>
      </c>
      <c r="AB18" s="25">
        <v>2242</v>
      </c>
      <c r="AC18" s="26">
        <v>2499</v>
      </c>
      <c r="AD18" s="25"/>
      <c r="AE18" s="25"/>
      <c r="AF18" s="27">
        <v>2981.61</v>
      </c>
      <c r="AG18" s="26"/>
      <c r="AH18" s="33"/>
    </row>
    <row r="19" spans="1:36" ht="60" customHeight="1" x14ac:dyDescent="0.25">
      <c r="A19" s="34">
        <v>45759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78449</v>
      </c>
      <c r="H19" s="37">
        <f t="shared" si="2"/>
        <v>9118.2558139534867</v>
      </c>
      <c r="I19" s="36">
        <f t="shared" si="2"/>
        <v>526750</v>
      </c>
      <c r="J19" s="37">
        <f t="shared" si="2"/>
        <v>61250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47543.920000000013</v>
      </c>
      <c r="R19" s="36">
        <f t="shared" si="2"/>
        <v>264</v>
      </c>
      <c r="S19" s="36">
        <f t="shared" si="2"/>
        <v>847</v>
      </c>
      <c r="T19" s="36">
        <f t="shared" si="2"/>
        <v>18589</v>
      </c>
      <c r="U19" s="36">
        <f t="shared" si="2"/>
        <v>0</v>
      </c>
      <c r="V19" s="36">
        <f t="shared" si="2"/>
        <v>0</v>
      </c>
      <c r="W19" s="38">
        <f t="shared" si="2"/>
        <v>5213</v>
      </c>
      <c r="X19" s="36">
        <f t="shared" si="2"/>
        <v>36597</v>
      </c>
      <c r="Y19" s="36">
        <f t="shared" si="2"/>
        <v>646</v>
      </c>
      <c r="Z19" s="36">
        <f t="shared" si="2"/>
        <v>6151</v>
      </c>
      <c r="AA19" s="36">
        <f t="shared" si="2"/>
        <v>228</v>
      </c>
      <c r="AB19" s="36">
        <f t="shared" si="2"/>
        <v>15058</v>
      </c>
      <c r="AC19" s="36">
        <f t="shared" si="2"/>
        <v>3883</v>
      </c>
      <c r="AD19" s="36">
        <f t="shared" si="2"/>
        <v>0</v>
      </c>
      <c r="AE19" s="36">
        <f t="shared" si="2"/>
        <v>1060</v>
      </c>
      <c r="AF19" s="37">
        <f t="shared" si="2"/>
        <v>35352.930000000008</v>
      </c>
      <c r="AG19" s="36">
        <f t="shared" si="2"/>
        <v>1645</v>
      </c>
      <c r="AH19" s="39">
        <f t="shared" si="2"/>
        <v>286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78449</v>
      </c>
      <c r="H20" s="41">
        <f t="shared" si="3"/>
        <v>9118.2558139534867</v>
      </c>
      <c r="I20" s="40">
        <f t="shared" si="3"/>
        <v>526750</v>
      </c>
      <c r="J20" s="41">
        <f t="shared" si="3"/>
        <v>61250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47543.920000000013</v>
      </c>
      <c r="R20" s="40">
        <f t="shared" si="3"/>
        <v>264</v>
      </c>
      <c r="S20" s="40">
        <f t="shared" si="3"/>
        <v>847</v>
      </c>
      <c r="T20" s="40">
        <f t="shared" si="3"/>
        <v>18589</v>
      </c>
      <c r="U20" s="40">
        <f t="shared" si="3"/>
        <v>0</v>
      </c>
      <c r="V20" s="40">
        <f t="shared" si="3"/>
        <v>0</v>
      </c>
      <c r="W20" s="40">
        <f t="shared" si="3"/>
        <v>5213</v>
      </c>
      <c r="X20" s="40">
        <f t="shared" si="3"/>
        <v>36597</v>
      </c>
      <c r="Y20" s="40">
        <f t="shared" si="3"/>
        <v>646</v>
      </c>
      <c r="Z20" s="40">
        <f t="shared" si="3"/>
        <v>6151</v>
      </c>
      <c r="AA20" s="40">
        <f t="shared" si="3"/>
        <v>228</v>
      </c>
      <c r="AB20" s="40">
        <f t="shared" si="3"/>
        <v>15058</v>
      </c>
      <c r="AC20" s="40">
        <f t="shared" si="3"/>
        <v>3883</v>
      </c>
      <c r="AD20" s="40">
        <f t="shared" si="3"/>
        <v>0</v>
      </c>
      <c r="AE20" s="40">
        <f t="shared" si="3"/>
        <v>1060</v>
      </c>
      <c r="AF20" s="41">
        <f t="shared" si="3"/>
        <v>35352.930000000008</v>
      </c>
      <c r="AG20" s="40">
        <f t="shared" si="3"/>
        <v>1645</v>
      </c>
      <c r="AH20" s="42">
        <f t="shared" si="3"/>
        <v>286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Q16" sqref="Q16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126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45760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'4-6-12, 2025'!E20</f>
        <v>253</v>
      </c>
      <c r="F15" s="21">
        <f>'4-6-12, 2025'!F20</f>
        <v>395.69767441860472</v>
      </c>
      <c r="G15" s="21">
        <f>'4-6-12, 2025'!G20</f>
        <v>78449</v>
      </c>
      <c r="H15" s="21">
        <f>'4-6-12, 2025'!H20</f>
        <v>9118.2558139534867</v>
      </c>
      <c r="I15" s="21">
        <f>'4-6-12, 2025'!I20</f>
        <v>526750</v>
      </c>
      <c r="J15" s="21">
        <f>'4-6-12, 2025'!J20</f>
        <v>61250</v>
      </c>
      <c r="K15" s="21">
        <f>'4-6-12, 2025'!K20</f>
        <v>0</v>
      </c>
      <c r="L15" s="21">
        <f>'4-6-12, 2025'!L20</f>
        <v>0</v>
      </c>
      <c r="M15" s="21">
        <f>'4-6-12, 2025'!M20</f>
        <v>0</v>
      </c>
      <c r="N15" s="21">
        <f>'4-6-12, 2025'!N20</f>
        <v>0</v>
      </c>
      <c r="O15" s="21">
        <f>'4-6-12, 2025'!O20</f>
        <v>0</v>
      </c>
      <c r="P15" s="21">
        <f>'4-6-12, 2025'!P20</f>
        <v>2.9309887850104133E-14</v>
      </c>
      <c r="Q15" s="21">
        <f>'4-6-12, 2025'!Q20</f>
        <v>47543.920000000013</v>
      </c>
      <c r="R15" s="21">
        <f>'4-6-12, 2025'!R20</f>
        <v>264</v>
      </c>
      <c r="S15" s="21">
        <f>'4-6-12, 2025'!S20</f>
        <v>847</v>
      </c>
      <c r="T15" s="21">
        <f>'4-6-12, 2025'!T20</f>
        <v>18589</v>
      </c>
      <c r="U15" s="21">
        <f>'4-6-12, 2025'!U20</f>
        <v>0</v>
      </c>
      <c r="V15" s="21">
        <f>'4-6-12, 2025'!V20</f>
        <v>0</v>
      </c>
      <c r="W15" s="21">
        <f>'4-6-12, 2025'!W20</f>
        <v>5213</v>
      </c>
      <c r="X15" s="21">
        <f>'4-6-12, 2025'!X20</f>
        <v>36597</v>
      </c>
      <c r="Y15" s="21">
        <f>'4-6-12, 2025'!Y20</f>
        <v>646</v>
      </c>
      <c r="Z15" s="21">
        <f>'4-6-12, 2025'!Z20</f>
        <v>6151</v>
      </c>
      <c r="AA15" s="21">
        <f>'4-6-12, 2025'!AA20</f>
        <v>228</v>
      </c>
      <c r="AB15" s="21">
        <f>'4-6-12, 2025'!AB20</f>
        <v>15058</v>
      </c>
      <c r="AC15" s="21">
        <f>'4-6-12, 2025'!AC20</f>
        <v>3883</v>
      </c>
      <c r="AD15" s="21">
        <f>'4-6-12, 2025'!AD20</f>
        <v>0</v>
      </c>
      <c r="AE15" s="21">
        <f>'4-6-12, 2025'!AE20</f>
        <v>1060</v>
      </c>
      <c r="AF15" s="21">
        <f>'4-6-12, 2025'!AF20</f>
        <v>35352.930000000008</v>
      </c>
      <c r="AG15" s="21">
        <f>'4-6-12, 2025'!AG20</f>
        <v>1645</v>
      </c>
      <c r="AH15" s="21">
        <v>285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>
        <v>43000</v>
      </c>
      <c r="H16" s="26">
        <f>G16/215*25</f>
        <v>5000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>
        <v>11520</v>
      </c>
      <c r="U16" s="25"/>
      <c r="V16" s="25"/>
      <c r="W16" s="25"/>
      <c r="X16" s="26">
        <v>11250</v>
      </c>
      <c r="Y16" s="25"/>
      <c r="Z16" s="25">
        <v>3000</v>
      </c>
      <c r="AA16" s="25"/>
      <c r="AB16" s="25">
        <v>5400</v>
      </c>
      <c r="AC16" s="25">
        <v>6000</v>
      </c>
      <c r="AD16" s="26"/>
      <c r="AE16" s="25"/>
      <c r="AF16" s="25">
        <v>6000</v>
      </c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253</v>
      </c>
      <c r="F17" s="27">
        <f t="shared" ref="F17:AH17" si="1">F15+F16</f>
        <v>395.69767441860472</v>
      </c>
      <c r="G17" s="26">
        <f>G15+G16</f>
        <v>121449</v>
      </c>
      <c r="H17" s="27">
        <f>H15+H16</f>
        <v>14118.255813953487</v>
      </c>
      <c r="I17" s="26">
        <f t="shared" si="1"/>
        <v>537500</v>
      </c>
      <c r="J17" s="26">
        <f t="shared" si="1"/>
        <v>62500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62543.920000000013</v>
      </c>
      <c r="R17" s="26">
        <f t="shared" si="1"/>
        <v>264</v>
      </c>
      <c r="S17" s="26">
        <f t="shared" si="1"/>
        <v>847</v>
      </c>
      <c r="T17" s="26">
        <f t="shared" si="1"/>
        <v>30109</v>
      </c>
      <c r="U17" s="26">
        <f t="shared" si="1"/>
        <v>0</v>
      </c>
      <c r="V17" s="26">
        <f t="shared" si="1"/>
        <v>0</v>
      </c>
      <c r="W17" s="26">
        <f t="shared" si="1"/>
        <v>5213</v>
      </c>
      <c r="X17" s="26">
        <f t="shared" si="1"/>
        <v>47847</v>
      </c>
      <c r="Y17" s="26">
        <f t="shared" si="1"/>
        <v>646</v>
      </c>
      <c r="Z17" s="26">
        <f t="shared" si="1"/>
        <v>9151</v>
      </c>
      <c r="AA17" s="26">
        <f t="shared" si="1"/>
        <v>228</v>
      </c>
      <c r="AB17" s="26">
        <f t="shared" si="1"/>
        <v>20458</v>
      </c>
      <c r="AC17" s="26">
        <f t="shared" si="1"/>
        <v>9883</v>
      </c>
      <c r="AD17" s="26">
        <f t="shared" si="1"/>
        <v>0</v>
      </c>
      <c r="AE17" s="26">
        <f t="shared" si="1"/>
        <v>1060</v>
      </c>
      <c r="AF17" s="27">
        <f t="shared" si="1"/>
        <v>41352.930000000008</v>
      </c>
      <c r="AG17" s="26">
        <f t="shared" si="1"/>
        <v>1645</v>
      </c>
      <c r="AH17" s="31">
        <f t="shared" si="1"/>
        <v>285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16708</v>
      </c>
      <c r="H18" s="27">
        <f>G18/215*25</f>
        <v>1942.7906976744187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5554.3</v>
      </c>
      <c r="R18" s="25"/>
      <c r="S18" s="25"/>
      <c r="T18" s="25">
        <v>5405</v>
      </c>
      <c r="U18" s="25"/>
      <c r="V18" s="25"/>
      <c r="W18" s="32">
        <v>159</v>
      </c>
      <c r="X18" s="25">
        <v>3096</v>
      </c>
      <c r="Y18" s="25"/>
      <c r="Z18" s="25">
        <v>879</v>
      </c>
      <c r="AA18" s="26">
        <v>10</v>
      </c>
      <c r="AB18" s="25">
        <v>1473</v>
      </c>
      <c r="AC18" s="26">
        <v>1914</v>
      </c>
      <c r="AD18" s="25"/>
      <c r="AE18" s="25"/>
      <c r="AF18" s="27">
        <v>2135.9700000000003</v>
      </c>
      <c r="AG18" s="26"/>
      <c r="AH18" s="33"/>
    </row>
    <row r="19" spans="1:36" ht="60" customHeight="1" x14ac:dyDescent="0.25">
      <c r="A19" s="34">
        <v>45766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104741</v>
      </c>
      <c r="H19" s="37">
        <f t="shared" si="2"/>
        <v>12175.465116279069</v>
      </c>
      <c r="I19" s="36">
        <f t="shared" si="2"/>
        <v>537500</v>
      </c>
      <c r="J19" s="37">
        <f t="shared" si="2"/>
        <v>62500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56989.62000000001</v>
      </c>
      <c r="R19" s="36">
        <f t="shared" si="2"/>
        <v>264</v>
      </c>
      <c r="S19" s="36">
        <f t="shared" si="2"/>
        <v>847</v>
      </c>
      <c r="T19" s="36">
        <f t="shared" si="2"/>
        <v>24704</v>
      </c>
      <c r="U19" s="36">
        <f t="shared" si="2"/>
        <v>0</v>
      </c>
      <c r="V19" s="36">
        <f t="shared" si="2"/>
        <v>0</v>
      </c>
      <c r="W19" s="38">
        <f t="shared" si="2"/>
        <v>5054</v>
      </c>
      <c r="X19" s="36">
        <f t="shared" si="2"/>
        <v>44751</v>
      </c>
      <c r="Y19" s="36">
        <f t="shared" si="2"/>
        <v>646</v>
      </c>
      <c r="Z19" s="36">
        <f t="shared" si="2"/>
        <v>8272</v>
      </c>
      <c r="AA19" s="36">
        <f t="shared" si="2"/>
        <v>218</v>
      </c>
      <c r="AB19" s="36">
        <f t="shared" si="2"/>
        <v>18985</v>
      </c>
      <c r="AC19" s="36">
        <f t="shared" si="2"/>
        <v>7969</v>
      </c>
      <c r="AD19" s="36">
        <f t="shared" si="2"/>
        <v>0</v>
      </c>
      <c r="AE19" s="36">
        <f t="shared" si="2"/>
        <v>1060</v>
      </c>
      <c r="AF19" s="37">
        <f t="shared" si="2"/>
        <v>39216.960000000006</v>
      </c>
      <c r="AG19" s="36">
        <f t="shared" si="2"/>
        <v>1645</v>
      </c>
      <c r="AH19" s="39">
        <f t="shared" si="2"/>
        <v>285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104741</v>
      </c>
      <c r="H20" s="41">
        <f t="shared" si="3"/>
        <v>12175.465116279069</v>
      </c>
      <c r="I20" s="40">
        <f t="shared" si="3"/>
        <v>537500</v>
      </c>
      <c r="J20" s="41">
        <f t="shared" si="3"/>
        <v>62500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56989.62000000001</v>
      </c>
      <c r="R20" s="40">
        <f t="shared" si="3"/>
        <v>264</v>
      </c>
      <c r="S20" s="40">
        <f t="shared" si="3"/>
        <v>847</v>
      </c>
      <c r="T20" s="40">
        <f t="shared" si="3"/>
        <v>24704</v>
      </c>
      <c r="U20" s="40">
        <f t="shared" si="3"/>
        <v>0</v>
      </c>
      <c r="V20" s="40">
        <f t="shared" si="3"/>
        <v>0</v>
      </c>
      <c r="W20" s="40">
        <f t="shared" si="3"/>
        <v>5054</v>
      </c>
      <c r="X20" s="40">
        <f t="shared" si="3"/>
        <v>44751</v>
      </c>
      <c r="Y20" s="40">
        <f t="shared" si="3"/>
        <v>646</v>
      </c>
      <c r="Z20" s="40">
        <f t="shared" si="3"/>
        <v>8272</v>
      </c>
      <c r="AA20" s="40">
        <f t="shared" si="3"/>
        <v>218</v>
      </c>
      <c r="AB20" s="40">
        <f t="shared" si="3"/>
        <v>18985</v>
      </c>
      <c r="AC20" s="40">
        <f t="shared" si="3"/>
        <v>7969</v>
      </c>
      <c r="AD20" s="40">
        <f t="shared" si="3"/>
        <v>0</v>
      </c>
      <c r="AE20" s="40">
        <f t="shared" si="3"/>
        <v>1060</v>
      </c>
      <c r="AF20" s="41">
        <f t="shared" si="3"/>
        <v>39216.960000000006</v>
      </c>
      <c r="AG20" s="40">
        <f t="shared" si="3"/>
        <v>1645</v>
      </c>
      <c r="AH20" s="42">
        <f t="shared" si="3"/>
        <v>285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Y20" sqref="Y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127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45767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'4-13-19, 2025'!E20</f>
        <v>253</v>
      </c>
      <c r="F15" s="21">
        <f>'4-13-19, 2025'!F20</f>
        <v>395.69767441860472</v>
      </c>
      <c r="G15" s="21">
        <f>'4-13-19, 2025'!G20</f>
        <v>104741</v>
      </c>
      <c r="H15" s="21">
        <f>'4-13-19, 2025'!H20</f>
        <v>12175.465116279069</v>
      </c>
      <c r="I15" s="21">
        <f>'4-13-19, 2025'!I20</f>
        <v>537500</v>
      </c>
      <c r="J15" s="21">
        <f>'4-13-19, 2025'!J20</f>
        <v>62500</v>
      </c>
      <c r="K15" s="21">
        <f>'4-13-19, 2025'!K20</f>
        <v>0</v>
      </c>
      <c r="L15" s="21">
        <f>'4-13-19, 2025'!L20</f>
        <v>0</v>
      </c>
      <c r="M15" s="21">
        <f>'4-13-19, 2025'!M20</f>
        <v>0</v>
      </c>
      <c r="N15" s="21">
        <f>'4-13-19, 2025'!N20</f>
        <v>0</v>
      </c>
      <c r="O15" s="21">
        <f>'4-13-19, 2025'!O20</f>
        <v>0</v>
      </c>
      <c r="P15" s="21">
        <f>'4-13-19, 2025'!P20</f>
        <v>2.9309887850104133E-14</v>
      </c>
      <c r="Q15" s="21">
        <f>'4-13-19, 2025'!Q20</f>
        <v>56989.62000000001</v>
      </c>
      <c r="R15" s="21">
        <f>'4-13-19, 2025'!R20</f>
        <v>264</v>
      </c>
      <c r="S15" s="21">
        <f>'4-13-19, 2025'!S20</f>
        <v>847</v>
      </c>
      <c r="T15" s="21">
        <f>'4-13-19, 2025'!T20</f>
        <v>24704</v>
      </c>
      <c r="U15" s="21">
        <f>'4-13-19, 2025'!U20</f>
        <v>0</v>
      </c>
      <c r="V15" s="21">
        <f>'4-13-19, 2025'!V20</f>
        <v>0</v>
      </c>
      <c r="W15" s="21">
        <f>'4-13-19, 2025'!W20</f>
        <v>5054</v>
      </c>
      <c r="X15" s="21">
        <f>'4-13-19, 2025'!X20</f>
        <v>44751</v>
      </c>
      <c r="Y15" s="21">
        <f>'4-13-19, 2025'!Y20</f>
        <v>646</v>
      </c>
      <c r="Z15" s="21">
        <f>'4-13-19, 2025'!Z20</f>
        <v>8272</v>
      </c>
      <c r="AA15" s="21">
        <f>'4-13-19, 2025'!AA20</f>
        <v>218</v>
      </c>
      <c r="AB15" s="21">
        <f>'4-13-19, 2025'!AB20</f>
        <v>18985</v>
      </c>
      <c r="AC15" s="21">
        <f>'4-13-19, 2025'!AC20</f>
        <v>7969</v>
      </c>
      <c r="AD15" s="21">
        <f>'4-13-19, 2025'!AD20</f>
        <v>0</v>
      </c>
      <c r="AE15" s="21">
        <f>'4-13-19, 2025'!AE20</f>
        <v>1060</v>
      </c>
      <c r="AF15" s="21">
        <f>'4-13-19, 2025'!AF20</f>
        <v>39216.960000000006</v>
      </c>
      <c r="AG15" s="21">
        <f>'4-13-19, 2025'!AG20</f>
        <v>1645</v>
      </c>
      <c r="AH15" s="21">
        <f>'4-13-19, 2025'!AH20</f>
        <v>285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>
        <v>27950</v>
      </c>
      <c r="H16" s="26">
        <f>G16/215*25</f>
        <v>3250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>
        <v>9720</v>
      </c>
      <c r="U16" s="25"/>
      <c r="V16" s="25"/>
      <c r="W16" s="25"/>
      <c r="X16" s="26">
        <v>19250</v>
      </c>
      <c r="Y16" s="25"/>
      <c r="Z16" s="25">
        <v>2000</v>
      </c>
      <c r="AA16" s="25">
        <v>50</v>
      </c>
      <c r="AB16" s="25">
        <v>6300</v>
      </c>
      <c r="AC16" s="25">
        <v>7000</v>
      </c>
      <c r="AD16" s="26"/>
      <c r="AE16" s="25"/>
      <c r="AF16" s="25">
        <v>5000</v>
      </c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253</v>
      </c>
      <c r="F17" s="27">
        <f t="shared" ref="F17:AH17" si="1">F15+F16</f>
        <v>395.69767441860472</v>
      </c>
      <c r="G17" s="26">
        <f>G15+G16</f>
        <v>132691</v>
      </c>
      <c r="H17" s="27">
        <f>H15+H16</f>
        <v>15425.465116279069</v>
      </c>
      <c r="I17" s="26">
        <f t="shared" si="1"/>
        <v>548250</v>
      </c>
      <c r="J17" s="26">
        <f t="shared" si="1"/>
        <v>63750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71989.62000000001</v>
      </c>
      <c r="R17" s="26">
        <f t="shared" si="1"/>
        <v>264</v>
      </c>
      <c r="S17" s="26">
        <f t="shared" si="1"/>
        <v>847</v>
      </c>
      <c r="T17" s="26">
        <f t="shared" si="1"/>
        <v>34424</v>
      </c>
      <c r="U17" s="26">
        <f t="shared" si="1"/>
        <v>0</v>
      </c>
      <c r="V17" s="26">
        <f t="shared" si="1"/>
        <v>0</v>
      </c>
      <c r="W17" s="26">
        <f t="shared" si="1"/>
        <v>5054</v>
      </c>
      <c r="X17" s="26">
        <f t="shared" si="1"/>
        <v>64001</v>
      </c>
      <c r="Y17" s="26">
        <f t="shared" si="1"/>
        <v>646</v>
      </c>
      <c r="Z17" s="26">
        <f t="shared" si="1"/>
        <v>10272</v>
      </c>
      <c r="AA17" s="26">
        <f t="shared" si="1"/>
        <v>268</v>
      </c>
      <c r="AB17" s="26">
        <f t="shared" si="1"/>
        <v>25285</v>
      </c>
      <c r="AC17" s="26">
        <f t="shared" si="1"/>
        <v>14969</v>
      </c>
      <c r="AD17" s="26">
        <f t="shared" si="1"/>
        <v>0</v>
      </c>
      <c r="AE17" s="26">
        <f t="shared" si="1"/>
        <v>1060</v>
      </c>
      <c r="AF17" s="27">
        <f t="shared" si="1"/>
        <v>44216.960000000006</v>
      </c>
      <c r="AG17" s="26">
        <f t="shared" si="1"/>
        <v>1645</v>
      </c>
      <c r="AH17" s="31">
        <f t="shared" si="1"/>
        <v>285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23709</v>
      </c>
      <c r="H18" s="27">
        <f>G18/215*25</f>
        <v>2756.8604651162791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8632.2000000000007</v>
      </c>
      <c r="R18" s="25"/>
      <c r="S18" s="25"/>
      <c r="T18" s="25">
        <v>7801</v>
      </c>
      <c r="U18" s="25"/>
      <c r="V18" s="25"/>
      <c r="W18" s="32">
        <v>264</v>
      </c>
      <c r="X18" s="25">
        <v>5159</v>
      </c>
      <c r="Y18" s="25"/>
      <c r="Z18" s="25">
        <v>1403</v>
      </c>
      <c r="AA18" s="26">
        <v>10</v>
      </c>
      <c r="AB18" s="25">
        <v>3357</v>
      </c>
      <c r="AC18" s="26">
        <v>1847</v>
      </c>
      <c r="AD18" s="25"/>
      <c r="AE18" s="25"/>
      <c r="AF18" s="27">
        <v>3409.29</v>
      </c>
      <c r="AG18" s="26"/>
      <c r="AH18" s="33"/>
    </row>
    <row r="19" spans="1:36" ht="60" customHeight="1" x14ac:dyDescent="0.25">
      <c r="A19" s="34">
        <v>45773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108982</v>
      </c>
      <c r="H19" s="37">
        <f t="shared" si="2"/>
        <v>12668.60465116279</v>
      </c>
      <c r="I19" s="36">
        <f t="shared" si="2"/>
        <v>548250</v>
      </c>
      <c r="J19" s="37">
        <f t="shared" si="2"/>
        <v>63750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63357.420000000013</v>
      </c>
      <c r="R19" s="36">
        <f t="shared" si="2"/>
        <v>264</v>
      </c>
      <c r="S19" s="36">
        <f t="shared" si="2"/>
        <v>847</v>
      </c>
      <c r="T19" s="36">
        <f t="shared" si="2"/>
        <v>26623</v>
      </c>
      <c r="U19" s="36">
        <f t="shared" si="2"/>
        <v>0</v>
      </c>
      <c r="V19" s="36">
        <f t="shared" si="2"/>
        <v>0</v>
      </c>
      <c r="W19" s="38">
        <f t="shared" si="2"/>
        <v>4790</v>
      </c>
      <c r="X19" s="36">
        <f t="shared" si="2"/>
        <v>58842</v>
      </c>
      <c r="Y19" s="36">
        <f t="shared" si="2"/>
        <v>646</v>
      </c>
      <c r="Z19" s="36">
        <f t="shared" si="2"/>
        <v>8869</v>
      </c>
      <c r="AA19" s="36">
        <f t="shared" si="2"/>
        <v>258</v>
      </c>
      <c r="AB19" s="36">
        <f t="shared" si="2"/>
        <v>21928</v>
      </c>
      <c r="AC19" s="36">
        <f t="shared" si="2"/>
        <v>13122</v>
      </c>
      <c r="AD19" s="36">
        <f t="shared" si="2"/>
        <v>0</v>
      </c>
      <c r="AE19" s="36">
        <f t="shared" si="2"/>
        <v>1060</v>
      </c>
      <c r="AF19" s="37">
        <f t="shared" si="2"/>
        <v>40807.670000000006</v>
      </c>
      <c r="AG19" s="36">
        <f t="shared" si="2"/>
        <v>1645</v>
      </c>
      <c r="AH19" s="39">
        <f t="shared" si="2"/>
        <v>285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108982</v>
      </c>
      <c r="H20" s="41">
        <f t="shared" si="3"/>
        <v>12668.60465116279</v>
      </c>
      <c r="I20" s="40">
        <f t="shared" si="3"/>
        <v>548250</v>
      </c>
      <c r="J20" s="41">
        <f t="shared" si="3"/>
        <v>63750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63357.420000000013</v>
      </c>
      <c r="R20" s="40">
        <f t="shared" si="3"/>
        <v>264</v>
      </c>
      <c r="S20" s="40">
        <f t="shared" si="3"/>
        <v>847</v>
      </c>
      <c r="T20" s="40">
        <f t="shared" si="3"/>
        <v>26623</v>
      </c>
      <c r="U20" s="40">
        <f t="shared" si="3"/>
        <v>0</v>
      </c>
      <c r="V20" s="40">
        <f t="shared" si="3"/>
        <v>0</v>
      </c>
      <c r="W20" s="40">
        <f t="shared" si="3"/>
        <v>4790</v>
      </c>
      <c r="X20" s="40">
        <f t="shared" si="3"/>
        <v>58842</v>
      </c>
      <c r="Y20" s="40">
        <f t="shared" si="3"/>
        <v>646</v>
      </c>
      <c r="Z20" s="40">
        <f t="shared" si="3"/>
        <v>8869</v>
      </c>
      <c r="AA20" s="40">
        <f t="shared" si="3"/>
        <v>258</v>
      </c>
      <c r="AB20" s="40">
        <f t="shared" si="3"/>
        <v>21928</v>
      </c>
      <c r="AC20" s="40">
        <f t="shared" si="3"/>
        <v>13122</v>
      </c>
      <c r="AD20" s="40">
        <f t="shared" si="3"/>
        <v>0</v>
      </c>
      <c r="AE20" s="40">
        <f t="shared" si="3"/>
        <v>1060</v>
      </c>
      <c r="AF20" s="41">
        <f t="shared" si="3"/>
        <v>40807.670000000006</v>
      </c>
      <c r="AG20" s="40">
        <f t="shared" si="3"/>
        <v>1645</v>
      </c>
      <c r="AH20" s="42">
        <f t="shared" si="3"/>
        <v>285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G20" sqref="G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128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15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2.4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28230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45774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'4-20-26, 2025'!E20</f>
        <v>253</v>
      </c>
      <c r="F15" s="21">
        <f>'4-20-26, 2025'!F20</f>
        <v>395.69767441860472</v>
      </c>
      <c r="G15" s="21">
        <f>'4-20-26, 2025'!G20</f>
        <v>108982</v>
      </c>
      <c r="H15" s="21">
        <f>'4-20-26, 2025'!H20</f>
        <v>12668.60465116279</v>
      </c>
      <c r="I15" s="21">
        <f>'4-20-26, 2025'!I20</f>
        <v>548250</v>
      </c>
      <c r="J15" s="21">
        <f>'4-20-26, 2025'!J20</f>
        <v>63750</v>
      </c>
      <c r="K15" s="21">
        <f>'4-20-26, 2025'!K20</f>
        <v>0</v>
      </c>
      <c r="L15" s="21">
        <f>'4-20-26, 2025'!L20</f>
        <v>0</v>
      </c>
      <c r="M15" s="21">
        <f>'4-20-26, 2025'!M20</f>
        <v>0</v>
      </c>
      <c r="N15" s="21">
        <f>'4-20-26, 2025'!N20</f>
        <v>0</v>
      </c>
      <c r="O15" s="21">
        <f>'4-20-26, 2025'!O20</f>
        <v>0</v>
      </c>
      <c r="P15" s="21">
        <f>'4-20-26, 2025'!P20</f>
        <v>2.9309887850104133E-14</v>
      </c>
      <c r="Q15" s="21">
        <f>'4-20-26, 2025'!Q20</f>
        <v>63357.420000000013</v>
      </c>
      <c r="R15" s="21">
        <f>'4-20-26, 2025'!R20</f>
        <v>264</v>
      </c>
      <c r="S15" s="21">
        <f>'4-20-26, 2025'!S20</f>
        <v>847</v>
      </c>
      <c r="T15" s="21">
        <f>'4-20-26, 2025'!T20</f>
        <v>26623</v>
      </c>
      <c r="U15" s="21">
        <f>'4-20-26, 2025'!U20</f>
        <v>0</v>
      </c>
      <c r="V15" s="21">
        <f>'4-20-26, 2025'!V20</f>
        <v>0</v>
      </c>
      <c r="W15" s="21">
        <f>'4-20-26, 2025'!W20</f>
        <v>4790</v>
      </c>
      <c r="X15" s="21">
        <f>'4-20-26, 2025'!X20</f>
        <v>58842</v>
      </c>
      <c r="Y15" s="21">
        <f>'4-20-26, 2025'!Y20</f>
        <v>646</v>
      </c>
      <c r="Z15" s="21">
        <f>'4-20-26, 2025'!Z20</f>
        <v>8869</v>
      </c>
      <c r="AA15" s="21">
        <f>'4-20-26, 2025'!AA20</f>
        <v>258</v>
      </c>
      <c r="AB15" s="21">
        <f>'4-20-26, 2025'!AB20</f>
        <v>21928</v>
      </c>
      <c r="AC15" s="21">
        <f>'4-20-26, 2025'!AC20</f>
        <v>13122</v>
      </c>
      <c r="AD15" s="21">
        <f>'4-20-26, 2025'!AD20</f>
        <v>0</v>
      </c>
      <c r="AE15" s="21">
        <f>'4-20-26, 2025'!AE20</f>
        <v>1060</v>
      </c>
      <c r="AF15" s="21">
        <f>'4-20-26, 2025'!AF20</f>
        <v>40807.670000000006</v>
      </c>
      <c r="AG15" s="21">
        <f>'4-20-26, 2025'!AG20</f>
        <v>1645</v>
      </c>
      <c r="AH15" s="21">
        <f>'4-20-26, 2025'!AH20</f>
        <v>285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253</v>
      </c>
      <c r="F17" s="27">
        <f t="shared" ref="F17:AH17" si="1">F15+F16</f>
        <v>395.69767441860472</v>
      </c>
      <c r="G17" s="26">
        <f>G15+G16</f>
        <v>108982</v>
      </c>
      <c r="H17" s="27">
        <f>H15+H16</f>
        <v>12668.60465116279</v>
      </c>
      <c r="I17" s="26">
        <f t="shared" si="1"/>
        <v>559000</v>
      </c>
      <c r="J17" s="26">
        <f t="shared" si="1"/>
        <v>65000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63357.420000000013</v>
      </c>
      <c r="R17" s="26">
        <f t="shared" si="1"/>
        <v>264</v>
      </c>
      <c r="S17" s="26">
        <f t="shared" si="1"/>
        <v>847</v>
      </c>
      <c r="T17" s="26">
        <f t="shared" si="1"/>
        <v>26623</v>
      </c>
      <c r="U17" s="26">
        <f t="shared" si="1"/>
        <v>0</v>
      </c>
      <c r="V17" s="26">
        <f t="shared" si="1"/>
        <v>0</v>
      </c>
      <c r="W17" s="26">
        <f t="shared" si="1"/>
        <v>4790</v>
      </c>
      <c r="X17" s="26">
        <f t="shared" si="1"/>
        <v>58842</v>
      </c>
      <c r="Y17" s="26">
        <f t="shared" si="1"/>
        <v>646</v>
      </c>
      <c r="Z17" s="26">
        <f t="shared" si="1"/>
        <v>8869</v>
      </c>
      <c r="AA17" s="26">
        <f t="shared" si="1"/>
        <v>258</v>
      </c>
      <c r="AB17" s="26">
        <f t="shared" si="1"/>
        <v>21928</v>
      </c>
      <c r="AC17" s="26">
        <f t="shared" si="1"/>
        <v>13122</v>
      </c>
      <c r="AD17" s="26">
        <f t="shared" si="1"/>
        <v>0</v>
      </c>
      <c r="AE17" s="26">
        <f t="shared" si="1"/>
        <v>1060</v>
      </c>
      <c r="AF17" s="27">
        <f t="shared" si="1"/>
        <v>40807.670000000006</v>
      </c>
      <c r="AG17" s="26">
        <f t="shared" si="1"/>
        <v>1645</v>
      </c>
      <c r="AH17" s="31">
        <f t="shared" si="1"/>
        <v>285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16977</v>
      </c>
      <c r="H18" s="27">
        <f>G18/215*25</f>
        <v>1974.0697674418604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6228.1</v>
      </c>
      <c r="R18" s="25"/>
      <c r="S18" s="25"/>
      <c r="T18" s="25">
        <v>2126</v>
      </c>
      <c r="U18" s="25"/>
      <c r="V18" s="25"/>
      <c r="W18" s="32">
        <v>361</v>
      </c>
      <c r="X18" s="25">
        <v>6956</v>
      </c>
      <c r="Y18" s="25"/>
      <c r="Z18" s="25">
        <v>1035</v>
      </c>
      <c r="AA18" s="26">
        <v>8</v>
      </c>
      <c r="AB18" s="25">
        <v>1773</v>
      </c>
      <c r="AC18" s="26">
        <v>2027</v>
      </c>
      <c r="AD18" s="25"/>
      <c r="AE18" s="25"/>
      <c r="AF18" s="27">
        <v>2515.0499999999997</v>
      </c>
      <c r="AG18" s="26"/>
      <c r="AH18" s="33"/>
    </row>
    <row r="19" spans="1:36" ht="60" customHeight="1" x14ac:dyDescent="0.25">
      <c r="A19" s="34">
        <v>45780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92005</v>
      </c>
      <c r="H19" s="37">
        <f t="shared" si="2"/>
        <v>10694.534883720929</v>
      </c>
      <c r="I19" s="36">
        <f t="shared" si="2"/>
        <v>559000</v>
      </c>
      <c r="J19" s="37">
        <f t="shared" si="2"/>
        <v>65000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57129.320000000014</v>
      </c>
      <c r="R19" s="36">
        <f t="shared" si="2"/>
        <v>264</v>
      </c>
      <c r="S19" s="36">
        <f t="shared" si="2"/>
        <v>847</v>
      </c>
      <c r="T19" s="36">
        <f t="shared" si="2"/>
        <v>24497</v>
      </c>
      <c r="U19" s="36">
        <f t="shared" si="2"/>
        <v>0</v>
      </c>
      <c r="V19" s="36">
        <f t="shared" si="2"/>
        <v>0</v>
      </c>
      <c r="W19" s="38">
        <f t="shared" si="2"/>
        <v>4429</v>
      </c>
      <c r="X19" s="36">
        <f t="shared" si="2"/>
        <v>51886</v>
      </c>
      <c r="Y19" s="36">
        <f t="shared" si="2"/>
        <v>646</v>
      </c>
      <c r="Z19" s="36">
        <f t="shared" si="2"/>
        <v>7834</v>
      </c>
      <c r="AA19" s="36">
        <f t="shared" si="2"/>
        <v>250</v>
      </c>
      <c r="AB19" s="36">
        <f t="shared" si="2"/>
        <v>20155</v>
      </c>
      <c r="AC19" s="36">
        <f t="shared" si="2"/>
        <v>11095</v>
      </c>
      <c r="AD19" s="36">
        <f t="shared" si="2"/>
        <v>0</v>
      </c>
      <c r="AE19" s="36">
        <f t="shared" si="2"/>
        <v>1060</v>
      </c>
      <c r="AF19" s="37">
        <f t="shared" si="2"/>
        <v>38292.620000000003</v>
      </c>
      <c r="AG19" s="36">
        <f t="shared" si="2"/>
        <v>1645</v>
      </c>
      <c r="AH19" s="39">
        <f t="shared" si="2"/>
        <v>285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92005</v>
      </c>
      <c r="H20" s="41">
        <f t="shared" si="3"/>
        <v>10694.534883720929</v>
      </c>
      <c r="I20" s="40">
        <f t="shared" si="3"/>
        <v>559000</v>
      </c>
      <c r="J20" s="41">
        <f t="shared" si="3"/>
        <v>65000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57129.320000000014</v>
      </c>
      <c r="R20" s="40">
        <f t="shared" si="3"/>
        <v>264</v>
      </c>
      <c r="S20" s="40">
        <f t="shared" si="3"/>
        <v>847</v>
      </c>
      <c r="T20" s="40">
        <f t="shared" si="3"/>
        <v>24497</v>
      </c>
      <c r="U20" s="40">
        <f t="shared" si="3"/>
        <v>0</v>
      </c>
      <c r="V20" s="40">
        <f t="shared" si="3"/>
        <v>0</v>
      </c>
      <c r="W20" s="40">
        <f t="shared" si="3"/>
        <v>4429</v>
      </c>
      <c r="X20" s="40">
        <f t="shared" si="3"/>
        <v>51886</v>
      </c>
      <c r="Y20" s="40">
        <f t="shared" si="3"/>
        <v>646</v>
      </c>
      <c r="Z20" s="40">
        <f t="shared" si="3"/>
        <v>7834</v>
      </c>
      <c r="AA20" s="40">
        <f t="shared" si="3"/>
        <v>250</v>
      </c>
      <c r="AB20" s="40">
        <f t="shared" si="3"/>
        <v>20155</v>
      </c>
      <c r="AC20" s="40">
        <f t="shared" si="3"/>
        <v>11095</v>
      </c>
      <c r="AD20" s="40">
        <f t="shared" si="3"/>
        <v>0</v>
      </c>
      <c r="AE20" s="40">
        <f t="shared" si="3"/>
        <v>1060</v>
      </c>
      <c r="AF20" s="41">
        <f t="shared" si="3"/>
        <v>38292.620000000003</v>
      </c>
      <c r="AG20" s="40">
        <f t="shared" si="3"/>
        <v>1645</v>
      </c>
      <c r="AH20" s="42">
        <f t="shared" si="3"/>
        <v>285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>
        <f>4429+51886+646</f>
        <v>56961</v>
      </c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0" zoomScale="85" zoomScaleNormal="85" workbookViewId="0">
      <selection activeCell="H25" sqref="H25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129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45781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'4-27-5-3, 2025'!E20</f>
        <v>253</v>
      </c>
      <c r="F15" s="21">
        <f>'4-27-5-3, 2025'!F20</f>
        <v>395.69767441860472</v>
      </c>
      <c r="G15" s="21">
        <f>'4-27-5-3, 2025'!G20</f>
        <v>92005</v>
      </c>
      <c r="H15" s="21">
        <f>'4-27-5-3, 2025'!H20</f>
        <v>10694.534883720929</v>
      </c>
      <c r="I15" s="21">
        <f>'4-27-5-3, 2025'!I20</f>
        <v>559000</v>
      </c>
      <c r="J15" s="21">
        <f>'4-27-5-3, 2025'!J20</f>
        <v>65000</v>
      </c>
      <c r="K15" s="21">
        <f>'4-27-5-3, 2025'!K20</f>
        <v>0</v>
      </c>
      <c r="L15" s="21">
        <f>'4-27-5-3, 2025'!L20</f>
        <v>0</v>
      </c>
      <c r="M15" s="21">
        <f>'4-27-5-3, 2025'!M20</f>
        <v>0</v>
      </c>
      <c r="N15" s="21">
        <f>'4-27-5-3, 2025'!N20</f>
        <v>0</v>
      </c>
      <c r="O15" s="21">
        <f>'4-27-5-3, 2025'!O20</f>
        <v>0</v>
      </c>
      <c r="P15" s="21">
        <f>'4-27-5-3, 2025'!P20</f>
        <v>2.9309887850104133E-14</v>
      </c>
      <c r="Q15" s="21">
        <f>'4-27-5-3, 2025'!Q20</f>
        <v>57129.320000000014</v>
      </c>
      <c r="R15" s="21">
        <f>'4-27-5-3, 2025'!R20</f>
        <v>264</v>
      </c>
      <c r="S15" s="21">
        <f>'4-27-5-3, 2025'!S20</f>
        <v>847</v>
      </c>
      <c r="T15" s="21">
        <f>'4-27-5-3, 2025'!T20</f>
        <v>24497</v>
      </c>
      <c r="U15" s="21">
        <f>'4-27-5-3, 2025'!U20</f>
        <v>0</v>
      </c>
      <c r="V15" s="21">
        <f>'4-27-5-3, 2025'!V20</f>
        <v>0</v>
      </c>
      <c r="W15" s="21">
        <f>'4-27-5-3, 2025'!W20</f>
        <v>4429</v>
      </c>
      <c r="X15" s="21">
        <f>'4-27-5-3, 2025'!X20</f>
        <v>51886</v>
      </c>
      <c r="Y15" s="21">
        <f>'4-27-5-3, 2025'!Y20</f>
        <v>646</v>
      </c>
      <c r="Z15" s="21">
        <f>'4-27-5-3, 2025'!Z20</f>
        <v>7834</v>
      </c>
      <c r="AA15" s="21">
        <f>'4-27-5-3, 2025'!AA20</f>
        <v>250</v>
      </c>
      <c r="AB15" s="21">
        <f>'4-27-5-3, 2025'!AB20</f>
        <v>20155</v>
      </c>
      <c r="AC15" s="21">
        <f>'4-27-5-3, 2025'!AC20</f>
        <v>11095</v>
      </c>
      <c r="AD15" s="21">
        <f>'4-27-5-3, 2025'!AD20</f>
        <v>0</v>
      </c>
      <c r="AE15" s="21">
        <f>'4-27-5-3, 2025'!AE20</f>
        <v>1060</v>
      </c>
      <c r="AF15" s="21">
        <f>'4-27-5-3, 2025'!AF20</f>
        <v>38292.620000000003</v>
      </c>
      <c r="AG15" s="21">
        <f>'4-27-5-3, 2025'!AG20</f>
        <v>1645</v>
      </c>
      <c r="AH15" s="21">
        <f>'4-27-5-3, 2025'!AH20</f>
        <v>285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>
        <v>21500</v>
      </c>
      <c r="H16" s="26">
        <f>G16/215*25</f>
        <v>2500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12500</v>
      </c>
      <c r="R16" s="28"/>
      <c r="S16" s="26"/>
      <c r="T16" s="25">
        <v>3240</v>
      </c>
      <c r="U16" s="25"/>
      <c r="V16" s="25">
        <v>20000</v>
      </c>
      <c r="W16" s="25"/>
      <c r="X16" s="26">
        <v>11500</v>
      </c>
      <c r="Y16" s="25"/>
      <c r="Z16" s="25">
        <v>2000</v>
      </c>
      <c r="AA16" s="25"/>
      <c r="AB16" s="25">
        <v>2700</v>
      </c>
      <c r="AC16" s="25">
        <v>3000</v>
      </c>
      <c r="AD16" s="26"/>
      <c r="AE16" s="25"/>
      <c r="AF16" s="25">
        <v>3000</v>
      </c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253</v>
      </c>
      <c r="F17" s="27">
        <f t="shared" ref="F17:AH17" si="1">F15+F16</f>
        <v>395.69767441860472</v>
      </c>
      <c r="G17" s="26">
        <f>G15+G16</f>
        <v>113505</v>
      </c>
      <c r="H17" s="27">
        <f>H15+H16</f>
        <v>13194.534883720929</v>
      </c>
      <c r="I17" s="26">
        <f t="shared" si="1"/>
        <v>569750</v>
      </c>
      <c r="J17" s="26">
        <f t="shared" si="1"/>
        <v>66250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69629.320000000007</v>
      </c>
      <c r="R17" s="26">
        <f t="shared" si="1"/>
        <v>264</v>
      </c>
      <c r="S17" s="26">
        <f t="shared" si="1"/>
        <v>847</v>
      </c>
      <c r="T17" s="26">
        <f t="shared" si="1"/>
        <v>27737</v>
      </c>
      <c r="U17" s="26">
        <f t="shared" si="1"/>
        <v>0</v>
      </c>
      <c r="V17" s="26">
        <f t="shared" si="1"/>
        <v>20000</v>
      </c>
      <c r="W17" s="26">
        <f t="shared" si="1"/>
        <v>4429</v>
      </c>
      <c r="X17" s="26">
        <f t="shared" si="1"/>
        <v>63386</v>
      </c>
      <c r="Y17" s="26">
        <f t="shared" si="1"/>
        <v>646</v>
      </c>
      <c r="Z17" s="26">
        <f t="shared" si="1"/>
        <v>9834</v>
      </c>
      <c r="AA17" s="26">
        <f t="shared" si="1"/>
        <v>250</v>
      </c>
      <c r="AB17" s="26">
        <f t="shared" si="1"/>
        <v>22855</v>
      </c>
      <c r="AC17" s="26">
        <f t="shared" si="1"/>
        <v>14095</v>
      </c>
      <c r="AD17" s="26">
        <f t="shared" si="1"/>
        <v>0</v>
      </c>
      <c r="AE17" s="26">
        <f t="shared" si="1"/>
        <v>1060</v>
      </c>
      <c r="AF17" s="27">
        <f t="shared" si="1"/>
        <v>41292.620000000003</v>
      </c>
      <c r="AG17" s="26">
        <f t="shared" si="1"/>
        <v>1645</v>
      </c>
      <c r="AH17" s="31">
        <f t="shared" si="1"/>
        <v>285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19559</v>
      </c>
      <c r="H18" s="27">
        <f>G18/215*25</f>
        <v>2274.3023255813951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7358.4</v>
      </c>
      <c r="R18" s="25"/>
      <c r="S18" s="25"/>
      <c r="T18" s="25">
        <v>5348</v>
      </c>
      <c r="U18" s="25"/>
      <c r="V18" s="25"/>
      <c r="W18" s="32">
        <v>182</v>
      </c>
      <c r="X18" s="25">
        <v>5489</v>
      </c>
      <c r="Y18" s="25"/>
      <c r="Z18" s="25">
        <v>1299</v>
      </c>
      <c r="AA18" s="26">
        <v>6</v>
      </c>
      <c r="AB18" s="25">
        <v>2276</v>
      </c>
      <c r="AC18" s="26">
        <v>2173</v>
      </c>
      <c r="AD18" s="25"/>
      <c r="AE18" s="25"/>
      <c r="AF18" s="27">
        <v>3156.5699999999997</v>
      </c>
      <c r="AG18" s="26"/>
      <c r="AH18" s="33"/>
    </row>
    <row r="19" spans="1:36" ht="60" customHeight="1" x14ac:dyDescent="0.25">
      <c r="A19" s="34">
        <v>45787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93946</v>
      </c>
      <c r="H19" s="37">
        <f t="shared" si="2"/>
        <v>10920.232558139534</v>
      </c>
      <c r="I19" s="36">
        <f t="shared" si="2"/>
        <v>569750</v>
      </c>
      <c r="J19" s="37">
        <f t="shared" si="2"/>
        <v>66250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62270.920000000006</v>
      </c>
      <c r="R19" s="36">
        <f t="shared" si="2"/>
        <v>264</v>
      </c>
      <c r="S19" s="36">
        <f t="shared" si="2"/>
        <v>847</v>
      </c>
      <c r="T19" s="36">
        <f t="shared" si="2"/>
        <v>22389</v>
      </c>
      <c r="U19" s="36">
        <f t="shared" si="2"/>
        <v>0</v>
      </c>
      <c r="V19" s="36">
        <f t="shared" si="2"/>
        <v>20000</v>
      </c>
      <c r="W19" s="38">
        <f t="shared" si="2"/>
        <v>4247</v>
      </c>
      <c r="X19" s="36">
        <f t="shared" si="2"/>
        <v>57897</v>
      </c>
      <c r="Y19" s="36">
        <f t="shared" si="2"/>
        <v>646</v>
      </c>
      <c r="Z19" s="36">
        <f t="shared" si="2"/>
        <v>8535</v>
      </c>
      <c r="AA19" s="36">
        <f t="shared" si="2"/>
        <v>244</v>
      </c>
      <c r="AB19" s="36">
        <f t="shared" si="2"/>
        <v>20579</v>
      </c>
      <c r="AC19" s="36">
        <f t="shared" si="2"/>
        <v>11922</v>
      </c>
      <c r="AD19" s="36">
        <f t="shared" si="2"/>
        <v>0</v>
      </c>
      <c r="AE19" s="36">
        <f t="shared" si="2"/>
        <v>1060</v>
      </c>
      <c r="AF19" s="37">
        <f t="shared" si="2"/>
        <v>38136.050000000003</v>
      </c>
      <c r="AG19" s="36">
        <f t="shared" si="2"/>
        <v>1645</v>
      </c>
      <c r="AH19" s="39">
        <f t="shared" si="2"/>
        <v>285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93946</v>
      </c>
      <c r="H20" s="41">
        <f t="shared" si="3"/>
        <v>10920.232558139534</v>
      </c>
      <c r="I20" s="40">
        <f t="shared" si="3"/>
        <v>569750</v>
      </c>
      <c r="J20" s="41">
        <f t="shared" si="3"/>
        <v>66250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62270.920000000006</v>
      </c>
      <c r="R20" s="40">
        <f t="shared" si="3"/>
        <v>264</v>
      </c>
      <c r="S20" s="40">
        <f t="shared" si="3"/>
        <v>847</v>
      </c>
      <c r="T20" s="40">
        <f t="shared" si="3"/>
        <v>22389</v>
      </c>
      <c r="U20" s="40">
        <f t="shared" si="3"/>
        <v>0</v>
      </c>
      <c r="V20" s="40">
        <f t="shared" si="3"/>
        <v>20000</v>
      </c>
      <c r="W20" s="40">
        <f t="shared" si="3"/>
        <v>4247</v>
      </c>
      <c r="X20" s="40">
        <f t="shared" si="3"/>
        <v>57897</v>
      </c>
      <c r="Y20" s="40">
        <f t="shared" si="3"/>
        <v>646</v>
      </c>
      <c r="Z20" s="40">
        <f t="shared" si="3"/>
        <v>8535</v>
      </c>
      <c r="AA20" s="40">
        <f t="shared" si="3"/>
        <v>244</v>
      </c>
      <c r="AB20" s="40">
        <f t="shared" si="3"/>
        <v>20579</v>
      </c>
      <c r="AC20" s="40">
        <f t="shared" si="3"/>
        <v>11922</v>
      </c>
      <c r="AD20" s="40">
        <f t="shared" si="3"/>
        <v>0</v>
      </c>
      <c r="AE20" s="40">
        <f t="shared" si="3"/>
        <v>1060</v>
      </c>
      <c r="AF20" s="41">
        <f t="shared" si="3"/>
        <v>38136.050000000003</v>
      </c>
      <c r="AG20" s="40">
        <f t="shared" si="3"/>
        <v>1645</v>
      </c>
      <c r="AH20" s="42">
        <f t="shared" si="3"/>
        <v>285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Q25" sqref="Q25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131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45788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'5-4-10, 2025'!E20</f>
        <v>253</v>
      </c>
      <c r="F15" s="21">
        <f>'5-4-10, 2025'!F20</f>
        <v>395.69767441860472</v>
      </c>
      <c r="G15" s="21">
        <f>'5-4-10, 2025'!G20</f>
        <v>93946</v>
      </c>
      <c r="H15" s="21">
        <f>'5-4-10, 2025'!H20</f>
        <v>10920.232558139534</v>
      </c>
      <c r="I15" s="21">
        <f>'5-4-10, 2025'!I20</f>
        <v>569750</v>
      </c>
      <c r="J15" s="21">
        <f>'5-4-10, 2025'!J20</f>
        <v>66250</v>
      </c>
      <c r="K15" s="21">
        <f>'5-4-10, 2025'!K20</f>
        <v>0</v>
      </c>
      <c r="L15" s="21">
        <f>'5-4-10, 2025'!L20</f>
        <v>0</v>
      </c>
      <c r="M15" s="21">
        <f>'5-4-10, 2025'!M20</f>
        <v>0</v>
      </c>
      <c r="N15" s="21">
        <f>'5-4-10, 2025'!N20</f>
        <v>0</v>
      </c>
      <c r="O15" s="21">
        <f>'5-4-10, 2025'!O20</f>
        <v>0</v>
      </c>
      <c r="P15" s="21">
        <f>'5-4-10, 2025'!P20</f>
        <v>2.9309887850104133E-14</v>
      </c>
      <c r="Q15" s="21">
        <f>'5-4-10, 2025'!Q20</f>
        <v>62270.920000000006</v>
      </c>
      <c r="R15" s="21">
        <f>'5-4-10, 2025'!R20</f>
        <v>264</v>
      </c>
      <c r="S15" s="21">
        <f>'5-4-10, 2025'!S20</f>
        <v>847</v>
      </c>
      <c r="T15" s="21">
        <f>'5-4-10, 2025'!T20</f>
        <v>22389</v>
      </c>
      <c r="U15" s="21">
        <f>'5-4-10, 2025'!U20</f>
        <v>0</v>
      </c>
      <c r="V15" s="21">
        <f>'5-4-10, 2025'!V20</f>
        <v>20000</v>
      </c>
      <c r="W15" s="21">
        <f>'5-4-10, 2025'!W20</f>
        <v>4247</v>
      </c>
      <c r="X15" s="21">
        <f>'5-4-10, 2025'!X20</f>
        <v>57897</v>
      </c>
      <c r="Y15" s="21">
        <f>'5-4-10, 2025'!Y20</f>
        <v>646</v>
      </c>
      <c r="Z15" s="21">
        <f>'5-4-10, 2025'!Z20</f>
        <v>8535</v>
      </c>
      <c r="AA15" s="21">
        <f>'5-4-10, 2025'!AA20</f>
        <v>244</v>
      </c>
      <c r="AB15" s="21">
        <f>'5-4-10, 2025'!AB20</f>
        <v>20579</v>
      </c>
      <c r="AC15" s="21">
        <f>'5-4-10, 2025'!AC20</f>
        <v>11922</v>
      </c>
      <c r="AD15" s="21">
        <f>'5-4-10, 2025'!AD20</f>
        <v>0</v>
      </c>
      <c r="AE15" s="21">
        <f>'5-4-10, 2025'!AE20</f>
        <v>1060</v>
      </c>
      <c r="AF15" s="21">
        <f>'5-4-10, 2025'!AF20</f>
        <v>38136.050000000003</v>
      </c>
      <c r="AG15" s="21">
        <f>'5-4-10, 2025'!AG20</f>
        <v>1645</v>
      </c>
      <c r="AH15" s="21">
        <f>'5-4-10, 2025'!AH20</f>
        <v>285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253</v>
      </c>
      <c r="F17" s="27">
        <f t="shared" ref="F17:AH17" si="1">F15+F16</f>
        <v>395.69767441860472</v>
      </c>
      <c r="G17" s="26">
        <f>G15+G16</f>
        <v>93946</v>
      </c>
      <c r="H17" s="27">
        <f>H15+H16</f>
        <v>10920.232558139534</v>
      </c>
      <c r="I17" s="26">
        <f t="shared" si="1"/>
        <v>580500</v>
      </c>
      <c r="J17" s="26">
        <f t="shared" si="1"/>
        <v>67500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62270.920000000006</v>
      </c>
      <c r="R17" s="26">
        <f t="shared" si="1"/>
        <v>264</v>
      </c>
      <c r="S17" s="26">
        <f t="shared" si="1"/>
        <v>847</v>
      </c>
      <c r="T17" s="26">
        <f t="shared" si="1"/>
        <v>22389</v>
      </c>
      <c r="U17" s="26">
        <f t="shared" si="1"/>
        <v>0</v>
      </c>
      <c r="V17" s="26">
        <f t="shared" si="1"/>
        <v>20000</v>
      </c>
      <c r="W17" s="26">
        <f t="shared" si="1"/>
        <v>4247</v>
      </c>
      <c r="X17" s="26">
        <f t="shared" si="1"/>
        <v>57897</v>
      </c>
      <c r="Y17" s="26">
        <f t="shared" si="1"/>
        <v>646</v>
      </c>
      <c r="Z17" s="26">
        <f t="shared" si="1"/>
        <v>8535</v>
      </c>
      <c r="AA17" s="26">
        <f t="shared" si="1"/>
        <v>244</v>
      </c>
      <c r="AB17" s="26">
        <f t="shared" si="1"/>
        <v>20579</v>
      </c>
      <c r="AC17" s="26">
        <f t="shared" si="1"/>
        <v>11922</v>
      </c>
      <c r="AD17" s="26">
        <f t="shared" si="1"/>
        <v>0</v>
      </c>
      <c r="AE17" s="26">
        <f t="shared" si="1"/>
        <v>1060</v>
      </c>
      <c r="AF17" s="27">
        <f t="shared" si="1"/>
        <v>38136.050000000003</v>
      </c>
      <c r="AG17" s="26">
        <f t="shared" si="1"/>
        <v>1645</v>
      </c>
      <c r="AH17" s="31">
        <f t="shared" si="1"/>
        <v>285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14977</v>
      </c>
      <c r="H18" s="27">
        <f>G18/215*25</f>
        <v>1741.5116279069769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5228</v>
      </c>
      <c r="R18" s="25"/>
      <c r="S18" s="25"/>
      <c r="T18" s="25">
        <v>4245</v>
      </c>
      <c r="U18" s="25"/>
      <c r="V18" s="25"/>
      <c r="W18" s="32">
        <v>287</v>
      </c>
      <c r="X18" s="25">
        <v>3560</v>
      </c>
      <c r="Y18" s="25"/>
      <c r="Z18" s="25">
        <v>864</v>
      </c>
      <c r="AA18" s="26"/>
      <c r="AB18" s="25">
        <v>1597</v>
      </c>
      <c r="AC18" s="26">
        <v>1653</v>
      </c>
      <c r="AD18" s="25"/>
      <c r="AE18" s="25"/>
      <c r="AF18" s="27">
        <v>2099.52</v>
      </c>
      <c r="AG18" s="26"/>
      <c r="AH18" s="33"/>
    </row>
    <row r="19" spans="1:36" ht="60" customHeight="1" x14ac:dyDescent="0.25">
      <c r="A19" s="34">
        <v>45794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78969</v>
      </c>
      <c r="H19" s="37">
        <f t="shared" si="2"/>
        <v>9178.7209302325573</v>
      </c>
      <c r="I19" s="36">
        <f t="shared" si="2"/>
        <v>580500</v>
      </c>
      <c r="J19" s="37">
        <f t="shared" si="2"/>
        <v>67500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57042.920000000006</v>
      </c>
      <c r="R19" s="36">
        <f t="shared" si="2"/>
        <v>264</v>
      </c>
      <c r="S19" s="36">
        <f t="shared" si="2"/>
        <v>847</v>
      </c>
      <c r="T19" s="36">
        <f t="shared" si="2"/>
        <v>18144</v>
      </c>
      <c r="U19" s="36">
        <f t="shared" si="2"/>
        <v>0</v>
      </c>
      <c r="V19" s="36">
        <f t="shared" si="2"/>
        <v>20000</v>
      </c>
      <c r="W19" s="38">
        <f t="shared" si="2"/>
        <v>3960</v>
      </c>
      <c r="X19" s="36">
        <f t="shared" si="2"/>
        <v>54337</v>
      </c>
      <c r="Y19" s="36">
        <f t="shared" si="2"/>
        <v>646</v>
      </c>
      <c r="Z19" s="36">
        <f t="shared" si="2"/>
        <v>7671</v>
      </c>
      <c r="AA19" s="36">
        <f t="shared" si="2"/>
        <v>244</v>
      </c>
      <c r="AB19" s="36">
        <f t="shared" si="2"/>
        <v>18982</v>
      </c>
      <c r="AC19" s="36">
        <f t="shared" si="2"/>
        <v>10269</v>
      </c>
      <c r="AD19" s="36">
        <f t="shared" si="2"/>
        <v>0</v>
      </c>
      <c r="AE19" s="36">
        <f t="shared" si="2"/>
        <v>1060</v>
      </c>
      <c r="AF19" s="37">
        <f t="shared" si="2"/>
        <v>36036.530000000006</v>
      </c>
      <c r="AG19" s="36">
        <f t="shared" si="2"/>
        <v>1645</v>
      </c>
      <c r="AH19" s="39">
        <f t="shared" si="2"/>
        <v>285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78969</v>
      </c>
      <c r="H20" s="41">
        <f t="shared" si="3"/>
        <v>9178.7209302325573</v>
      </c>
      <c r="I20" s="40">
        <f t="shared" si="3"/>
        <v>580500</v>
      </c>
      <c r="J20" s="41">
        <f t="shared" si="3"/>
        <v>67500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57042.920000000006</v>
      </c>
      <c r="R20" s="40">
        <f t="shared" si="3"/>
        <v>264</v>
      </c>
      <c r="S20" s="40">
        <f t="shared" si="3"/>
        <v>847</v>
      </c>
      <c r="T20" s="40">
        <f t="shared" si="3"/>
        <v>18144</v>
      </c>
      <c r="U20" s="40">
        <f t="shared" si="3"/>
        <v>0</v>
      </c>
      <c r="V20" s="40">
        <f t="shared" si="3"/>
        <v>20000</v>
      </c>
      <c r="W20" s="40">
        <f t="shared" si="3"/>
        <v>3960</v>
      </c>
      <c r="X20" s="40">
        <f t="shared" si="3"/>
        <v>54337</v>
      </c>
      <c r="Y20" s="40">
        <f t="shared" si="3"/>
        <v>646</v>
      </c>
      <c r="Z20" s="40">
        <f t="shared" si="3"/>
        <v>7671</v>
      </c>
      <c r="AA20" s="40">
        <f t="shared" si="3"/>
        <v>244</v>
      </c>
      <c r="AB20" s="40">
        <f t="shared" si="3"/>
        <v>18982</v>
      </c>
      <c r="AC20" s="40">
        <f t="shared" si="3"/>
        <v>10269</v>
      </c>
      <c r="AD20" s="40">
        <f t="shared" si="3"/>
        <v>0</v>
      </c>
      <c r="AE20" s="40">
        <f t="shared" si="3"/>
        <v>1060</v>
      </c>
      <c r="AF20" s="41">
        <f t="shared" si="3"/>
        <v>36036.530000000006</v>
      </c>
      <c r="AG20" s="40">
        <f t="shared" si="3"/>
        <v>1645</v>
      </c>
      <c r="AH20" s="42">
        <f t="shared" si="3"/>
        <v>285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B22" sqref="B22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132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45795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'5-11-17, 2025'!E20</f>
        <v>253</v>
      </c>
      <c r="F15" s="21">
        <f>'5-11-17, 2025'!F20</f>
        <v>395.69767441860472</v>
      </c>
      <c r="G15" s="21">
        <f>'5-11-17, 2025'!G20</f>
        <v>78969</v>
      </c>
      <c r="H15" s="21">
        <f>'5-11-17, 2025'!H20</f>
        <v>9178.7209302325573</v>
      </c>
      <c r="I15" s="21">
        <f>'5-11-17, 2025'!I20</f>
        <v>580500</v>
      </c>
      <c r="J15" s="21">
        <f>'5-11-17, 2025'!J20</f>
        <v>67500</v>
      </c>
      <c r="K15" s="21">
        <f>'5-11-17, 2025'!K20</f>
        <v>0</v>
      </c>
      <c r="L15" s="21">
        <f>'5-11-17, 2025'!L20</f>
        <v>0</v>
      </c>
      <c r="M15" s="21">
        <f>'5-11-17, 2025'!M20</f>
        <v>0</v>
      </c>
      <c r="N15" s="21">
        <f>'5-11-17, 2025'!N20</f>
        <v>0</v>
      </c>
      <c r="O15" s="21">
        <f>'5-11-17, 2025'!O20</f>
        <v>0</v>
      </c>
      <c r="P15" s="21">
        <f>'5-11-17, 2025'!P20</f>
        <v>2.9309887850104133E-14</v>
      </c>
      <c r="Q15" s="21">
        <f>'5-11-17, 2025'!Q20</f>
        <v>57042.920000000006</v>
      </c>
      <c r="R15" s="21">
        <f>'5-11-17, 2025'!R20</f>
        <v>264</v>
      </c>
      <c r="S15" s="21">
        <f>'5-11-17, 2025'!S20</f>
        <v>847</v>
      </c>
      <c r="T15" s="21">
        <f>'5-11-17, 2025'!T20</f>
        <v>18144</v>
      </c>
      <c r="U15" s="21">
        <f>'5-11-17, 2025'!U20</f>
        <v>0</v>
      </c>
      <c r="V15" s="21">
        <f>'5-11-17, 2025'!V20</f>
        <v>20000</v>
      </c>
      <c r="W15" s="21">
        <f>'5-11-17, 2025'!W20</f>
        <v>3960</v>
      </c>
      <c r="X15" s="21">
        <f>'5-11-17, 2025'!X20</f>
        <v>54337</v>
      </c>
      <c r="Y15" s="21">
        <f>'5-11-17, 2025'!Y20</f>
        <v>646</v>
      </c>
      <c r="Z15" s="21">
        <f>'5-11-17, 2025'!Z20</f>
        <v>7671</v>
      </c>
      <c r="AA15" s="21">
        <f>'5-11-17, 2025'!AA20</f>
        <v>244</v>
      </c>
      <c r="AB15" s="21">
        <f>'5-11-17, 2025'!AB20</f>
        <v>18982</v>
      </c>
      <c r="AC15" s="21">
        <f>'5-11-17, 2025'!AC20</f>
        <v>10269</v>
      </c>
      <c r="AD15" s="21">
        <f>'5-11-17, 2025'!AD20</f>
        <v>0</v>
      </c>
      <c r="AE15" s="21">
        <f>'5-11-17, 2025'!AE20</f>
        <v>1060</v>
      </c>
      <c r="AF15" s="21">
        <f>'5-11-17, 2025'!AF20</f>
        <v>36036.530000000006</v>
      </c>
      <c r="AG15" s="21">
        <f>'5-11-17, 2025'!AG20</f>
        <v>1645</v>
      </c>
      <c r="AH15" s="21">
        <f>'5-11-17, 2025'!AH20</f>
        <v>285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>
        <v>32250</v>
      </c>
      <c r="H16" s="26">
        <f>G16/215*25</f>
        <v>3750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10000</v>
      </c>
      <c r="R16" s="28"/>
      <c r="S16" s="26"/>
      <c r="T16" s="25">
        <v>720</v>
      </c>
      <c r="U16" s="25"/>
      <c r="V16" s="25"/>
      <c r="W16" s="25"/>
      <c r="X16" s="26">
        <v>22750</v>
      </c>
      <c r="Y16" s="25"/>
      <c r="Z16" s="25">
        <v>2000</v>
      </c>
      <c r="AA16" s="25"/>
      <c r="AB16" s="25">
        <v>1800</v>
      </c>
      <c r="AC16" s="25">
        <v>2000</v>
      </c>
      <c r="AD16" s="26"/>
      <c r="AE16" s="25"/>
      <c r="AF16" s="25">
        <v>3000</v>
      </c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253</v>
      </c>
      <c r="F17" s="27">
        <f t="shared" ref="F17:AH17" si="1">F15+F16</f>
        <v>395.69767441860472</v>
      </c>
      <c r="G17" s="26">
        <f>G15+G16</f>
        <v>111219</v>
      </c>
      <c r="H17" s="27">
        <f>H15+H16</f>
        <v>12928.720930232557</v>
      </c>
      <c r="I17" s="26">
        <f t="shared" si="1"/>
        <v>591250</v>
      </c>
      <c r="J17" s="26">
        <f t="shared" si="1"/>
        <v>68750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67042.920000000013</v>
      </c>
      <c r="R17" s="26">
        <f t="shared" si="1"/>
        <v>264</v>
      </c>
      <c r="S17" s="26">
        <f t="shared" si="1"/>
        <v>847</v>
      </c>
      <c r="T17" s="26">
        <f t="shared" si="1"/>
        <v>18864</v>
      </c>
      <c r="U17" s="26">
        <f t="shared" si="1"/>
        <v>0</v>
      </c>
      <c r="V17" s="26">
        <f t="shared" si="1"/>
        <v>20000</v>
      </c>
      <c r="W17" s="26">
        <f t="shared" si="1"/>
        <v>3960</v>
      </c>
      <c r="X17" s="26">
        <f t="shared" si="1"/>
        <v>77087</v>
      </c>
      <c r="Y17" s="26">
        <f t="shared" si="1"/>
        <v>646</v>
      </c>
      <c r="Z17" s="26">
        <f t="shared" si="1"/>
        <v>9671</v>
      </c>
      <c r="AA17" s="26">
        <f t="shared" si="1"/>
        <v>244</v>
      </c>
      <c r="AB17" s="26">
        <f t="shared" si="1"/>
        <v>20782</v>
      </c>
      <c r="AC17" s="26">
        <f t="shared" si="1"/>
        <v>12269</v>
      </c>
      <c r="AD17" s="26">
        <f t="shared" si="1"/>
        <v>0</v>
      </c>
      <c r="AE17" s="26">
        <f t="shared" si="1"/>
        <v>1060</v>
      </c>
      <c r="AF17" s="27">
        <f t="shared" si="1"/>
        <v>39036.530000000006</v>
      </c>
      <c r="AG17" s="26">
        <f t="shared" si="1"/>
        <v>1645</v>
      </c>
      <c r="AH17" s="31">
        <f t="shared" si="1"/>
        <v>285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22856</v>
      </c>
      <c r="H18" s="27">
        <f>G18/215*25</f>
        <v>2657.6744186046512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8333.2000000000007</v>
      </c>
      <c r="R18" s="25"/>
      <c r="S18" s="25"/>
      <c r="T18" s="25">
        <v>2504</v>
      </c>
      <c r="U18" s="25"/>
      <c r="V18" s="25"/>
      <c r="W18" s="32">
        <v>364</v>
      </c>
      <c r="X18" s="25">
        <v>9719</v>
      </c>
      <c r="Y18" s="25"/>
      <c r="Z18" s="25">
        <v>1414</v>
      </c>
      <c r="AA18" s="26"/>
      <c r="AB18" s="25">
        <v>2542</v>
      </c>
      <c r="AC18" s="26">
        <v>2433</v>
      </c>
      <c r="AD18" s="25"/>
      <c r="AE18" s="25"/>
      <c r="AF18" s="27">
        <v>3436.0200000000004</v>
      </c>
      <c r="AG18" s="26"/>
      <c r="AH18" s="33"/>
    </row>
    <row r="19" spans="1:36" ht="60" customHeight="1" x14ac:dyDescent="0.25">
      <c r="A19" s="34">
        <v>45801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88363</v>
      </c>
      <c r="H19" s="37">
        <f t="shared" si="2"/>
        <v>10271.046511627907</v>
      </c>
      <c r="I19" s="36">
        <f t="shared" si="2"/>
        <v>591250</v>
      </c>
      <c r="J19" s="37">
        <f t="shared" si="2"/>
        <v>68750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58709.720000000016</v>
      </c>
      <c r="R19" s="36">
        <f t="shared" si="2"/>
        <v>264</v>
      </c>
      <c r="S19" s="36">
        <f t="shared" si="2"/>
        <v>847</v>
      </c>
      <c r="T19" s="36">
        <f t="shared" si="2"/>
        <v>16360</v>
      </c>
      <c r="U19" s="36">
        <f t="shared" si="2"/>
        <v>0</v>
      </c>
      <c r="V19" s="36">
        <f t="shared" si="2"/>
        <v>20000</v>
      </c>
      <c r="W19" s="38">
        <f t="shared" si="2"/>
        <v>3596</v>
      </c>
      <c r="X19" s="36">
        <f t="shared" si="2"/>
        <v>67368</v>
      </c>
      <c r="Y19" s="36">
        <f t="shared" si="2"/>
        <v>646</v>
      </c>
      <c r="Z19" s="36">
        <f t="shared" si="2"/>
        <v>8257</v>
      </c>
      <c r="AA19" s="36">
        <f t="shared" si="2"/>
        <v>244</v>
      </c>
      <c r="AB19" s="36">
        <f t="shared" si="2"/>
        <v>18240</v>
      </c>
      <c r="AC19" s="36">
        <f t="shared" si="2"/>
        <v>9836</v>
      </c>
      <c r="AD19" s="36">
        <f t="shared" si="2"/>
        <v>0</v>
      </c>
      <c r="AE19" s="36">
        <f t="shared" si="2"/>
        <v>1060</v>
      </c>
      <c r="AF19" s="37">
        <f t="shared" si="2"/>
        <v>35600.510000000009</v>
      </c>
      <c r="AG19" s="36">
        <f t="shared" si="2"/>
        <v>1645</v>
      </c>
      <c r="AH19" s="39">
        <f t="shared" si="2"/>
        <v>285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88363</v>
      </c>
      <c r="H20" s="41">
        <f t="shared" si="3"/>
        <v>10271.046511627907</v>
      </c>
      <c r="I20" s="40">
        <f t="shared" si="3"/>
        <v>591250</v>
      </c>
      <c r="J20" s="41">
        <f t="shared" si="3"/>
        <v>68750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58709.720000000016</v>
      </c>
      <c r="R20" s="40">
        <f t="shared" si="3"/>
        <v>264</v>
      </c>
      <c r="S20" s="40">
        <f t="shared" si="3"/>
        <v>847</v>
      </c>
      <c r="T20" s="40">
        <f t="shared" si="3"/>
        <v>16360</v>
      </c>
      <c r="U20" s="40">
        <f t="shared" si="3"/>
        <v>0</v>
      </c>
      <c r="V20" s="40">
        <f t="shared" si="3"/>
        <v>20000</v>
      </c>
      <c r="W20" s="40">
        <f t="shared" si="3"/>
        <v>3596</v>
      </c>
      <c r="X20" s="40">
        <f t="shared" si="3"/>
        <v>67368</v>
      </c>
      <c r="Y20" s="40">
        <f t="shared" si="3"/>
        <v>646</v>
      </c>
      <c r="Z20" s="40">
        <f t="shared" si="3"/>
        <v>8257</v>
      </c>
      <c r="AA20" s="40">
        <f t="shared" si="3"/>
        <v>244</v>
      </c>
      <c r="AB20" s="40">
        <f t="shared" si="3"/>
        <v>18240</v>
      </c>
      <c r="AC20" s="40">
        <f t="shared" si="3"/>
        <v>9836</v>
      </c>
      <c r="AD20" s="40">
        <f t="shared" si="3"/>
        <v>0</v>
      </c>
      <c r="AE20" s="40">
        <f t="shared" si="3"/>
        <v>1060</v>
      </c>
      <c r="AF20" s="41">
        <f t="shared" si="3"/>
        <v>35600.510000000009</v>
      </c>
      <c r="AG20" s="40">
        <f t="shared" si="3"/>
        <v>1645</v>
      </c>
      <c r="AH20" s="42">
        <f t="shared" si="3"/>
        <v>285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zoomScale="85" zoomScaleNormal="85" workbookViewId="0">
      <selection activeCell="T18" sqref="T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133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45802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'5-18-24, 2025'!E20</f>
        <v>253</v>
      </c>
      <c r="F15" s="21">
        <f>'5-18-24, 2025'!F20</f>
        <v>395.69767441860472</v>
      </c>
      <c r="G15" s="21">
        <f>'5-18-24, 2025'!G20</f>
        <v>88363</v>
      </c>
      <c r="H15" s="21">
        <f>'5-18-24, 2025'!H20</f>
        <v>10271.046511627907</v>
      </c>
      <c r="I15" s="21">
        <f>'5-18-24, 2025'!I20</f>
        <v>591250</v>
      </c>
      <c r="J15" s="21">
        <f>'5-18-24, 2025'!J20</f>
        <v>68750</v>
      </c>
      <c r="K15" s="21">
        <f>'5-18-24, 2025'!K20</f>
        <v>0</v>
      </c>
      <c r="L15" s="21">
        <f>'5-18-24, 2025'!L20</f>
        <v>0</v>
      </c>
      <c r="M15" s="21">
        <f>'5-18-24, 2025'!M20</f>
        <v>0</v>
      </c>
      <c r="N15" s="21">
        <f>'5-18-24, 2025'!N20</f>
        <v>0</v>
      </c>
      <c r="O15" s="21">
        <f>'5-18-24, 2025'!O20</f>
        <v>0</v>
      </c>
      <c r="P15" s="21">
        <f>'5-18-24, 2025'!P20</f>
        <v>2.9309887850104133E-14</v>
      </c>
      <c r="Q15" s="21">
        <f>'5-18-24, 2025'!Q20</f>
        <v>58709.720000000016</v>
      </c>
      <c r="R15" s="21">
        <f>'5-18-24, 2025'!R20</f>
        <v>264</v>
      </c>
      <c r="S15" s="21">
        <f>'5-18-24, 2025'!S20</f>
        <v>847</v>
      </c>
      <c r="T15" s="21">
        <f>'5-18-24, 2025'!T20</f>
        <v>16360</v>
      </c>
      <c r="U15" s="21">
        <f>'5-18-24, 2025'!U20</f>
        <v>0</v>
      </c>
      <c r="V15" s="21">
        <f>'5-18-24, 2025'!V20</f>
        <v>20000</v>
      </c>
      <c r="W15" s="21">
        <f>'5-18-24, 2025'!W20</f>
        <v>3596</v>
      </c>
      <c r="X15" s="21">
        <f>'5-18-24, 2025'!X20</f>
        <v>67368</v>
      </c>
      <c r="Y15" s="21">
        <f>'5-18-24, 2025'!Y20</f>
        <v>646</v>
      </c>
      <c r="Z15" s="21">
        <f>'5-18-24, 2025'!Z20</f>
        <v>8257</v>
      </c>
      <c r="AA15" s="21">
        <f>'5-18-24, 2025'!AA20</f>
        <v>244</v>
      </c>
      <c r="AB15" s="21">
        <f>'5-18-24, 2025'!AB20</f>
        <v>18240</v>
      </c>
      <c r="AC15" s="21">
        <f>'5-18-24, 2025'!AC20</f>
        <v>9836</v>
      </c>
      <c r="AD15" s="21">
        <f>'5-18-24, 2025'!AD20</f>
        <v>0</v>
      </c>
      <c r="AE15" s="21">
        <f>'5-18-24, 2025'!AE20</f>
        <v>1060</v>
      </c>
      <c r="AF15" s="21">
        <f>'5-18-24, 2025'!AF20</f>
        <v>35600.510000000009</v>
      </c>
      <c r="AG15" s="21">
        <f>'5-18-24, 2025'!AG20</f>
        <v>1645</v>
      </c>
      <c r="AH15" s="21">
        <f>'5-18-24, 2025'!AH20</f>
        <v>285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253</v>
      </c>
      <c r="F17" s="27">
        <f t="shared" ref="F17:AH17" si="1">F15+F16</f>
        <v>395.69767441860472</v>
      </c>
      <c r="G17" s="26">
        <f>G15+G16</f>
        <v>88363</v>
      </c>
      <c r="H17" s="27">
        <f>H15+H16</f>
        <v>10271.046511627907</v>
      </c>
      <c r="I17" s="26">
        <f t="shared" si="1"/>
        <v>602000</v>
      </c>
      <c r="J17" s="26">
        <f t="shared" si="1"/>
        <v>70000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58709.720000000016</v>
      </c>
      <c r="R17" s="26">
        <f t="shared" si="1"/>
        <v>264</v>
      </c>
      <c r="S17" s="26">
        <f t="shared" si="1"/>
        <v>847</v>
      </c>
      <c r="T17" s="26">
        <f t="shared" si="1"/>
        <v>16360</v>
      </c>
      <c r="U17" s="26">
        <f t="shared" si="1"/>
        <v>0</v>
      </c>
      <c r="V17" s="26">
        <f t="shared" si="1"/>
        <v>20000</v>
      </c>
      <c r="W17" s="26">
        <f t="shared" si="1"/>
        <v>3596</v>
      </c>
      <c r="X17" s="26">
        <f t="shared" si="1"/>
        <v>67368</v>
      </c>
      <c r="Y17" s="26">
        <f t="shared" si="1"/>
        <v>646</v>
      </c>
      <c r="Z17" s="26">
        <f t="shared" si="1"/>
        <v>8257</v>
      </c>
      <c r="AA17" s="26">
        <f t="shared" si="1"/>
        <v>244</v>
      </c>
      <c r="AB17" s="26">
        <f t="shared" si="1"/>
        <v>18240</v>
      </c>
      <c r="AC17" s="26">
        <f t="shared" si="1"/>
        <v>9836</v>
      </c>
      <c r="AD17" s="26">
        <f t="shared" si="1"/>
        <v>0</v>
      </c>
      <c r="AE17" s="26">
        <f t="shared" si="1"/>
        <v>1060</v>
      </c>
      <c r="AF17" s="27">
        <f t="shared" si="1"/>
        <v>35600.510000000009</v>
      </c>
      <c r="AG17" s="26">
        <f t="shared" si="1"/>
        <v>1645</v>
      </c>
      <c r="AH17" s="31">
        <f t="shared" si="1"/>
        <v>285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19390</v>
      </c>
      <c r="H18" s="27">
        <f>G18/215*25</f>
        <v>2254.6511627906975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7323.1999999999989</v>
      </c>
      <c r="R18" s="25"/>
      <c r="S18" s="25"/>
      <c r="T18" s="25"/>
      <c r="U18" s="25"/>
      <c r="V18" s="25"/>
      <c r="W18" s="32">
        <v>358</v>
      </c>
      <c r="X18" s="25">
        <v>10525</v>
      </c>
      <c r="Y18" s="25"/>
      <c r="Z18" s="25">
        <v>1187</v>
      </c>
      <c r="AA18" s="26">
        <v>2</v>
      </c>
      <c r="AB18" s="25">
        <v>2318</v>
      </c>
      <c r="AC18" s="26">
        <v>2229</v>
      </c>
      <c r="AD18" s="25"/>
      <c r="AE18" s="25"/>
      <c r="AF18" s="27">
        <v>2884.4100000000003</v>
      </c>
      <c r="AG18" s="26"/>
      <c r="AH18" s="33">
        <v>1</v>
      </c>
    </row>
    <row r="19" spans="1:36" ht="60" customHeight="1" x14ac:dyDescent="0.25">
      <c r="A19" s="34">
        <v>45808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68973</v>
      </c>
      <c r="H19" s="37">
        <f t="shared" si="2"/>
        <v>8016.395348837209</v>
      </c>
      <c r="I19" s="36">
        <f t="shared" si="2"/>
        <v>602000</v>
      </c>
      <c r="J19" s="37">
        <f t="shared" si="2"/>
        <v>70000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51386.520000000019</v>
      </c>
      <c r="R19" s="36">
        <f t="shared" si="2"/>
        <v>264</v>
      </c>
      <c r="S19" s="36">
        <f t="shared" si="2"/>
        <v>847</v>
      </c>
      <c r="T19" s="36">
        <f t="shared" si="2"/>
        <v>16360</v>
      </c>
      <c r="U19" s="36">
        <f t="shared" si="2"/>
        <v>0</v>
      </c>
      <c r="V19" s="36">
        <f t="shared" si="2"/>
        <v>20000</v>
      </c>
      <c r="W19" s="38">
        <f t="shared" si="2"/>
        <v>3238</v>
      </c>
      <c r="X19" s="36">
        <f t="shared" si="2"/>
        <v>56843</v>
      </c>
      <c r="Y19" s="36">
        <f t="shared" si="2"/>
        <v>646</v>
      </c>
      <c r="Z19" s="36">
        <f t="shared" si="2"/>
        <v>7070</v>
      </c>
      <c r="AA19" s="36">
        <f t="shared" si="2"/>
        <v>242</v>
      </c>
      <c r="AB19" s="36">
        <f t="shared" si="2"/>
        <v>15922</v>
      </c>
      <c r="AC19" s="36">
        <f t="shared" si="2"/>
        <v>7607</v>
      </c>
      <c r="AD19" s="36">
        <f t="shared" si="2"/>
        <v>0</v>
      </c>
      <c r="AE19" s="36">
        <f t="shared" si="2"/>
        <v>1060</v>
      </c>
      <c r="AF19" s="37">
        <f t="shared" si="2"/>
        <v>32716.100000000009</v>
      </c>
      <c r="AG19" s="36">
        <f t="shared" si="2"/>
        <v>1645</v>
      </c>
      <c r="AH19" s="39">
        <f t="shared" si="2"/>
        <v>284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68973</v>
      </c>
      <c r="H20" s="41">
        <f t="shared" si="3"/>
        <v>8016.395348837209</v>
      </c>
      <c r="I20" s="40">
        <f t="shared" si="3"/>
        <v>602000</v>
      </c>
      <c r="J20" s="41">
        <f t="shared" si="3"/>
        <v>70000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51386.520000000019</v>
      </c>
      <c r="R20" s="40">
        <f t="shared" si="3"/>
        <v>264</v>
      </c>
      <c r="S20" s="40">
        <f t="shared" si="3"/>
        <v>847</v>
      </c>
      <c r="T20" s="40">
        <f t="shared" si="3"/>
        <v>16360</v>
      </c>
      <c r="U20" s="40">
        <f t="shared" si="3"/>
        <v>0</v>
      </c>
      <c r="V20" s="40">
        <f t="shared" si="3"/>
        <v>20000</v>
      </c>
      <c r="W20" s="40">
        <f t="shared" si="3"/>
        <v>3238</v>
      </c>
      <c r="X20" s="40">
        <f t="shared" si="3"/>
        <v>56843</v>
      </c>
      <c r="Y20" s="40">
        <f t="shared" si="3"/>
        <v>646</v>
      </c>
      <c r="Z20" s="40">
        <f t="shared" si="3"/>
        <v>7070</v>
      </c>
      <c r="AA20" s="40">
        <f t="shared" si="3"/>
        <v>242</v>
      </c>
      <c r="AB20" s="40">
        <f t="shared" si="3"/>
        <v>15922</v>
      </c>
      <c r="AC20" s="40">
        <f t="shared" si="3"/>
        <v>7607</v>
      </c>
      <c r="AD20" s="40">
        <f t="shared" si="3"/>
        <v>0</v>
      </c>
      <c r="AE20" s="40">
        <f t="shared" si="3"/>
        <v>1060</v>
      </c>
      <c r="AF20" s="41">
        <f t="shared" si="3"/>
        <v>32716.100000000009</v>
      </c>
      <c r="AG20" s="40">
        <f t="shared" si="3"/>
        <v>1645</v>
      </c>
      <c r="AH20" s="42">
        <f t="shared" si="3"/>
        <v>284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G20" sqref="G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134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45809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'5-25-31, 2025'!E20</f>
        <v>253</v>
      </c>
      <c r="F15" s="21">
        <f>'5-25-31, 2025'!F20</f>
        <v>395.69767441860472</v>
      </c>
      <c r="G15" s="21">
        <f>'5-25-31, 2025'!G20</f>
        <v>68973</v>
      </c>
      <c r="H15" s="21">
        <f>'5-25-31, 2025'!H20</f>
        <v>8016.395348837209</v>
      </c>
      <c r="I15" s="21">
        <f>'5-25-31, 2025'!I20</f>
        <v>602000</v>
      </c>
      <c r="J15" s="21">
        <f>'5-25-31, 2025'!J20</f>
        <v>70000</v>
      </c>
      <c r="K15" s="21">
        <f>'5-25-31, 2025'!K20</f>
        <v>0</v>
      </c>
      <c r="L15" s="21">
        <f>'5-25-31, 2025'!L20</f>
        <v>0</v>
      </c>
      <c r="M15" s="21">
        <f>'5-25-31, 2025'!M20</f>
        <v>0</v>
      </c>
      <c r="N15" s="21">
        <f>'5-25-31, 2025'!N20</f>
        <v>0</v>
      </c>
      <c r="O15" s="21">
        <f>'5-25-31, 2025'!O20</f>
        <v>0</v>
      </c>
      <c r="P15" s="21">
        <f>'5-25-31, 2025'!P20</f>
        <v>2.9309887850104133E-14</v>
      </c>
      <c r="Q15" s="21">
        <f>'5-25-31, 2025'!Q20</f>
        <v>51386.520000000019</v>
      </c>
      <c r="R15" s="21">
        <f>'5-25-31, 2025'!R20</f>
        <v>264</v>
      </c>
      <c r="S15" s="21">
        <f>'5-25-31, 2025'!S20</f>
        <v>847</v>
      </c>
      <c r="T15" s="21">
        <f>'5-25-31, 2025'!T20</f>
        <v>16360</v>
      </c>
      <c r="U15" s="21">
        <f>'5-25-31, 2025'!U20</f>
        <v>0</v>
      </c>
      <c r="V15" s="21">
        <f>'5-25-31, 2025'!V20</f>
        <v>20000</v>
      </c>
      <c r="W15" s="21">
        <f>'5-25-31, 2025'!W20</f>
        <v>3238</v>
      </c>
      <c r="X15" s="21">
        <f>'5-25-31, 2025'!X20</f>
        <v>56843</v>
      </c>
      <c r="Y15" s="21">
        <f>'5-25-31, 2025'!Y20</f>
        <v>646</v>
      </c>
      <c r="Z15" s="21">
        <f>'5-25-31, 2025'!Z20</f>
        <v>7070</v>
      </c>
      <c r="AA15" s="21">
        <f>'5-25-31, 2025'!AA20</f>
        <v>242</v>
      </c>
      <c r="AB15" s="21">
        <f>'5-25-31, 2025'!AB20</f>
        <v>15922</v>
      </c>
      <c r="AC15" s="21">
        <f>'5-25-31, 2025'!AC20</f>
        <v>7607</v>
      </c>
      <c r="AD15" s="21">
        <f>'5-25-31, 2025'!AD20</f>
        <v>0</v>
      </c>
      <c r="AE15" s="21">
        <f>'5-25-31, 2025'!AE20</f>
        <v>1060</v>
      </c>
      <c r="AF15" s="21">
        <f>'5-25-31, 2025'!AF20</f>
        <v>32716.100000000009</v>
      </c>
      <c r="AG15" s="21">
        <f>'5-25-31, 2025'!AG20</f>
        <v>1645</v>
      </c>
      <c r="AH15" s="21">
        <f>'5-25-31, 2025'!AH20</f>
        <v>284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253</v>
      </c>
      <c r="F17" s="27">
        <f t="shared" ref="F17:AH17" si="1">F15+F16</f>
        <v>395.69767441860472</v>
      </c>
      <c r="G17" s="26">
        <f>G15+G16</f>
        <v>68973</v>
      </c>
      <c r="H17" s="27">
        <f>H15+H16</f>
        <v>8016.395348837209</v>
      </c>
      <c r="I17" s="26">
        <f t="shared" si="1"/>
        <v>612750</v>
      </c>
      <c r="J17" s="26">
        <f t="shared" si="1"/>
        <v>71250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51386.520000000019</v>
      </c>
      <c r="R17" s="26">
        <f t="shared" si="1"/>
        <v>264</v>
      </c>
      <c r="S17" s="26">
        <f t="shared" si="1"/>
        <v>847</v>
      </c>
      <c r="T17" s="26">
        <f t="shared" si="1"/>
        <v>16360</v>
      </c>
      <c r="U17" s="26">
        <f t="shared" si="1"/>
        <v>0</v>
      </c>
      <c r="V17" s="26">
        <f t="shared" si="1"/>
        <v>20000</v>
      </c>
      <c r="W17" s="26">
        <f t="shared" si="1"/>
        <v>3238</v>
      </c>
      <c r="X17" s="26">
        <f t="shared" si="1"/>
        <v>56843</v>
      </c>
      <c r="Y17" s="26">
        <f t="shared" si="1"/>
        <v>646</v>
      </c>
      <c r="Z17" s="26">
        <f t="shared" si="1"/>
        <v>7070</v>
      </c>
      <c r="AA17" s="26">
        <f t="shared" si="1"/>
        <v>242</v>
      </c>
      <c r="AB17" s="26">
        <f t="shared" si="1"/>
        <v>15922</v>
      </c>
      <c r="AC17" s="26">
        <f t="shared" si="1"/>
        <v>7607</v>
      </c>
      <c r="AD17" s="26">
        <f t="shared" si="1"/>
        <v>0</v>
      </c>
      <c r="AE17" s="26">
        <f t="shared" si="1"/>
        <v>1060</v>
      </c>
      <c r="AF17" s="27">
        <f t="shared" si="1"/>
        <v>32716.100000000009</v>
      </c>
      <c r="AG17" s="26">
        <f t="shared" si="1"/>
        <v>1645</v>
      </c>
      <c r="AH17" s="31">
        <f t="shared" si="1"/>
        <v>284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20991</v>
      </c>
      <c r="H18" s="27">
        <f>G18/215*25</f>
        <v>2440.8139534883721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7345</v>
      </c>
      <c r="R18" s="25"/>
      <c r="S18" s="25"/>
      <c r="T18" s="25"/>
      <c r="U18" s="25"/>
      <c r="V18" s="25"/>
      <c r="W18" s="32">
        <v>432</v>
      </c>
      <c r="X18" s="25">
        <v>10691</v>
      </c>
      <c r="Y18" s="25"/>
      <c r="Z18" s="25">
        <v>1238</v>
      </c>
      <c r="AA18" s="26">
        <v>6</v>
      </c>
      <c r="AB18" s="25">
        <v>2180</v>
      </c>
      <c r="AC18" s="26">
        <v>2446</v>
      </c>
      <c r="AD18" s="25"/>
      <c r="AE18" s="25"/>
      <c r="AF18" s="27">
        <v>3008.34</v>
      </c>
      <c r="AG18" s="26"/>
      <c r="AH18" s="33">
        <v>1</v>
      </c>
    </row>
    <row r="19" spans="1:36" ht="60" customHeight="1" x14ac:dyDescent="0.25">
      <c r="A19" s="34">
        <v>45815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47982</v>
      </c>
      <c r="H19" s="37">
        <f t="shared" si="2"/>
        <v>5575.5813953488368</v>
      </c>
      <c r="I19" s="36">
        <f t="shared" si="2"/>
        <v>612750</v>
      </c>
      <c r="J19" s="37">
        <f t="shared" si="2"/>
        <v>71250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44041.520000000019</v>
      </c>
      <c r="R19" s="36">
        <f t="shared" si="2"/>
        <v>264</v>
      </c>
      <c r="S19" s="36">
        <f t="shared" si="2"/>
        <v>847</v>
      </c>
      <c r="T19" s="36">
        <f t="shared" si="2"/>
        <v>16360</v>
      </c>
      <c r="U19" s="36">
        <f t="shared" si="2"/>
        <v>0</v>
      </c>
      <c r="V19" s="36">
        <f t="shared" si="2"/>
        <v>20000</v>
      </c>
      <c r="W19" s="38">
        <f t="shared" si="2"/>
        <v>2806</v>
      </c>
      <c r="X19" s="36">
        <f t="shared" si="2"/>
        <v>46152</v>
      </c>
      <c r="Y19" s="36">
        <f t="shared" si="2"/>
        <v>646</v>
      </c>
      <c r="Z19" s="36">
        <f t="shared" si="2"/>
        <v>5832</v>
      </c>
      <c r="AA19" s="36">
        <f t="shared" si="2"/>
        <v>236</v>
      </c>
      <c r="AB19" s="36">
        <f t="shared" si="2"/>
        <v>13742</v>
      </c>
      <c r="AC19" s="36">
        <f t="shared" si="2"/>
        <v>5161</v>
      </c>
      <c r="AD19" s="36">
        <f t="shared" si="2"/>
        <v>0</v>
      </c>
      <c r="AE19" s="36">
        <f t="shared" si="2"/>
        <v>1060</v>
      </c>
      <c r="AF19" s="37">
        <f t="shared" si="2"/>
        <v>29707.760000000009</v>
      </c>
      <c r="AG19" s="36">
        <f t="shared" si="2"/>
        <v>1645</v>
      </c>
      <c r="AH19" s="39">
        <f t="shared" si="2"/>
        <v>283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47982</v>
      </c>
      <c r="H20" s="41">
        <f t="shared" si="3"/>
        <v>5575.5813953488368</v>
      </c>
      <c r="I20" s="40">
        <f t="shared" si="3"/>
        <v>612750</v>
      </c>
      <c r="J20" s="41">
        <f t="shared" si="3"/>
        <v>71250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44041.520000000019</v>
      </c>
      <c r="R20" s="40">
        <f t="shared" si="3"/>
        <v>264</v>
      </c>
      <c r="S20" s="40">
        <f t="shared" si="3"/>
        <v>847</v>
      </c>
      <c r="T20" s="40">
        <f t="shared" si="3"/>
        <v>16360</v>
      </c>
      <c r="U20" s="40">
        <f t="shared" si="3"/>
        <v>0</v>
      </c>
      <c r="V20" s="40">
        <f t="shared" si="3"/>
        <v>20000</v>
      </c>
      <c r="W20" s="40">
        <f t="shared" si="3"/>
        <v>2806</v>
      </c>
      <c r="X20" s="40">
        <f t="shared" si="3"/>
        <v>46152</v>
      </c>
      <c r="Y20" s="40">
        <f t="shared" si="3"/>
        <v>646</v>
      </c>
      <c r="Z20" s="40">
        <f t="shared" si="3"/>
        <v>5832</v>
      </c>
      <c r="AA20" s="40">
        <f t="shared" si="3"/>
        <v>236</v>
      </c>
      <c r="AB20" s="40">
        <f t="shared" si="3"/>
        <v>13742</v>
      </c>
      <c r="AC20" s="40">
        <f t="shared" si="3"/>
        <v>5161</v>
      </c>
      <c r="AD20" s="40">
        <f t="shared" si="3"/>
        <v>0</v>
      </c>
      <c r="AE20" s="40">
        <f t="shared" si="3"/>
        <v>1060</v>
      </c>
      <c r="AF20" s="41">
        <f t="shared" si="3"/>
        <v>29707.760000000009</v>
      </c>
      <c r="AG20" s="40">
        <f t="shared" si="3"/>
        <v>1645</v>
      </c>
      <c r="AH20" s="42">
        <f t="shared" si="3"/>
        <v>283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S20" sqref="S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9.85546875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135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45816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'6-1-7, 2025'!E20</f>
        <v>253</v>
      </c>
      <c r="F15" s="21">
        <f>'6-1-7, 2025'!F20</f>
        <v>395.69767441860472</v>
      </c>
      <c r="G15" s="21">
        <f>'6-1-7, 2025'!G20</f>
        <v>47982</v>
      </c>
      <c r="H15" s="21">
        <f>'6-1-7, 2025'!H20</f>
        <v>5575.5813953488368</v>
      </c>
      <c r="I15" s="21">
        <f>'6-1-7, 2025'!I20</f>
        <v>612750</v>
      </c>
      <c r="J15" s="21">
        <f>'6-1-7, 2025'!J20</f>
        <v>71250</v>
      </c>
      <c r="K15" s="21">
        <f>'6-1-7, 2025'!K20</f>
        <v>0</v>
      </c>
      <c r="L15" s="21">
        <f>'6-1-7, 2025'!L20</f>
        <v>0</v>
      </c>
      <c r="M15" s="21">
        <f>'6-1-7, 2025'!M20</f>
        <v>0</v>
      </c>
      <c r="N15" s="21">
        <f>'6-1-7, 2025'!N20</f>
        <v>0</v>
      </c>
      <c r="O15" s="21">
        <f>'6-1-7, 2025'!O20</f>
        <v>0</v>
      </c>
      <c r="P15" s="21">
        <f>'6-1-7, 2025'!P20</f>
        <v>2.9309887850104133E-14</v>
      </c>
      <c r="Q15" s="21">
        <f>'6-1-7, 2025'!Q20</f>
        <v>44041.520000000019</v>
      </c>
      <c r="R15" s="21">
        <f>'6-1-7, 2025'!R20</f>
        <v>264</v>
      </c>
      <c r="S15" s="21">
        <f>'6-1-7, 2025'!S20</f>
        <v>847</v>
      </c>
      <c r="T15" s="21">
        <f>'6-1-7, 2025'!T20</f>
        <v>16360</v>
      </c>
      <c r="U15" s="21">
        <f>'6-1-7, 2025'!U20</f>
        <v>0</v>
      </c>
      <c r="V15" s="21">
        <f>'6-1-7, 2025'!V20</f>
        <v>20000</v>
      </c>
      <c r="W15" s="21">
        <f>'6-1-7, 2025'!W20</f>
        <v>2806</v>
      </c>
      <c r="X15" s="21">
        <f>'6-1-7, 2025'!X20</f>
        <v>46152</v>
      </c>
      <c r="Y15" s="21">
        <f>'6-1-7, 2025'!Y20</f>
        <v>646</v>
      </c>
      <c r="Z15" s="21">
        <f>'6-1-7, 2025'!Z20</f>
        <v>5832</v>
      </c>
      <c r="AA15" s="21">
        <f>'6-1-7, 2025'!AA20</f>
        <v>236</v>
      </c>
      <c r="AB15" s="21">
        <f>'6-1-7, 2025'!AB20</f>
        <v>13742</v>
      </c>
      <c r="AC15" s="21">
        <f>'6-1-7, 2025'!AC20</f>
        <v>5161</v>
      </c>
      <c r="AD15" s="21">
        <f>'6-1-7, 2025'!AD20</f>
        <v>0</v>
      </c>
      <c r="AE15" s="21">
        <f>'6-1-7, 2025'!AE20</f>
        <v>1060</v>
      </c>
      <c r="AF15" s="21">
        <f>'6-1-7, 2025'!AF20</f>
        <v>29707.760000000009</v>
      </c>
      <c r="AG15" s="21">
        <f>'6-1-7, 2025'!AG20</f>
        <v>1645</v>
      </c>
      <c r="AH15" s="21">
        <f>'6-1-7, 2025'!AH20</f>
        <v>283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>
        <v>43000</v>
      </c>
      <c r="H16" s="26">
        <f>G16/215*25</f>
        <v>5000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/>
      <c r="U16" s="25"/>
      <c r="V16" s="25"/>
      <c r="W16" s="25">
        <v>17380</v>
      </c>
      <c r="X16" s="26">
        <v>17500</v>
      </c>
      <c r="Y16" s="25"/>
      <c r="Z16" s="25">
        <v>4000</v>
      </c>
      <c r="AA16" s="25"/>
      <c r="AB16" s="25">
        <v>7200</v>
      </c>
      <c r="AC16" s="25">
        <v>7000</v>
      </c>
      <c r="AD16" s="26"/>
      <c r="AE16" s="25"/>
      <c r="AF16" s="25">
        <v>6000</v>
      </c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253</v>
      </c>
      <c r="F17" s="27">
        <f t="shared" ref="F17:AH17" si="1">F15+F16</f>
        <v>395.69767441860472</v>
      </c>
      <c r="G17" s="26">
        <f>G15+G16</f>
        <v>90982</v>
      </c>
      <c r="H17" s="27">
        <f>H15+H16</f>
        <v>10575.581395348836</v>
      </c>
      <c r="I17" s="26">
        <f t="shared" si="1"/>
        <v>623500</v>
      </c>
      <c r="J17" s="26">
        <f t="shared" si="1"/>
        <v>72500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59041.520000000019</v>
      </c>
      <c r="R17" s="26">
        <f t="shared" si="1"/>
        <v>264</v>
      </c>
      <c r="S17" s="26">
        <f t="shared" si="1"/>
        <v>847</v>
      </c>
      <c r="T17" s="26">
        <f t="shared" si="1"/>
        <v>16360</v>
      </c>
      <c r="U17" s="26">
        <f t="shared" si="1"/>
        <v>0</v>
      </c>
      <c r="V17" s="26">
        <f t="shared" si="1"/>
        <v>20000</v>
      </c>
      <c r="W17" s="26">
        <f t="shared" si="1"/>
        <v>20186</v>
      </c>
      <c r="X17" s="26">
        <f t="shared" si="1"/>
        <v>63652</v>
      </c>
      <c r="Y17" s="26">
        <f t="shared" si="1"/>
        <v>646</v>
      </c>
      <c r="Z17" s="26">
        <f t="shared" si="1"/>
        <v>9832</v>
      </c>
      <c r="AA17" s="26">
        <f t="shared" si="1"/>
        <v>236</v>
      </c>
      <c r="AB17" s="26">
        <f t="shared" si="1"/>
        <v>20942</v>
      </c>
      <c r="AC17" s="26">
        <f t="shared" si="1"/>
        <v>12161</v>
      </c>
      <c r="AD17" s="26">
        <f t="shared" si="1"/>
        <v>0</v>
      </c>
      <c r="AE17" s="26">
        <f t="shared" si="1"/>
        <v>1060</v>
      </c>
      <c r="AF17" s="27">
        <f t="shared" si="1"/>
        <v>35707.760000000009</v>
      </c>
      <c r="AG17" s="26">
        <f t="shared" si="1"/>
        <v>1645</v>
      </c>
      <c r="AH17" s="31">
        <f t="shared" si="1"/>
        <v>283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6306</v>
      </c>
      <c r="H18" s="27">
        <f>G18/215*25</f>
        <v>733.25581395348843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5408.4000000000005</v>
      </c>
      <c r="R18" s="25"/>
      <c r="S18" s="25"/>
      <c r="T18" s="25"/>
      <c r="U18" s="25"/>
      <c r="V18" s="25"/>
      <c r="W18" s="32">
        <v>244</v>
      </c>
      <c r="X18" s="25">
        <v>8021</v>
      </c>
      <c r="Y18" s="25"/>
      <c r="Z18" s="25">
        <v>923</v>
      </c>
      <c r="AA18" s="26">
        <v>4</v>
      </c>
      <c r="AB18" s="25">
        <v>1654</v>
      </c>
      <c r="AC18" s="26">
        <v>1811</v>
      </c>
      <c r="AD18" s="25"/>
      <c r="AE18" s="25"/>
      <c r="AF18" s="27">
        <v>2242.8900000000003</v>
      </c>
      <c r="AG18" s="26"/>
      <c r="AH18" s="33"/>
    </row>
    <row r="19" spans="1:36" ht="60" customHeight="1" x14ac:dyDescent="0.25">
      <c r="A19" s="34">
        <v>45822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84676</v>
      </c>
      <c r="H19" s="37">
        <f t="shared" si="2"/>
        <v>9842.3255813953474</v>
      </c>
      <c r="I19" s="36">
        <f t="shared" si="2"/>
        <v>623500</v>
      </c>
      <c r="J19" s="37">
        <f t="shared" si="2"/>
        <v>72500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53633.120000000017</v>
      </c>
      <c r="R19" s="36">
        <f t="shared" si="2"/>
        <v>264</v>
      </c>
      <c r="S19" s="36">
        <f t="shared" si="2"/>
        <v>847</v>
      </c>
      <c r="T19" s="36">
        <f t="shared" si="2"/>
        <v>16360</v>
      </c>
      <c r="U19" s="36">
        <f t="shared" si="2"/>
        <v>0</v>
      </c>
      <c r="V19" s="36">
        <f t="shared" si="2"/>
        <v>20000</v>
      </c>
      <c r="W19" s="38">
        <f t="shared" si="2"/>
        <v>19942</v>
      </c>
      <c r="X19" s="36">
        <f t="shared" si="2"/>
        <v>55631</v>
      </c>
      <c r="Y19" s="36">
        <f t="shared" si="2"/>
        <v>646</v>
      </c>
      <c r="Z19" s="36">
        <f t="shared" si="2"/>
        <v>8909</v>
      </c>
      <c r="AA19" s="36">
        <f t="shared" si="2"/>
        <v>232</v>
      </c>
      <c r="AB19" s="36">
        <f t="shared" si="2"/>
        <v>19288</v>
      </c>
      <c r="AC19" s="36">
        <f t="shared" si="2"/>
        <v>10350</v>
      </c>
      <c r="AD19" s="36">
        <f t="shared" si="2"/>
        <v>0</v>
      </c>
      <c r="AE19" s="36">
        <f t="shared" si="2"/>
        <v>1060</v>
      </c>
      <c r="AF19" s="37">
        <f t="shared" si="2"/>
        <v>33464.87000000001</v>
      </c>
      <c r="AG19" s="36">
        <f t="shared" si="2"/>
        <v>1645</v>
      </c>
      <c r="AH19" s="39">
        <f t="shared" si="2"/>
        <v>283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84676</v>
      </c>
      <c r="H20" s="41">
        <f t="shared" si="3"/>
        <v>9842.3255813953474</v>
      </c>
      <c r="I20" s="40">
        <f t="shared" si="3"/>
        <v>623500</v>
      </c>
      <c r="J20" s="41">
        <f t="shared" si="3"/>
        <v>72500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53633.120000000017</v>
      </c>
      <c r="R20" s="40">
        <f t="shared" si="3"/>
        <v>264</v>
      </c>
      <c r="S20" s="40">
        <f t="shared" si="3"/>
        <v>847</v>
      </c>
      <c r="T20" s="40">
        <f t="shared" si="3"/>
        <v>16360</v>
      </c>
      <c r="U20" s="40">
        <f t="shared" si="3"/>
        <v>0</v>
      </c>
      <c r="V20" s="40">
        <f t="shared" si="3"/>
        <v>20000</v>
      </c>
      <c r="W20" s="40">
        <f t="shared" si="3"/>
        <v>19942</v>
      </c>
      <c r="X20" s="40">
        <f t="shared" si="3"/>
        <v>55631</v>
      </c>
      <c r="Y20" s="40">
        <f t="shared" si="3"/>
        <v>646</v>
      </c>
      <c r="Z20" s="40">
        <f t="shared" si="3"/>
        <v>8909</v>
      </c>
      <c r="AA20" s="40">
        <f t="shared" si="3"/>
        <v>232</v>
      </c>
      <c r="AB20" s="40">
        <f t="shared" si="3"/>
        <v>19288</v>
      </c>
      <c r="AC20" s="40">
        <f t="shared" si="3"/>
        <v>10350</v>
      </c>
      <c r="AD20" s="40">
        <f t="shared" si="3"/>
        <v>0</v>
      </c>
      <c r="AE20" s="40">
        <f t="shared" si="3"/>
        <v>1060</v>
      </c>
      <c r="AF20" s="41">
        <f t="shared" si="3"/>
        <v>33464.87000000001</v>
      </c>
      <c r="AG20" s="40">
        <f t="shared" si="3"/>
        <v>1645</v>
      </c>
      <c r="AH20" s="42">
        <f t="shared" si="3"/>
        <v>283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0" zoomScale="85" zoomScaleNormal="85" workbookViewId="0">
      <selection activeCell="V24" sqref="V24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136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45823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'6-8-14, 2025'!E20</f>
        <v>253</v>
      </c>
      <c r="F15" s="21">
        <f>'6-8-14, 2025'!F20</f>
        <v>395.69767441860472</v>
      </c>
      <c r="G15" s="21">
        <f>'6-8-14, 2025'!G20</f>
        <v>84676</v>
      </c>
      <c r="H15" s="21">
        <f>'6-8-14, 2025'!H20</f>
        <v>9842.3255813953474</v>
      </c>
      <c r="I15" s="21">
        <f>'6-8-14, 2025'!I20</f>
        <v>623500</v>
      </c>
      <c r="J15" s="21">
        <f>'6-8-14, 2025'!J20</f>
        <v>72500</v>
      </c>
      <c r="K15" s="21">
        <f>'6-8-14, 2025'!K20</f>
        <v>0</v>
      </c>
      <c r="L15" s="21">
        <f>'6-8-14, 2025'!L20</f>
        <v>0</v>
      </c>
      <c r="M15" s="21">
        <f>'6-8-14, 2025'!M20</f>
        <v>0</v>
      </c>
      <c r="N15" s="21">
        <f>'6-8-14, 2025'!N20</f>
        <v>0</v>
      </c>
      <c r="O15" s="21">
        <f>'6-8-14, 2025'!O20</f>
        <v>0</v>
      </c>
      <c r="P15" s="21">
        <f>'6-8-14, 2025'!P20</f>
        <v>2.9309887850104133E-14</v>
      </c>
      <c r="Q15" s="21">
        <f>'6-8-14, 2025'!Q20</f>
        <v>53633.120000000017</v>
      </c>
      <c r="R15" s="21">
        <f>'6-8-14, 2025'!R20</f>
        <v>264</v>
      </c>
      <c r="S15" s="21">
        <f>'6-8-14, 2025'!S20</f>
        <v>847</v>
      </c>
      <c r="T15" s="21">
        <f>'6-8-14, 2025'!T20</f>
        <v>16360</v>
      </c>
      <c r="U15" s="21">
        <f>'6-8-14, 2025'!U20</f>
        <v>0</v>
      </c>
      <c r="V15" s="21">
        <f>'6-8-14, 2025'!V20</f>
        <v>20000</v>
      </c>
      <c r="W15" s="21">
        <f>'6-8-14, 2025'!W20</f>
        <v>19942</v>
      </c>
      <c r="X15" s="21">
        <f>'6-8-14, 2025'!X20</f>
        <v>55631</v>
      </c>
      <c r="Y15" s="21">
        <f>'6-8-14, 2025'!Y20</f>
        <v>646</v>
      </c>
      <c r="Z15" s="21">
        <f>'6-8-14, 2025'!Z20</f>
        <v>8909</v>
      </c>
      <c r="AA15" s="21">
        <f>'6-8-14, 2025'!AA20</f>
        <v>232</v>
      </c>
      <c r="AB15" s="21">
        <f>'6-8-14, 2025'!AB20</f>
        <v>19288</v>
      </c>
      <c r="AC15" s="21">
        <f>'6-8-14, 2025'!AC20</f>
        <v>10350</v>
      </c>
      <c r="AD15" s="21">
        <f>'6-8-14, 2025'!AD20</f>
        <v>0</v>
      </c>
      <c r="AE15" s="21">
        <f>'6-8-14, 2025'!AE20</f>
        <v>1060</v>
      </c>
      <c r="AF15" s="21">
        <f>'6-8-14, 2025'!AF20</f>
        <v>33464.87000000001</v>
      </c>
      <c r="AG15" s="21">
        <f>'6-8-14, 2025'!AG20</f>
        <v>1645</v>
      </c>
      <c r="AH15" s="21">
        <f>'6-8-14, 2025'!AH20</f>
        <v>283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253</v>
      </c>
      <c r="F17" s="27">
        <f t="shared" ref="F17:AH17" si="1">F15+F16</f>
        <v>395.69767441860472</v>
      </c>
      <c r="G17" s="26">
        <f>G15+G16</f>
        <v>84676</v>
      </c>
      <c r="H17" s="27">
        <f>H15+H16</f>
        <v>9842.3255813953474</v>
      </c>
      <c r="I17" s="26">
        <f t="shared" si="1"/>
        <v>634250</v>
      </c>
      <c r="J17" s="26">
        <f t="shared" si="1"/>
        <v>73750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53633.120000000017</v>
      </c>
      <c r="R17" s="26">
        <f t="shared" si="1"/>
        <v>264</v>
      </c>
      <c r="S17" s="26">
        <f t="shared" si="1"/>
        <v>847</v>
      </c>
      <c r="T17" s="26">
        <f t="shared" si="1"/>
        <v>16360</v>
      </c>
      <c r="U17" s="26">
        <f t="shared" si="1"/>
        <v>0</v>
      </c>
      <c r="V17" s="26">
        <f t="shared" si="1"/>
        <v>20000</v>
      </c>
      <c r="W17" s="26">
        <f t="shared" si="1"/>
        <v>19942</v>
      </c>
      <c r="X17" s="26">
        <f t="shared" si="1"/>
        <v>55631</v>
      </c>
      <c r="Y17" s="26">
        <f t="shared" si="1"/>
        <v>646</v>
      </c>
      <c r="Z17" s="26">
        <f t="shared" si="1"/>
        <v>8909</v>
      </c>
      <c r="AA17" s="26">
        <f t="shared" si="1"/>
        <v>232</v>
      </c>
      <c r="AB17" s="26">
        <f t="shared" si="1"/>
        <v>19288</v>
      </c>
      <c r="AC17" s="26">
        <f t="shared" si="1"/>
        <v>10350</v>
      </c>
      <c r="AD17" s="26">
        <f t="shared" si="1"/>
        <v>0</v>
      </c>
      <c r="AE17" s="26">
        <f t="shared" si="1"/>
        <v>1060</v>
      </c>
      <c r="AF17" s="27">
        <f t="shared" si="1"/>
        <v>33464.87000000001</v>
      </c>
      <c r="AG17" s="26">
        <f t="shared" si="1"/>
        <v>1645</v>
      </c>
      <c r="AH17" s="31">
        <f t="shared" si="1"/>
        <v>283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14704</v>
      </c>
      <c r="H18" s="27">
        <f>G18/215*25</f>
        <v>1709.7674418604652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5974.3</v>
      </c>
      <c r="R18" s="25"/>
      <c r="S18" s="25"/>
      <c r="T18" s="25"/>
      <c r="U18" s="25"/>
      <c r="V18" s="25"/>
      <c r="W18" s="32">
        <v>364</v>
      </c>
      <c r="X18" s="25">
        <v>9358</v>
      </c>
      <c r="Y18" s="25"/>
      <c r="Z18" s="25">
        <v>1089</v>
      </c>
      <c r="AA18" s="26">
        <v>6</v>
      </c>
      <c r="AB18" s="25">
        <v>1861</v>
      </c>
      <c r="AC18" s="26">
        <v>2143</v>
      </c>
      <c r="AD18" s="25"/>
      <c r="AE18" s="25"/>
      <c r="AF18" s="27">
        <v>2646.2700000000004</v>
      </c>
      <c r="AG18" s="26"/>
      <c r="AH18" s="33"/>
    </row>
    <row r="19" spans="1:36" ht="60" customHeight="1" x14ac:dyDescent="0.25">
      <c r="A19" s="34">
        <v>45829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69972</v>
      </c>
      <c r="H19" s="37">
        <f t="shared" si="2"/>
        <v>8132.5581395348818</v>
      </c>
      <c r="I19" s="36">
        <f t="shared" si="2"/>
        <v>634250</v>
      </c>
      <c r="J19" s="37">
        <f t="shared" si="2"/>
        <v>73750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47658.820000000014</v>
      </c>
      <c r="R19" s="36">
        <f t="shared" si="2"/>
        <v>264</v>
      </c>
      <c r="S19" s="36">
        <f t="shared" si="2"/>
        <v>847</v>
      </c>
      <c r="T19" s="36">
        <f t="shared" si="2"/>
        <v>16360</v>
      </c>
      <c r="U19" s="36">
        <f t="shared" si="2"/>
        <v>0</v>
      </c>
      <c r="V19" s="36">
        <f t="shared" si="2"/>
        <v>20000</v>
      </c>
      <c r="W19" s="38">
        <f t="shared" si="2"/>
        <v>19578</v>
      </c>
      <c r="X19" s="36">
        <f t="shared" si="2"/>
        <v>46273</v>
      </c>
      <c r="Y19" s="36">
        <f t="shared" si="2"/>
        <v>646</v>
      </c>
      <c r="Z19" s="36">
        <f t="shared" si="2"/>
        <v>7820</v>
      </c>
      <c r="AA19" s="36">
        <f t="shared" si="2"/>
        <v>226</v>
      </c>
      <c r="AB19" s="36">
        <f t="shared" si="2"/>
        <v>17427</v>
      </c>
      <c r="AC19" s="36">
        <f t="shared" si="2"/>
        <v>8207</v>
      </c>
      <c r="AD19" s="36">
        <f t="shared" si="2"/>
        <v>0</v>
      </c>
      <c r="AE19" s="36">
        <f t="shared" si="2"/>
        <v>1060</v>
      </c>
      <c r="AF19" s="37">
        <f t="shared" si="2"/>
        <v>30818.600000000009</v>
      </c>
      <c r="AG19" s="36">
        <f t="shared" si="2"/>
        <v>1645</v>
      </c>
      <c r="AH19" s="39">
        <f t="shared" si="2"/>
        <v>283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69972</v>
      </c>
      <c r="H20" s="41">
        <f t="shared" si="3"/>
        <v>8132.5581395348818</v>
      </c>
      <c r="I20" s="40">
        <f t="shared" si="3"/>
        <v>634250</v>
      </c>
      <c r="J20" s="41">
        <f t="shared" si="3"/>
        <v>73750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47658.820000000014</v>
      </c>
      <c r="R20" s="40">
        <f t="shared" si="3"/>
        <v>264</v>
      </c>
      <c r="S20" s="40">
        <f t="shared" si="3"/>
        <v>847</v>
      </c>
      <c r="T20" s="40">
        <f t="shared" si="3"/>
        <v>16360</v>
      </c>
      <c r="U20" s="40">
        <f t="shared" si="3"/>
        <v>0</v>
      </c>
      <c r="V20" s="40">
        <f t="shared" si="3"/>
        <v>20000</v>
      </c>
      <c r="W20" s="40">
        <f t="shared" si="3"/>
        <v>19578</v>
      </c>
      <c r="X20" s="40">
        <f t="shared" si="3"/>
        <v>46273</v>
      </c>
      <c r="Y20" s="40">
        <f t="shared" si="3"/>
        <v>646</v>
      </c>
      <c r="Z20" s="40">
        <f t="shared" si="3"/>
        <v>7820</v>
      </c>
      <c r="AA20" s="40">
        <f t="shared" si="3"/>
        <v>226</v>
      </c>
      <c r="AB20" s="40">
        <f t="shared" si="3"/>
        <v>17427</v>
      </c>
      <c r="AC20" s="40">
        <f t="shared" si="3"/>
        <v>8207</v>
      </c>
      <c r="AD20" s="40">
        <f t="shared" si="3"/>
        <v>0</v>
      </c>
      <c r="AE20" s="40">
        <f t="shared" si="3"/>
        <v>1060</v>
      </c>
      <c r="AF20" s="41">
        <f t="shared" si="3"/>
        <v>30818.600000000009</v>
      </c>
      <c r="AG20" s="40">
        <f t="shared" si="3"/>
        <v>1645</v>
      </c>
      <c r="AH20" s="42">
        <f t="shared" si="3"/>
        <v>283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U18" sqref="U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137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45830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'6-15-21, 2025'!E20</f>
        <v>253</v>
      </c>
      <c r="F15" s="21">
        <f>'6-15-21, 2025'!F20</f>
        <v>395.69767441860472</v>
      </c>
      <c r="G15" s="21">
        <f>'6-15-21, 2025'!G20</f>
        <v>69972</v>
      </c>
      <c r="H15" s="21">
        <f>'6-15-21, 2025'!H20</f>
        <v>8132.5581395348818</v>
      </c>
      <c r="I15" s="21">
        <f>'6-15-21, 2025'!I20</f>
        <v>634250</v>
      </c>
      <c r="J15" s="21">
        <f>'6-15-21, 2025'!J20</f>
        <v>73750</v>
      </c>
      <c r="K15" s="21">
        <f>'6-15-21, 2025'!K20</f>
        <v>0</v>
      </c>
      <c r="L15" s="21">
        <f>'6-15-21, 2025'!L20</f>
        <v>0</v>
      </c>
      <c r="M15" s="21">
        <f>'6-15-21, 2025'!M20</f>
        <v>0</v>
      </c>
      <c r="N15" s="21">
        <f>'6-15-21, 2025'!N20</f>
        <v>0</v>
      </c>
      <c r="O15" s="21">
        <f>'6-15-21, 2025'!O20</f>
        <v>0</v>
      </c>
      <c r="P15" s="21">
        <f>'6-15-21, 2025'!P20</f>
        <v>2.9309887850104133E-14</v>
      </c>
      <c r="Q15" s="21">
        <v>42658.820000000014</v>
      </c>
      <c r="R15" s="21">
        <f>'6-15-21, 2025'!R20</f>
        <v>264</v>
      </c>
      <c r="S15" s="21">
        <f>'6-15-21, 2025'!S20</f>
        <v>847</v>
      </c>
      <c r="T15" s="21">
        <f>'6-15-21, 2025'!T20</f>
        <v>16360</v>
      </c>
      <c r="U15" s="21">
        <f>'6-15-21, 2025'!U20</f>
        <v>0</v>
      </c>
      <c r="V15" s="21">
        <f>'6-15-21, 2025'!V20</f>
        <v>20000</v>
      </c>
      <c r="W15" s="21">
        <f>'6-15-21, 2025'!W20</f>
        <v>19578</v>
      </c>
      <c r="X15" s="21">
        <f>'6-15-21, 2025'!X20</f>
        <v>46273</v>
      </c>
      <c r="Y15" s="21">
        <f>'6-15-21, 2025'!Y20</f>
        <v>646</v>
      </c>
      <c r="Z15" s="21">
        <f>'6-15-21, 2025'!Z20</f>
        <v>7820</v>
      </c>
      <c r="AA15" s="21">
        <f>'6-15-21, 2025'!AA20</f>
        <v>226</v>
      </c>
      <c r="AB15" s="21">
        <f>'6-15-21, 2025'!AB20</f>
        <v>17427</v>
      </c>
      <c r="AC15" s="21">
        <f>'6-15-21, 2025'!AC20</f>
        <v>8207</v>
      </c>
      <c r="AD15" s="21">
        <f>'6-15-21, 2025'!AD20</f>
        <v>0</v>
      </c>
      <c r="AE15" s="21">
        <f>'6-15-21, 2025'!AE20</f>
        <v>1060</v>
      </c>
      <c r="AF15" s="21">
        <v>18818.600000000009</v>
      </c>
      <c r="AG15" s="21">
        <f>'6-15-21, 2025'!AG20</f>
        <v>1645</v>
      </c>
      <c r="AH15" s="21">
        <f>'6-15-21, 2025'!AH20</f>
        <v>283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>
        <f>E16/208*25</f>
        <v>0</v>
      </c>
      <c r="G16" s="25">
        <v>75250</v>
      </c>
      <c r="H16" s="26">
        <f>G16/215*25</f>
        <v>8750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5000</v>
      </c>
      <c r="R16" s="28"/>
      <c r="S16" s="26"/>
      <c r="T16" s="25"/>
      <c r="U16" s="25"/>
      <c r="V16" s="25"/>
      <c r="W16" s="25"/>
      <c r="X16" s="26">
        <v>19250</v>
      </c>
      <c r="Y16" s="25"/>
      <c r="Z16" s="25">
        <v>2000</v>
      </c>
      <c r="AA16" s="25">
        <v>40</v>
      </c>
      <c r="AB16" s="25">
        <v>3600</v>
      </c>
      <c r="AC16" s="25">
        <v>4000</v>
      </c>
      <c r="AD16" s="26"/>
      <c r="AE16" s="25"/>
      <c r="AF16" s="25"/>
      <c r="AG16" s="25"/>
      <c r="AH16" s="26"/>
    </row>
    <row r="17" spans="1:36" ht="60" customHeight="1" thickBot="1" x14ac:dyDescent="0.3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253</v>
      </c>
      <c r="F17" s="27">
        <f t="shared" ref="F17:AH17" si="1">F15+F16</f>
        <v>395.69767441860472</v>
      </c>
      <c r="G17" s="26">
        <f>G15+G16</f>
        <v>145222</v>
      </c>
      <c r="H17" s="27">
        <f>H15+H16</f>
        <v>16882.558139534882</v>
      </c>
      <c r="I17" s="26">
        <f t="shared" si="1"/>
        <v>645000</v>
      </c>
      <c r="J17" s="26">
        <f t="shared" si="1"/>
        <v>75000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47658.820000000014</v>
      </c>
      <c r="R17" s="26">
        <f t="shared" si="1"/>
        <v>264</v>
      </c>
      <c r="S17" s="26">
        <f t="shared" si="1"/>
        <v>847</v>
      </c>
      <c r="T17" s="26">
        <f t="shared" si="1"/>
        <v>16360</v>
      </c>
      <c r="U17" s="26">
        <f t="shared" si="1"/>
        <v>0</v>
      </c>
      <c r="V17" s="26">
        <f t="shared" si="1"/>
        <v>20000</v>
      </c>
      <c r="W17" s="26">
        <f t="shared" si="1"/>
        <v>19578</v>
      </c>
      <c r="X17" s="26">
        <f t="shared" si="1"/>
        <v>65523</v>
      </c>
      <c r="Y17" s="26">
        <f t="shared" si="1"/>
        <v>646</v>
      </c>
      <c r="Z17" s="26">
        <f t="shared" si="1"/>
        <v>9820</v>
      </c>
      <c r="AA17" s="26">
        <f t="shared" si="1"/>
        <v>266</v>
      </c>
      <c r="AB17" s="26">
        <f t="shared" si="1"/>
        <v>21027</v>
      </c>
      <c r="AC17" s="26">
        <f t="shared" si="1"/>
        <v>12207</v>
      </c>
      <c r="AD17" s="26">
        <f t="shared" si="1"/>
        <v>0</v>
      </c>
      <c r="AE17" s="26">
        <f t="shared" si="1"/>
        <v>1060</v>
      </c>
      <c r="AF17" s="27">
        <f t="shared" si="1"/>
        <v>18818.600000000009</v>
      </c>
      <c r="AG17" s="26">
        <f t="shared" si="1"/>
        <v>1645</v>
      </c>
      <c r="AH17" s="31">
        <f t="shared" si="1"/>
        <v>283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2">
        <f>E18/215*25</f>
        <v>0</v>
      </c>
      <c r="G18" s="25">
        <v>24338</v>
      </c>
      <c r="H18" s="27">
        <f>G18/215*25</f>
        <v>2830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6698.4000000000005</v>
      </c>
      <c r="R18" s="25"/>
      <c r="S18" s="25"/>
      <c r="T18" s="25"/>
      <c r="U18" s="25"/>
      <c r="V18" s="25"/>
      <c r="W18" s="32">
        <v>386</v>
      </c>
      <c r="X18" s="25">
        <v>10624</v>
      </c>
      <c r="Y18" s="25"/>
      <c r="Z18" s="25">
        <v>1254</v>
      </c>
      <c r="AA18" s="26">
        <v>4</v>
      </c>
      <c r="AB18" s="25">
        <v>2063</v>
      </c>
      <c r="AC18" s="26">
        <v>2345</v>
      </c>
      <c r="AD18" s="25"/>
      <c r="AE18" s="25"/>
      <c r="AF18" s="27">
        <v>3047.2200000000007</v>
      </c>
      <c r="AG18" s="26"/>
      <c r="AH18" s="33"/>
    </row>
    <row r="19" spans="1:36" ht="60" customHeight="1" x14ac:dyDescent="0.25">
      <c r="A19" s="34">
        <v>45836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253</v>
      </c>
      <c r="F19" s="37">
        <f t="shared" si="2"/>
        <v>395.69767441860472</v>
      </c>
      <c r="G19" s="36">
        <f t="shared" si="2"/>
        <v>120884</v>
      </c>
      <c r="H19" s="37">
        <f t="shared" si="2"/>
        <v>14052.558139534882</v>
      </c>
      <c r="I19" s="36">
        <f t="shared" si="2"/>
        <v>645000</v>
      </c>
      <c r="J19" s="37">
        <f t="shared" si="2"/>
        <v>75000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40960.420000000013</v>
      </c>
      <c r="R19" s="36">
        <f t="shared" si="2"/>
        <v>264</v>
      </c>
      <c r="S19" s="36">
        <f t="shared" si="2"/>
        <v>847</v>
      </c>
      <c r="T19" s="36">
        <f t="shared" si="2"/>
        <v>16360</v>
      </c>
      <c r="U19" s="36">
        <f t="shared" si="2"/>
        <v>0</v>
      </c>
      <c r="V19" s="36">
        <f t="shared" si="2"/>
        <v>20000</v>
      </c>
      <c r="W19" s="38">
        <f t="shared" si="2"/>
        <v>19192</v>
      </c>
      <c r="X19" s="36">
        <f t="shared" si="2"/>
        <v>54899</v>
      </c>
      <c r="Y19" s="36">
        <f t="shared" si="2"/>
        <v>646</v>
      </c>
      <c r="Z19" s="36">
        <f t="shared" si="2"/>
        <v>8566</v>
      </c>
      <c r="AA19" s="36">
        <f t="shared" si="2"/>
        <v>262</v>
      </c>
      <c r="AB19" s="36">
        <f t="shared" si="2"/>
        <v>18964</v>
      </c>
      <c r="AC19" s="36">
        <f t="shared" si="2"/>
        <v>9862</v>
      </c>
      <c r="AD19" s="36">
        <f t="shared" si="2"/>
        <v>0</v>
      </c>
      <c r="AE19" s="36">
        <f t="shared" si="2"/>
        <v>1060</v>
      </c>
      <c r="AF19" s="37">
        <f t="shared" si="2"/>
        <v>15771.380000000008</v>
      </c>
      <c r="AG19" s="36">
        <f t="shared" si="2"/>
        <v>1645</v>
      </c>
      <c r="AH19" s="39">
        <f t="shared" si="2"/>
        <v>283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253</v>
      </c>
      <c r="F20" s="41">
        <f t="shared" si="3"/>
        <v>395.69767441860472</v>
      </c>
      <c r="G20" s="40">
        <f t="shared" si="3"/>
        <v>120884</v>
      </c>
      <c r="H20" s="41">
        <f t="shared" si="3"/>
        <v>14052.558139534882</v>
      </c>
      <c r="I20" s="40">
        <f t="shared" si="3"/>
        <v>645000</v>
      </c>
      <c r="J20" s="41">
        <f t="shared" si="3"/>
        <v>75000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40960.420000000013</v>
      </c>
      <c r="R20" s="40">
        <f t="shared" si="3"/>
        <v>264</v>
      </c>
      <c r="S20" s="40">
        <f t="shared" si="3"/>
        <v>847</v>
      </c>
      <c r="T20" s="40">
        <f t="shared" si="3"/>
        <v>16360</v>
      </c>
      <c r="U20" s="40">
        <f t="shared" si="3"/>
        <v>0</v>
      </c>
      <c r="V20" s="40">
        <f t="shared" si="3"/>
        <v>20000</v>
      </c>
      <c r="W20" s="40">
        <f t="shared" si="3"/>
        <v>19192</v>
      </c>
      <c r="X20" s="40">
        <f t="shared" si="3"/>
        <v>54899</v>
      </c>
      <c r="Y20" s="40">
        <f t="shared" si="3"/>
        <v>646</v>
      </c>
      <c r="Z20" s="40">
        <f t="shared" si="3"/>
        <v>8566</v>
      </c>
      <c r="AA20" s="40">
        <f t="shared" si="3"/>
        <v>262</v>
      </c>
      <c r="AB20" s="40">
        <f t="shared" si="3"/>
        <v>18964</v>
      </c>
      <c r="AC20" s="40">
        <f t="shared" si="3"/>
        <v>9862</v>
      </c>
      <c r="AD20" s="40">
        <f t="shared" si="3"/>
        <v>0</v>
      </c>
      <c r="AE20" s="40">
        <f t="shared" si="3"/>
        <v>1060</v>
      </c>
      <c r="AF20" s="41">
        <f t="shared" si="3"/>
        <v>15771.380000000008</v>
      </c>
      <c r="AG20" s="40">
        <f t="shared" si="3"/>
        <v>1645</v>
      </c>
      <c r="AH20" s="42">
        <f t="shared" si="3"/>
        <v>283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Y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Y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Y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AF22" sqref="AF22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138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45837</v>
      </c>
      <c r="B15" s="20" t="s">
        <v>81</v>
      </c>
      <c r="C15" s="21">
        <f>'2-18-24,2024'!C20</f>
        <v>0</v>
      </c>
      <c r="D15" s="21">
        <f>'2-18-24,2024'!D20</f>
        <v>0</v>
      </c>
      <c r="E15" s="21"/>
      <c r="F15" s="21"/>
      <c r="G15" s="21">
        <f>120884+276</f>
        <v>121160</v>
      </c>
      <c r="H15" s="21">
        <v>14052.558139534882</v>
      </c>
      <c r="I15" s="21">
        <v>645000</v>
      </c>
      <c r="J15" s="21">
        <v>75000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2.9309887850104133E-14</v>
      </c>
      <c r="Q15" s="22">
        <f>40960.42+194.18</f>
        <v>41154.6</v>
      </c>
      <c r="R15" s="21">
        <v>264</v>
      </c>
      <c r="S15" s="21">
        <v>847</v>
      </c>
      <c r="T15" s="21">
        <f>16360+4</f>
        <v>16364</v>
      </c>
      <c r="U15" s="21">
        <v>0</v>
      </c>
      <c r="V15" s="21">
        <v>20000</v>
      </c>
      <c r="W15" s="21">
        <f>19192-11</f>
        <v>19181</v>
      </c>
      <c r="X15" s="21">
        <f>54899+96</f>
        <v>54995</v>
      </c>
      <c r="Y15" s="21">
        <v>646</v>
      </c>
      <c r="Z15" s="21">
        <f>8566+160</f>
        <v>8726</v>
      </c>
      <c r="AA15" s="21">
        <v>262</v>
      </c>
      <c r="AB15" s="21">
        <f>18964+182</f>
        <v>19146</v>
      </c>
      <c r="AC15" s="21">
        <f>9862+160</f>
        <v>10022</v>
      </c>
      <c r="AD15" s="21">
        <v>0</v>
      </c>
      <c r="AE15" s="21">
        <v>1060</v>
      </c>
      <c r="AF15" s="21">
        <f>15771.38+282.8</f>
        <v>16054.179999999998</v>
      </c>
      <c r="AG15" s="21">
        <v>1645</v>
      </c>
      <c r="AH15" s="21">
        <f>283+7</f>
        <v>290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0</v>
      </c>
      <c r="F17" s="75">
        <f t="shared" ref="F17:AH17" si="1">F15+F16</f>
        <v>0</v>
      </c>
      <c r="G17" s="26">
        <f>G15+G16</f>
        <v>121160</v>
      </c>
      <c r="H17" s="27">
        <f>H15+H16</f>
        <v>14052.558139534882</v>
      </c>
      <c r="I17" s="26">
        <f t="shared" si="1"/>
        <v>655750</v>
      </c>
      <c r="J17" s="26">
        <f t="shared" si="1"/>
        <v>76250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41154.6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19181</v>
      </c>
      <c r="X17" s="26">
        <f t="shared" si="1"/>
        <v>54995</v>
      </c>
      <c r="Y17" s="26">
        <f t="shared" si="1"/>
        <v>646</v>
      </c>
      <c r="Z17" s="26">
        <f t="shared" si="1"/>
        <v>8726</v>
      </c>
      <c r="AA17" s="26">
        <f t="shared" si="1"/>
        <v>262</v>
      </c>
      <c r="AB17" s="26">
        <f t="shared" si="1"/>
        <v>19146</v>
      </c>
      <c r="AC17" s="26">
        <f t="shared" si="1"/>
        <v>10022</v>
      </c>
      <c r="AD17" s="26">
        <f t="shared" si="1"/>
        <v>0</v>
      </c>
      <c r="AE17" s="26">
        <f t="shared" si="1"/>
        <v>1060</v>
      </c>
      <c r="AF17" s="27">
        <f t="shared" si="1"/>
        <v>16054.179999999998</v>
      </c>
      <c r="AG17" s="26">
        <f t="shared" si="1"/>
        <v>1645</v>
      </c>
      <c r="AH17" s="31">
        <f t="shared" si="1"/>
        <v>290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74"/>
      <c r="G18" s="25">
        <v>21723</v>
      </c>
      <c r="H18" s="27">
        <f>G18/215*25</f>
        <v>2525.9302325581393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6028.7999999999993</v>
      </c>
      <c r="R18" s="25"/>
      <c r="S18" s="25"/>
      <c r="T18" s="25"/>
      <c r="U18" s="25"/>
      <c r="V18" s="25"/>
      <c r="W18" s="32">
        <v>446</v>
      </c>
      <c r="X18" s="25">
        <v>9624</v>
      </c>
      <c r="Y18" s="25"/>
      <c r="Z18" s="25">
        <v>1106</v>
      </c>
      <c r="AA18" s="26">
        <v>2</v>
      </c>
      <c r="AB18" s="25">
        <v>1931</v>
      </c>
      <c r="AC18" s="26">
        <v>2074</v>
      </c>
      <c r="AD18" s="25"/>
      <c r="AE18" s="25"/>
      <c r="AF18" s="27">
        <v>2687.58</v>
      </c>
      <c r="AG18" s="26"/>
      <c r="AH18" s="33"/>
    </row>
    <row r="19" spans="1:36" ht="60" customHeight="1" x14ac:dyDescent="0.25">
      <c r="A19" s="34">
        <v>45843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0</v>
      </c>
      <c r="F19" s="36">
        <f t="shared" si="2"/>
        <v>0</v>
      </c>
      <c r="G19" s="36">
        <f t="shared" si="2"/>
        <v>99437</v>
      </c>
      <c r="H19" s="37">
        <f t="shared" si="2"/>
        <v>11526.627906976742</v>
      </c>
      <c r="I19" s="36">
        <f t="shared" si="2"/>
        <v>655750</v>
      </c>
      <c r="J19" s="37">
        <f t="shared" si="2"/>
        <v>76250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35125.800000000003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18735</v>
      </c>
      <c r="X19" s="36">
        <f t="shared" si="2"/>
        <v>45371</v>
      </c>
      <c r="Y19" s="36">
        <f t="shared" si="2"/>
        <v>646</v>
      </c>
      <c r="Z19" s="36">
        <f t="shared" si="2"/>
        <v>7620</v>
      </c>
      <c r="AA19" s="36">
        <f t="shared" si="2"/>
        <v>260</v>
      </c>
      <c r="AB19" s="36">
        <f t="shared" si="2"/>
        <v>17215</v>
      </c>
      <c r="AC19" s="36">
        <f t="shared" si="2"/>
        <v>7948</v>
      </c>
      <c r="AD19" s="36">
        <f t="shared" si="2"/>
        <v>0</v>
      </c>
      <c r="AE19" s="36">
        <f t="shared" si="2"/>
        <v>1060</v>
      </c>
      <c r="AF19" s="37">
        <f t="shared" si="2"/>
        <v>13366.599999999999</v>
      </c>
      <c r="AG19" s="36">
        <f t="shared" si="2"/>
        <v>1645</v>
      </c>
      <c r="AH19" s="39">
        <f t="shared" si="2"/>
        <v>290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0</v>
      </c>
      <c r="F20" s="40">
        <f t="shared" si="3"/>
        <v>0</v>
      </c>
      <c r="G20" s="40">
        <f t="shared" si="3"/>
        <v>99437</v>
      </c>
      <c r="H20" s="41">
        <f t="shared" si="3"/>
        <v>11526.627906976742</v>
      </c>
      <c r="I20" s="40">
        <f t="shared" si="3"/>
        <v>655750</v>
      </c>
      <c r="J20" s="41">
        <f t="shared" si="3"/>
        <v>76250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35125.800000000003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18735</v>
      </c>
      <c r="X20" s="40">
        <f t="shared" si="3"/>
        <v>45371</v>
      </c>
      <c r="Y20" s="40">
        <f t="shared" si="3"/>
        <v>646</v>
      </c>
      <c r="Z20" s="40">
        <f t="shared" si="3"/>
        <v>7620</v>
      </c>
      <c r="AA20" s="40">
        <f t="shared" si="3"/>
        <v>260</v>
      </c>
      <c r="AB20" s="40">
        <f t="shared" si="3"/>
        <v>17215</v>
      </c>
      <c r="AC20" s="40">
        <f t="shared" si="3"/>
        <v>7948</v>
      </c>
      <c r="AD20" s="40">
        <f t="shared" si="3"/>
        <v>0</v>
      </c>
      <c r="AE20" s="40">
        <f t="shared" si="3"/>
        <v>1060</v>
      </c>
      <c r="AF20" s="41">
        <f t="shared" si="3"/>
        <v>13366.599999999999</v>
      </c>
      <c r="AG20" s="40">
        <f t="shared" si="3"/>
        <v>1645</v>
      </c>
      <c r="AH20" s="42">
        <f t="shared" si="3"/>
        <v>290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>
        <f>AF20+24.3</f>
        <v>13390.899999999998</v>
      </c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Z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1" zoomScale="85" zoomScaleNormal="85" workbookViewId="0">
      <selection activeCell="S26" sqref="S26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139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45844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'6-29-7-5, 2025'!E20</f>
        <v>0</v>
      </c>
      <c r="F15" s="21">
        <f>'6-29-7-5, 2025'!F20</f>
        <v>0</v>
      </c>
      <c r="G15" s="21">
        <f>'6-29-7-5, 2025'!G20</f>
        <v>99437</v>
      </c>
      <c r="H15" s="21">
        <f>'6-29-7-5, 2025'!H20</f>
        <v>11526.627906976742</v>
      </c>
      <c r="I15" s="21">
        <f>'6-29-7-5, 2025'!I20</f>
        <v>655750</v>
      </c>
      <c r="J15" s="21">
        <f>'6-29-7-5, 2025'!J20</f>
        <v>76250</v>
      </c>
      <c r="K15" s="21">
        <f>'6-29-7-5, 2025'!K20</f>
        <v>0</v>
      </c>
      <c r="L15" s="21">
        <f>'6-29-7-5, 2025'!L20</f>
        <v>0</v>
      </c>
      <c r="M15" s="21">
        <f>'6-29-7-5, 2025'!M20</f>
        <v>0</v>
      </c>
      <c r="N15" s="21">
        <f>'6-29-7-5, 2025'!N20</f>
        <v>0</v>
      </c>
      <c r="O15" s="21">
        <f>'6-29-7-5, 2025'!O20</f>
        <v>0</v>
      </c>
      <c r="P15" s="21">
        <f>'6-29-7-5, 2025'!P20</f>
        <v>2.9309887850104133E-14</v>
      </c>
      <c r="Q15" s="21">
        <f>'6-29-7-5, 2025'!Q20</f>
        <v>35125.800000000003</v>
      </c>
      <c r="R15" s="21">
        <f>'6-29-7-5, 2025'!R20</f>
        <v>264</v>
      </c>
      <c r="S15" s="21">
        <f>'6-29-7-5, 2025'!S20</f>
        <v>847</v>
      </c>
      <c r="T15" s="21">
        <f>'6-29-7-5, 2025'!T20</f>
        <v>16364</v>
      </c>
      <c r="U15" s="21">
        <f>'6-29-7-5, 2025'!U20</f>
        <v>0</v>
      </c>
      <c r="V15" s="21">
        <f>'6-29-7-5, 2025'!V20</f>
        <v>20000</v>
      </c>
      <c r="W15" s="21">
        <f>'6-29-7-5, 2025'!W20</f>
        <v>18735</v>
      </c>
      <c r="X15" s="21">
        <f>'6-29-7-5, 2025'!X20</f>
        <v>45371</v>
      </c>
      <c r="Y15" s="21">
        <f>'6-29-7-5, 2025'!Y20</f>
        <v>646</v>
      </c>
      <c r="Z15" s="21">
        <v>7630</v>
      </c>
      <c r="AA15" s="21">
        <f>'6-29-7-5, 2025'!AA20</f>
        <v>260</v>
      </c>
      <c r="AB15" s="21">
        <f>'6-29-7-5, 2025'!AB20</f>
        <v>17215</v>
      </c>
      <c r="AC15" s="21">
        <f>'6-29-7-5, 2025'!AC20</f>
        <v>7948</v>
      </c>
      <c r="AD15" s="21">
        <f>'6-29-7-5, 2025'!AD20</f>
        <v>0</v>
      </c>
      <c r="AE15" s="21">
        <f>'6-29-7-5, 2025'!AE20</f>
        <v>1060</v>
      </c>
      <c r="AF15" s="21">
        <v>13390.899999999998</v>
      </c>
      <c r="AG15" s="21">
        <f>'6-29-7-5, 2025'!AG20</f>
        <v>1645</v>
      </c>
      <c r="AH15" s="21">
        <f>'6-29-7-5, 2025'!AH20</f>
        <v>290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>
        <v>43000</v>
      </c>
      <c r="H16" s="26">
        <f>G16/215*25</f>
        <v>5000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/>
      <c r="U16" s="25"/>
      <c r="V16" s="25"/>
      <c r="W16" s="25"/>
      <c r="X16" s="26">
        <v>23250</v>
      </c>
      <c r="Y16" s="25"/>
      <c r="Z16" s="25">
        <v>2000</v>
      </c>
      <c r="AA16" s="25"/>
      <c r="AB16" s="25">
        <v>4500</v>
      </c>
      <c r="AC16" s="25"/>
      <c r="AD16" s="26"/>
      <c r="AE16" s="25"/>
      <c r="AF16" s="25">
        <v>10000</v>
      </c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0</v>
      </c>
      <c r="F17" s="75">
        <f t="shared" ref="F17:AH17" si="1">F15+F16</f>
        <v>0</v>
      </c>
      <c r="G17" s="26">
        <f>G15+G16</f>
        <v>142437</v>
      </c>
      <c r="H17" s="27">
        <f>H15+H16</f>
        <v>16526.627906976741</v>
      </c>
      <c r="I17" s="26">
        <f t="shared" si="1"/>
        <v>666500</v>
      </c>
      <c r="J17" s="26">
        <f t="shared" si="1"/>
        <v>77500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50125.8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18735</v>
      </c>
      <c r="X17" s="26">
        <f t="shared" si="1"/>
        <v>68621</v>
      </c>
      <c r="Y17" s="26">
        <f t="shared" si="1"/>
        <v>646</v>
      </c>
      <c r="Z17" s="26">
        <f t="shared" si="1"/>
        <v>9630</v>
      </c>
      <c r="AA17" s="26">
        <f t="shared" si="1"/>
        <v>260</v>
      </c>
      <c r="AB17" s="26">
        <f t="shared" si="1"/>
        <v>21715</v>
      </c>
      <c r="AC17" s="26">
        <f t="shared" si="1"/>
        <v>7948</v>
      </c>
      <c r="AD17" s="26">
        <f t="shared" si="1"/>
        <v>0</v>
      </c>
      <c r="AE17" s="26">
        <f t="shared" si="1"/>
        <v>1060</v>
      </c>
      <c r="AF17" s="27">
        <f t="shared" si="1"/>
        <v>23390.899999999998</v>
      </c>
      <c r="AG17" s="26">
        <f t="shared" si="1"/>
        <v>1645</v>
      </c>
      <c r="AH17" s="31">
        <f t="shared" si="1"/>
        <v>290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74"/>
      <c r="G18" s="25">
        <v>25303</v>
      </c>
      <c r="H18" s="27">
        <f>G18/215*25</f>
        <v>2942.2093023255816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6960.8</v>
      </c>
      <c r="R18" s="25"/>
      <c r="S18" s="25"/>
      <c r="T18" s="25"/>
      <c r="U18" s="25"/>
      <c r="V18" s="25"/>
      <c r="W18" s="32">
        <v>284</v>
      </c>
      <c r="X18" s="25">
        <v>11362</v>
      </c>
      <c r="Y18" s="25"/>
      <c r="Z18" s="25">
        <v>1169</v>
      </c>
      <c r="AA18" s="26"/>
      <c r="AB18" s="25">
        <v>2054</v>
      </c>
      <c r="AC18" s="26">
        <v>2504</v>
      </c>
      <c r="AD18" s="25"/>
      <c r="AE18" s="25"/>
      <c r="AF18" s="27">
        <v>2840.67</v>
      </c>
      <c r="AG18" s="26"/>
      <c r="AH18" s="33"/>
    </row>
    <row r="19" spans="1:36" ht="60" customHeight="1" x14ac:dyDescent="0.25">
      <c r="A19" s="34">
        <v>45850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0</v>
      </c>
      <c r="F19" s="36">
        <f t="shared" si="2"/>
        <v>0</v>
      </c>
      <c r="G19" s="36">
        <f t="shared" si="2"/>
        <v>117134</v>
      </c>
      <c r="H19" s="37">
        <f t="shared" si="2"/>
        <v>13584.418604651159</v>
      </c>
      <c r="I19" s="36">
        <f t="shared" si="2"/>
        <v>666500</v>
      </c>
      <c r="J19" s="37">
        <f t="shared" si="2"/>
        <v>77500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43165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18451</v>
      </c>
      <c r="X19" s="36">
        <f t="shared" si="2"/>
        <v>57259</v>
      </c>
      <c r="Y19" s="36">
        <f t="shared" si="2"/>
        <v>646</v>
      </c>
      <c r="Z19" s="36">
        <f t="shared" si="2"/>
        <v>8461</v>
      </c>
      <c r="AA19" s="36">
        <f t="shared" si="2"/>
        <v>260</v>
      </c>
      <c r="AB19" s="36">
        <f t="shared" si="2"/>
        <v>19661</v>
      </c>
      <c r="AC19" s="36">
        <f t="shared" si="2"/>
        <v>5444</v>
      </c>
      <c r="AD19" s="36">
        <f t="shared" si="2"/>
        <v>0</v>
      </c>
      <c r="AE19" s="36">
        <f t="shared" si="2"/>
        <v>1060</v>
      </c>
      <c r="AF19" s="37">
        <f t="shared" si="2"/>
        <v>20550.229999999996</v>
      </c>
      <c r="AG19" s="36">
        <f t="shared" si="2"/>
        <v>1645</v>
      </c>
      <c r="AH19" s="39">
        <f t="shared" si="2"/>
        <v>290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0</v>
      </c>
      <c r="F20" s="40">
        <f t="shared" si="3"/>
        <v>0</v>
      </c>
      <c r="G20" s="40">
        <f t="shared" si="3"/>
        <v>117134</v>
      </c>
      <c r="H20" s="41">
        <f t="shared" si="3"/>
        <v>13584.418604651159</v>
      </c>
      <c r="I20" s="40">
        <f t="shared" si="3"/>
        <v>666500</v>
      </c>
      <c r="J20" s="41">
        <f t="shared" si="3"/>
        <v>77500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43165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18451</v>
      </c>
      <c r="X20" s="40">
        <f t="shared" si="3"/>
        <v>57259</v>
      </c>
      <c r="Y20" s="40">
        <f t="shared" si="3"/>
        <v>646</v>
      </c>
      <c r="Z20" s="40">
        <f t="shared" si="3"/>
        <v>8461</v>
      </c>
      <c r="AA20" s="40">
        <f t="shared" si="3"/>
        <v>260</v>
      </c>
      <c r="AB20" s="40">
        <f t="shared" si="3"/>
        <v>19661</v>
      </c>
      <c r="AC20" s="40">
        <f t="shared" si="3"/>
        <v>5444</v>
      </c>
      <c r="AD20" s="40">
        <f t="shared" si="3"/>
        <v>0</v>
      </c>
      <c r="AE20" s="40">
        <f t="shared" si="3"/>
        <v>1060</v>
      </c>
      <c r="AF20" s="41">
        <f t="shared" si="3"/>
        <v>20550.229999999996</v>
      </c>
      <c r="AG20" s="40">
        <f t="shared" si="3"/>
        <v>1645</v>
      </c>
      <c r="AH20" s="42">
        <f t="shared" si="3"/>
        <v>290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3" zoomScale="85" zoomScaleNormal="85" workbookViewId="0">
      <selection activeCell="H21" sqref="H21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140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45851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'7-6-12, 2025'!E20</f>
        <v>0</v>
      </c>
      <c r="F15" s="21">
        <f>'7-6-12, 2025'!F20</f>
        <v>0</v>
      </c>
      <c r="G15" s="21">
        <f>'7-6-12, 2025'!G20</f>
        <v>117134</v>
      </c>
      <c r="H15" s="21">
        <f>'7-6-12, 2025'!H20</f>
        <v>13584.418604651159</v>
      </c>
      <c r="I15" s="21">
        <f>'7-6-12, 2025'!I20</f>
        <v>666500</v>
      </c>
      <c r="J15" s="21">
        <f>'7-6-12, 2025'!J20</f>
        <v>77500</v>
      </c>
      <c r="K15" s="21">
        <f>'7-6-12, 2025'!K20</f>
        <v>0</v>
      </c>
      <c r="L15" s="21">
        <f>'7-6-12, 2025'!L20</f>
        <v>0</v>
      </c>
      <c r="M15" s="21">
        <f>'7-6-12, 2025'!M20</f>
        <v>0</v>
      </c>
      <c r="N15" s="21">
        <f>'7-6-12, 2025'!N20</f>
        <v>0</v>
      </c>
      <c r="O15" s="21">
        <f>'7-6-12, 2025'!O20</f>
        <v>0</v>
      </c>
      <c r="P15" s="21">
        <f>'7-6-12, 2025'!P20</f>
        <v>2.9309887850104133E-14</v>
      </c>
      <c r="Q15" s="21">
        <f>'7-6-12, 2025'!Q20</f>
        <v>43165</v>
      </c>
      <c r="R15" s="21">
        <f>'7-6-12, 2025'!R20</f>
        <v>264</v>
      </c>
      <c r="S15" s="21">
        <f>'7-6-12, 2025'!S20</f>
        <v>847</v>
      </c>
      <c r="T15" s="21">
        <f>'7-6-12, 2025'!T20</f>
        <v>16364</v>
      </c>
      <c r="U15" s="21">
        <f>'7-6-12, 2025'!U20</f>
        <v>0</v>
      </c>
      <c r="V15" s="21">
        <f>'7-6-12, 2025'!V20</f>
        <v>20000</v>
      </c>
      <c r="W15" s="21">
        <f>'7-6-12, 2025'!W20</f>
        <v>18451</v>
      </c>
      <c r="X15" s="21">
        <f>'7-6-12, 2025'!X20</f>
        <v>57259</v>
      </c>
      <c r="Y15" s="21">
        <f>'7-6-12, 2025'!Y20</f>
        <v>646</v>
      </c>
      <c r="Z15" s="21">
        <f>'7-6-12, 2025'!Z20</f>
        <v>8461</v>
      </c>
      <c r="AA15" s="21">
        <f>'7-6-12, 2025'!AA20</f>
        <v>260</v>
      </c>
      <c r="AB15" s="21">
        <f>'7-6-12, 2025'!AB20</f>
        <v>19661</v>
      </c>
      <c r="AC15" s="21">
        <f>'7-6-12, 2025'!AC20</f>
        <v>5444</v>
      </c>
      <c r="AD15" s="21">
        <f>'7-6-12, 2025'!AD20</f>
        <v>0</v>
      </c>
      <c r="AE15" s="21">
        <f>'7-6-12, 2025'!AE20</f>
        <v>1060</v>
      </c>
      <c r="AF15" s="21">
        <f>'7-6-12, 2025'!AF20</f>
        <v>20550.229999999996</v>
      </c>
      <c r="AG15" s="21">
        <f>'7-6-12, 2025'!AG20</f>
        <v>1645</v>
      </c>
      <c r="AH15" s="21">
        <f>'7-6-12, 2025'!AH20</f>
        <v>290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0</v>
      </c>
      <c r="F17" s="75">
        <f t="shared" ref="F17:AH17" si="1">F15+F16</f>
        <v>0</v>
      </c>
      <c r="G17" s="26">
        <f>G15+G16</f>
        <v>117134</v>
      </c>
      <c r="H17" s="27">
        <f>H15+H16</f>
        <v>13584.418604651159</v>
      </c>
      <c r="I17" s="26">
        <f t="shared" si="1"/>
        <v>677250</v>
      </c>
      <c r="J17" s="26">
        <f t="shared" si="1"/>
        <v>78750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43165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18451</v>
      </c>
      <c r="X17" s="26">
        <f t="shared" si="1"/>
        <v>57259</v>
      </c>
      <c r="Y17" s="26">
        <f t="shared" si="1"/>
        <v>646</v>
      </c>
      <c r="Z17" s="26">
        <f t="shared" si="1"/>
        <v>8461</v>
      </c>
      <c r="AA17" s="26">
        <f t="shared" si="1"/>
        <v>260</v>
      </c>
      <c r="AB17" s="26">
        <f t="shared" si="1"/>
        <v>19661</v>
      </c>
      <c r="AC17" s="26">
        <f t="shared" si="1"/>
        <v>5444</v>
      </c>
      <c r="AD17" s="26">
        <f t="shared" si="1"/>
        <v>0</v>
      </c>
      <c r="AE17" s="26">
        <f t="shared" si="1"/>
        <v>1060</v>
      </c>
      <c r="AF17" s="27">
        <f t="shared" si="1"/>
        <v>20550.229999999996</v>
      </c>
      <c r="AG17" s="26">
        <f t="shared" si="1"/>
        <v>1645</v>
      </c>
      <c r="AH17" s="31">
        <f t="shared" si="1"/>
        <v>290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74"/>
      <c r="G18" s="25">
        <v>23026</v>
      </c>
      <c r="H18" s="27">
        <f>G18/215*25</f>
        <v>2677.4418604651164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6646.3</v>
      </c>
      <c r="R18" s="25"/>
      <c r="S18" s="25"/>
      <c r="T18" s="25"/>
      <c r="U18" s="25"/>
      <c r="V18" s="25"/>
      <c r="W18" s="32">
        <v>97</v>
      </c>
      <c r="X18" s="25">
        <v>10703</v>
      </c>
      <c r="Y18" s="25"/>
      <c r="Z18" s="25">
        <v>1152</v>
      </c>
      <c r="AA18" s="26"/>
      <c r="AB18" s="25">
        <v>2719</v>
      </c>
      <c r="AC18" s="26">
        <v>1521</v>
      </c>
      <c r="AD18" s="25"/>
      <c r="AE18" s="25"/>
      <c r="AF18" s="27">
        <v>2799.36</v>
      </c>
      <c r="AG18" s="26"/>
      <c r="AH18" s="33"/>
    </row>
    <row r="19" spans="1:36" ht="60" customHeight="1" x14ac:dyDescent="0.25">
      <c r="A19" s="34">
        <v>45857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0</v>
      </c>
      <c r="F19" s="36">
        <f t="shared" si="2"/>
        <v>0</v>
      </c>
      <c r="G19" s="36">
        <f t="shared" si="2"/>
        <v>94108</v>
      </c>
      <c r="H19" s="37">
        <f t="shared" si="2"/>
        <v>10906.976744186042</v>
      </c>
      <c r="I19" s="36">
        <f t="shared" si="2"/>
        <v>677250</v>
      </c>
      <c r="J19" s="37">
        <f t="shared" si="2"/>
        <v>78750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36518.699999999997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18354</v>
      </c>
      <c r="X19" s="36">
        <f t="shared" si="2"/>
        <v>46556</v>
      </c>
      <c r="Y19" s="36">
        <f t="shared" si="2"/>
        <v>646</v>
      </c>
      <c r="Z19" s="36">
        <f t="shared" si="2"/>
        <v>7309</v>
      </c>
      <c r="AA19" s="36">
        <f t="shared" si="2"/>
        <v>260</v>
      </c>
      <c r="AB19" s="36">
        <f t="shared" si="2"/>
        <v>16942</v>
      </c>
      <c r="AC19" s="36">
        <f t="shared" si="2"/>
        <v>3923</v>
      </c>
      <c r="AD19" s="36">
        <f t="shared" si="2"/>
        <v>0</v>
      </c>
      <c r="AE19" s="36">
        <f t="shared" si="2"/>
        <v>1060</v>
      </c>
      <c r="AF19" s="37">
        <f t="shared" si="2"/>
        <v>17750.869999999995</v>
      </c>
      <c r="AG19" s="36">
        <f t="shared" si="2"/>
        <v>1645</v>
      </c>
      <c r="AH19" s="39">
        <f t="shared" si="2"/>
        <v>290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0</v>
      </c>
      <c r="F20" s="40">
        <f t="shared" si="3"/>
        <v>0</v>
      </c>
      <c r="G20" s="40">
        <f t="shared" si="3"/>
        <v>94108</v>
      </c>
      <c r="H20" s="41">
        <f t="shared" si="3"/>
        <v>10906.976744186042</v>
      </c>
      <c r="I20" s="40">
        <f t="shared" si="3"/>
        <v>677250</v>
      </c>
      <c r="J20" s="41">
        <f t="shared" si="3"/>
        <v>78750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36518.699999999997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18354</v>
      </c>
      <c r="X20" s="40">
        <f t="shared" si="3"/>
        <v>46556</v>
      </c>
      <c r="Y20" s="40">
        <f t="shared" si="3"/>
        <v>646</v>
      </c>
      <c r="Z20" s="40">
        <f t="shared" si="3"/>
        <v>7309</v>
      </c>
      <c r="AA20" s="40">
        <f t="shared" si="3"/>
        <v>260</v>
      </c>
      <c r="AB20" s="40">
        <f t="shared" si="3"/>
        <v>16942</v>
      </c>
      <c r="AC20" s="40">
        <f t="shared" si="3"/>
        <v>3923</v>
      </c>
      <c r="AD20" s="40">
        <f t="shared" si="3"/>
        <v>0</v>
      </c>
      <c r="AE20" s="40">
        <f t="shared" si="3"/>
        <v>1060</v>
      </c>
      <c r="AF20" s="41">
        <f t="shared" si="3"/>
        <v>17750.869999999995</v>
      </c>
      <c r="AG20" s="40">
        <f t="shared" si="3"/>
        <v>1645</v>
      </c>
      <c r="AH20" s="42">
        <f t="shared" si="3"/>
        <v>290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Z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R20" sqref="R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141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45858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'7-13-19, 2025'!E20</f>
        <v>0</v>
      </c>
      <c r="F15" s="21">
        <f>'7-13-19, 2025'!F20</f>
        <v>0</v>
      </c>
      <c r="G15" s="21">
        <f>'7-13-19, 2025'!G20</f>
        <v>94108</v>
      </c>
      <c r="H15" s="21">
        <f>'7-13-19, 2025'!H20</f>
        <v>10906.976744186042</v>
      </c>
      <c r="I15" s="21">
        <f>'7-13-19, 2025'!I20</f>
        <v>677250</v>
      </c>
      <c r="J15" s="21">
        <f>'7-13-19, 2025'!J20</f>
        <v>78750</v>
      </c>
      <c r="K15" s="21">
        <f>'7-13-19, 2025'!K20</f>
        <v>0</v>
      </c>
      <c r="L15" s="21">
        <f>'7-13-19, 2025'!L20</f>
        <v>0</v>
      </c>
      <c r="M15" s="21">
        <f>'7-13-19, 2025'!M20</f>
        <v>0</v>
      </c>
      <c r="N15" s="21">
        <f>'7-13-19, 2025'!N20</f>
        <v>0</v>
      </c>
      <c r="O15" s="21">
        <f>'7-13-19, 2025'!O20</f>
        <v>0</v>
      </c>
      <c r="P15" s="21">
        <f>'7-13-19, 2025'!P20</f>
        <v>2.9309887850104133E-14</v>
      </c>
      <c r="Q15" s="21">
        <f>'7-13-19, 2025'!Q20</f>
        <v>36518.699999999997</v>
      </c>
      <c r="R15" s="21">
        <f>'7-13-19, 2025'!R20</f>
        <v>264</v>
      </c>
      <c r="S15" s="21">
        <f>'7-13-19, 2025'!S20</f>
        <v>847</v>
      </c>
      <c r="T15" s="21">
        <f>'7-13-19, 2025'!T20</f>
        <v>16364</v>
      </c>
      <c r="U15" s="21">
        <f>'7-13-19, 2025'!U20</f>
        <v>0</v>
      </c>
      <c r="V15" s="21">
        <f>'7-13-19, 2025'!V20</f>
        <v>20000</v>
      </c>
      <c r="W15" s="21">
        <f>'7-13-19, 2025'!W20</f>
        <v>18354</v>
      </c>
      <c r="X15" s="21">
        <f>'7-13-19, 2025'!X20</f>
        <v>46556</v>
      </c>
      <c r="Y15" s="21">
        <f>'7-13-19, 2025'!Y20</f>
        <v>646</v>
      </c>
      <c r="Z15" s="21">
        <f>'7-13-19, 2025'!Z20</f>
        <v>7309</v>
      </c>
      <c r="AA15" s="21">
        <f>'7-13-19, 2025'!AA20</f>
        <v>260</v>
      </c>
      <c r="AB15" s="21">
        <f>'7-13-19, 2025'!AB20</f>
        <v>16942</v>
      </c>
      <c r="AC15" s="21">
        <f>'7-13-19, 2025'!AC20</f>
        <v>3923</v>
      </c>
      <c r="AD15" s="21">
        <f>'7-13-19, 2025'!AD20</f>
        <v>0</v>
      </c>
      <c r="AE15" s="21">
        <f>'7-13-19, 2025'!AE20</f>
        <v>1060</v>
      </c>
      <c r="AF15" s="21">
        <f>'7-13-19, 2025'!AF20</f>
        <v>17750.869999999995</v>
      </c>
      <c r="AG15" s="21">
        <f>'7-13-19, 2025'!AG20</f>
        <v>1645</v>
      </c>
      <c r="AH15" s="21">
        <f>'7-13-19, 2025'!AH20</f>
        <v>290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15000</v>
      </c>
      <c r="R16" s="28"/>
      <c r="S16" s="26"/>
      <c r="T16" s="25"/>
      <c r="U16" s="25"/>
      <c r="V16" s="25"/>
      <c r="W16" s="25"/>
      <c r="X16" s="26">
        <v>28500</v>
      </c>
      <c r="Y16" s="25"/>
      <c r="Z16" s="25">
        <v>1000</v>
      </c>
      <c r="AA16" s="25"/>
      <c r="AB16" s="25">
        <v>4500</v>
      </c>
      <c r="AC16" s="25"/>
      <c r="AD16" s="26"/>
      <c r="AE16" s="25"/>
      <c r="AF16" s="25">
        <v>5000</v>
      </c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0</v>
      </c>
      <c r="F17" s="75">
        <f t="shared" ref="F17:AH17" si="1">F15+F16</f>
        <v>0</v>
      </c>
      <c r="G17" s="26">
        <f>G15+G16</f>
        <v>94108</v>
      </c>
      <c r="H17" s="27">
        <f>H15+H16</f>
        <v>10906.976744186042</v>
      </c>
      <c r="I17" s="26">
        <f t="shared" si="1"/>
        <v>688000</v>
      </c>
      <c r="J17" s="26">
        <f t="shared" si="1"/>
        <v>80000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51518.7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18354</v>
      </c>
      <c r="X17" s="26">
        <f t="shared" si="1"/>
        <v>75056</v>
      </c>
      <c r="Y17" s="26">
        <f t="shared" si="1"/>
        <v>646</v>
      </c>
      <c r="Z17" s="26">
        <f t="shared" si="1"/>
        <v>8309</v>
      </c>
      <c r="AA17" s="26">
        <f t="shared" si="1"/>
        <v>260</v>
      </c>
      <c r="AB17" s="26">
        <f t="shared" si="1"/>
        <v>21442</v>
      </c>
      <c r="AC17" s="26">
        <f t="shared" si="1"/>
        <v>3923</v>
      </c>
      <c r="AD17" s="26">
        <f t="shared" si="1"/>
        <v>0</v>
      </c>
      <c r="AE17" s="26">
        <f t="shared" si="1"/>
        <v>1060</v>
      </c>
      <c r="AF17" s="27">
        <f t="shared" si="1"/>
        <v>22750.869999999995</v>
      </c>
      <c r="AG17" s="26">
        <f t="shared" si="1"/>
        <v>1645</v>
      </c>
      <c r="AH17" s="31">
        <f t="shared" si="1"/>
        <v>290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74"/>
      <c r="G18" s="25">
        <v>21913</v>
      </c>
      <c r="H18" s="27">
        <f>G18/215*25</f>
        <v>2548.0232558139533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6696.4000000000005</v>
      </c>
      <c r="R18" s="25"/>
      <c r="S18" s="25"/>
      <c r="T18" s="25"/>
      <c r="U18" s="25"/>
      <c r="V18" s="25"/>
      <c r="W18" s="32">
        <v>566</v>
      </c>
      <c r="X18" s="25">
        <v>10168</v>
      </c>
      <c r="Y18" s="25"/>
      <c r="Z18" s="25">
        <v>1253</v>
      </c>
      <c r="AA18" s="26"/>
      <c r="AB18" s="25">
        <v>3252</v>
      </c>
      <c r="AC18" s="26">
        <v>977</v>
      </c>
      <c r="AD18" s="25"/>
      <c r="AE18" s="25"/>
      <c r="AF18" s="27">
        <v>3044.7900000000004</v>
      </c>
      <c r="AG18" s="26"/>
      <c r="AH18" s="33"/>
    </row>
    <row r="19" spans="1:36" ht="60" customHeight="1" x14ac:dyDescent="0.25">
      <c r="A19" s="34">
        <v>45864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0</v>
      </c>
      <c r="F19" s="36">
        <f t="shared" si="2"/>
        <v>0</v>
      </c>
      <c r="G19" s="36">
        <f t="shared" si="2"/>
        <v>72195</v>
      </c>
      <c r="H19" s="37">
        <f t="shared" si="2"/>
        <v>8358.953488372088</v>
      </c>
      <c r="I19" s="36">
        <f t="shared" si="2"/>
        <v>688000</v>
      </c>
      <c r="J19" s="37">
        <f t="shared" si="2"/>
        <v>80000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44822.299999999996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17788</v>
      </c>
      <c r="X19" s="36">
        <f t="shared" si="2"/>
        <v>64888</v>
      </c>
      <c r="Y19" s="36">
        <f t="shared" si="2"/>
        <v>646</v>
      </c>
      <c r="Z19" s="36">
        <f t="shared" si="2"/>
        <v>7056</v>
      </c>
      <c r="AA19" s="36">
        <f t="shared" si="2"/>
        <v>260</v>
      </c>
      <c r="AB19" s="36">
        <f t="shared" si="2"/>
        <v>18190</v>
      </c>
      <c r="AC19" s="36">
        <f t="shared" si="2"/>
        <v>2946</v>
      </c>
      <c r="AD19" s="36">
        <f t="shared" si="2"/>
        <v>0</v>
      </c>
      <c r="AE19" s="36">
        <f t="shared" si="2"/>
        <v>1060</v>
      </c>
      <c r="AF19" s="37">
        <f t="shared" si="2"/>
        <v>19706.079999999994</v>
      </c>
      <c r="AG19" s="36">
        <f t="shared" si="2"/>
        <v>1645</v>
      </c>
      <c r="AH19" s="39">
        <f t="shared" si="2"/>
        <v>290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0</v>
      </c>
      <c r="F20" s="40">
        <f t="shared" si="3"/>
        <v>0</v>
      </c>
      <c r="G20" s="40">
        <f t="shared" si="3"/>
        <v>72195</v>
      </c>
      <c r="H20" s="41">
        <f t="shared" si="3"/>
        <v>8358.953488372088</v>
      </c>
      <c r="I20" s="40">
        <f t="shared" si="3"/>
        <v>688000</v>
      </c>
      <c r="J20" s="41">
        <f t="shared" si="3"/>
        <v>80000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44822.299999999996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17788</v>
      </c>
      <c r="X20" s="40">
        <f t="shared" si="3"/>
        <v>64888</v>
      </c>
      <c r="Y20" s="40">
        <f t="shared" si="3"/>
        <v>646</v>
      </c>
      <c r="Z20" s="40">
        <f t="shared" si="3"/>
        <v>7056</v>
      </c>
      <c r="AA20" s="40">
        <f t="shared" si="3"/>
        <v>260</v>
      </c>
      <c r="AB20" s="40">
        <f t="shared" si="3"/>
        <v>18190</v>
      </c>
      <c r="AC20" s="40">
        <f t="shared" si="3"/>
        <v>2946</v>
      </c>
      <c r="AD20" s="40">
        <f t="shared" si="3"/>
        <v>0</v>
      </c>
      <c r="AE20" s="40">
        <f t="shared" si="3"/>
        <v>1060</v>
      </c>
      <c r="AF20" s="41">
        <f t="shared" si="3"/>
        <v>19706.079999999994</v>
      </c>
      <c r="AG20" s="40">
        <f t="shared" si="3"/>
        <v>1645</v>
      </c>
      <c r="AH20" s="42">
        <f t="shared" si="3"/>
        <v>290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Z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3" zoomScale="85" zoomScaleNormal="85" workbookViewId="0">
      <selection activeCell="R19" sqref="R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142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45865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'7-20-26, 2025'!E20</f>
        <v>0</v>
      </c>
      <c r="F15" s="21">
        <f>'7-20-26, 2025'!F20</f>
        <v>0</v>
      </c>
      <c r="G15" s="21">
        <f>'7-20-26, 2025'!G20</f>
        <v>72195</v>
      </c>
      <c r="H15" s="21">
        <f>'7-20-26, 2025'!H20</f>
        <v>8358.953488372088</v>
      </c>
      <c r="I15" s="21">
        <f>'7-20-26, 2025'!I20</f>
        <v>688000</v>
      </c>
      <c r="J15" s="21">
        <f>'7-20-26, 2025'!J20</f>
        <v>80000</v>
      </c>
      <c r="K15" s="21">
        <f>'7-20-26, 2025'!K20</f>
        <v>0</v>
      </c>
      <c r="L15" s="21">
        <f>'7-20-26, 2025'!L20</f>
        <v>0</v>
      </c>
      <c r="M15" s="21">
        <f>'7-20-26, 2025'!M20</f>
        <v>0</v>
      </c>
      <c r="N15" s="21">
        <f>'7-20-26, 2025'!N20</f>
        <v>0</v>
      </c>
      <c r="O15" s="21">
        <f>'7-20-26, 2025'!O20</f>
        <v>0</v>
      </c>
      <c r="P15" s="21">
        <f>'7-20-26, 2025'!P20</f>
        <v>2.9309887850104133E-14</v>
      </c>
      <c r="Q15" s="21">
        <f>'7-20-26, 2025'!Q20</f>
        <v>44822.299999999996</v>
      </c>
      <c r="R15" s="21">
        <f>'7-20-26, 2025'!R20</f>
        <v>264</v>
      </c>
      <c r="S15" s="21">
        <f>'7-20-26, 2025'!S20</f>
        <v>847</v>
      </c>
      <c r="T15" s="21">
        <f>'7-20-26, 2025'!T20</f>
        <v>16364</v>
      </c>
      <c r="U15" s="21">
        <f>'7-20-26, 2025'!U20</f>
        <v>0</v>
      </c>
      <c r="V15" s="21">
        <f>'7-20-26, 2025'!V20</f>
        <v>20000</v>
      </c>
      <c r="W15" s="21">
        <f>'7-20-26, 2025'!W20</f>
        <v>17788</v>
      </c>
      <c r="X15" s="21">
        <f>'7-20-26, 2025'!X20</f>
        <v>64888</v>
      </c>
      <c r="Y15" s="21">
        <f>'7-20-26, 2025'!Y20</f>
        <v>646</v>
      </c>
      <c r="Z15" s="21">
        <f>'7-20-26, 2025'!Z20</f>
        <v>7056</v>
      </c>
      <c r="AA15" s="21">
        <f>'7-20-26, 2025'!AA20</f>
        <v>260</v>
      </c>
      <c r="AB15" s="21">
        <f>'7-20-26, 2025'!AB20</f>
        <v>18190</v>
      </c>
      <c r="AC15" s="21">
        <f>'7-20-26, 2025'!AC20</f>
        <v>2946</v>
      </c>
      <c r="AD15" s="21">
        <f>'7-20-26, 2025'!AD20</f>
        <v>0</v>
      </c>
      <c r="AE15" s="21">
        <f>'7-20-26, 2025'!AE20</f>
        <v>1060</v>
      </c>
      <c r="AF15" s="21">
        <f>'7-20-26, 2025'!AF20</f>
        <v>19706.079999999994</v>
      </c>
      <c r="AG15" s="21">
        <f>'7-20-26, 2025'!AG20</f>
        <v>1645</v>
      </c>
      <c r="AH15" s="21">
        <f>'7-20-26, 2025'!AH20</f>
        <v>290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>
        <v>86000</v>
      </c>
      <c r="H16" s="26">
        <f>G16/215*25</f>
        <v>10000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>
        <v>5000</v>
      </c>
      <c r="R16" s="28"/>
      <c r="S16" s="26"/>
      <c r="T16" s="25"/>
      <c r="U16" s="25"/>
      <c r="V16" s="25"/>
      <c r="W16" s="25"/>
      <c r="X16" s="26">
        <v>10750</v>
      </c>
      <c r="Y16" s="25"/>
      <c r="Z16" s="25">
        <v>2000</v>
      </c>
      <c r="AA16" s="25"/>
      <c r="AB16" s="25">
        <v>4500</v>
      </c>
      <c r="AC16" s="25"/>
      <c r="AD16" s="26"/>
      <c r="AE16" s="25"/>
      <c r="AF16" s="25">
        <v>5000</v>
      </c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0</v>
      </c>
      <c r="F17" s="75">
        <f t="shared" ref="F17:AH17" si="1">F15+F16</f>
        <v>0</v>
      </c>
      <c r="G17" s="26">
        <f>G15+G16</f>
        <v>158195</v>
      </c>
      <c r="H17" s="27">
        <f>H15+H16</f>
        <v>18358.953488372088</v>
      </c>
      <c r="I17" s="26">
        <f t="shared" si="1"/>
        <v>698750</v>
      </c>
      <c r="J17" s="26">
        <f t="shared" si="1"/>
        <v>81250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49822.299999999996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17788</v>
      </c>
      <c r="X17" s="26">
        <f t="shared" si="1"/>
        <v>75638</v>
      </c>
      <c r="Y17" s="26">
        <f t="shared" si="1"/>
        <v>646</v>
      </c>
      <c r="Z17" s="26">
        <f t="shared" si="1"/>
        <v>9056</v>
      </c>
      <c r="AA17" s="26">
        <f t="shared" si="1"/>
        <v>260</v>
      </c>
      <c r="AB17" s="26">
        <f t="shared" si="1"/>
        <v>22690</v>
      </c>
      <c r="AC17" s="26">
        <f t="shared" si="1"/>
        <v>2946</v>
      </c>
      <c r="AD17" s="26">
        <f t="shared" si="1"/>
        <v>0</v>
      </c>
      <c r="AE17" s="26">
        <f t="shared" si="1"/>
        <v>1060</v>
      </c>
      <c r="AF17" s="27">
        <f t="shared" si="1"/>
        <v>24706.079999999994</v>
      </c>
      <c r="AG17" s="26">
        <f t="shared" si="1"/>
        <v>1645</v>
      </c>
      <c r="AH17" s="31">
        <f t="shared" si="1"/>
        <v>290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74"/>
      <c r="G18" s="25">
        <v>22235</v>
      </c>
      <c r="H18" s="27">
        <f>G18/215*25</f>
        <v>2585.4651162790697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5892.8</v>
      </c>
      <c r="R18" s="25"/>
      <c r="S18" s="25"/>
      <c r="T18" s="25"/>
      <c r="U18" s="25"/>
      <c r="V18" s="25"/>
      <c r="W18" s="32">
        <v>1418</v>
      </c>
      <c r="X18" s="25">
        <v>8437</v>
      </c>
      <c r="Y18" s="25"/>
      <c r="Z18" s="25">
        <v>1221</v>
      </c>
      <c r="AA18" s="26"/>
      <c r="AB18" s="25">
        <v>2987</v>
      </c>
      <c r="AC18" s="26">
        <v>1040</v>
      </c>
      <c r="AD18" s="25"/>
      <c r="AE18" s="25"/>
      <c r="AF18" s="27">
        <v>2967.03</v>
      </c>
      <c r="AG18" s="26"/>
      <c r="AH18" s="33"/>
    </row>
    <row r="19" spans="1:36" ht="60" customHeight="1" x14ac:dyDescent="0.25">
      <c r="A19" s="34">
        <v>45871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0</v>
      </c>
      <c r="F19" s="36">
        <f t="shared" si="2"/>
        <v>0</v>
      </c>
      <c r="G19" s="36">
        <f t="shared" si="2"/>
        <v>135960</v>
      </c>
      <c r="H19" s="37">
        <f t="shared" si="2"/>
        <v>15773.488372093019</v>
      </c>
      <c r="I19" s="36">
        <f t="shared" si="2"/>
        <v>698750</v>
      </c>
      <c r="J19" s="37">
        <f t="shared" si="2"/>
        <v>81250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43929.499999999993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16370</v>
      </c>
      <c r="X19" s="36">
        <f t="shared" si="2"/>
        <v>67201</v>
      </c>
      <c r="Y19" s="36">
        <f t="shared" si="2"/>
        <v>646</v>
      </c>
      <c r="Z19" s="36">
        <f t="shared" si="2"/>
        <v>7835</v>
      </c>
      <c r="AA19" s="36">
        <f t="shared" si="2"/>
        <v>260</v>
      </c>
      <c r="AB19" s="36">
        <f t="shared" si="2"/>
        <v>19703</v>
      </c>
      <c r="AC19" s="36">
        <f t="shared" si="2"/>
        <v>1906</v>
      </c>
      <c r="AD19" s="36">
        <f t="shared" si="2"/>
        <v>0</v>
      </c>
      <c r="AE19" s="36">
        <f t="shared" si="2"/>
        <v>1060</v>
      </c>
      <c r="AF19" s="37">
        <f t="shared" si="2"/>
        <v>21739.049999999996</v>
      </c>
      <c r="AG19" s="36">
        <f t="shared" si="2"/>
        <v>1645</v>
      </c>
      <c r="AH19" s="39">
        <f t="shared" si="2"/>
        <v>290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0</v>
      </c>
      <c r="F20" s="40">
        <f t="shared" si="3"/>
        <v>0</v>
      </c>
      <c r="G20" s="40">
        <f t="shared" si="3"/>
        <v>135960</v>
      </c>
      <c r="H20" s="41">
        <f t="shared" si="3"/>
        <v>15773.488372093019</v>
      </c>
      <c r="I20" s="40">
        <f t="shared" si="3"/>
        <v>698750</v>
      </c>
      <c r="J20" s="41">
        <f t="shared" si="3"/>
        <v>81250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43929.499999999993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16370</v>
      </c>
      <c r="X20" s="40">
        <f t="shared" si="3"/>
        <v>67201</v>
      </c>
      <c r="Y20" s="40">
        <f t="shared" si="3"/>
        <v>646</v>
      </c>
      <c r="Z20" s="40">
        <f t="shared" si="3"/>
        <v>7835</v>
      </c>
      <c r="AA20" s="40">
        <f t="shared" si="3"/>
        <v>260</v>
      </c>
      <c r="AB20" s="40">
        <f t="shared" si="3"/>
        <v>19703</v>
      </c>
      <c r="AC20" s="40">
        <f t="shared" si="3"/>
        <v>1906</v>
      </c>
      <c r="AD20" s="40">
        <f t="shared" si="3"/>
        <v>0</v>
      </c>
      <c r="AE20" s="40">
        <f t="shared" si="3"/>
        <v>1060</v>
      </c>
      <c r="AF20" s="41">
        <f t="shared" si="3"/>
        <v>21739.049999999996</v>
      </c>
      <c r="AG20" s="40">
        <f t="shared" si="3"/>
        <v>1645</v>
      </c>
      <c r="AH20" s="42">
        <f t="shared" si="3"/>
        <v>290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Z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6" zoomScale="85" zoomScaleNormal="85" workbookViewId="0">
      <selection activeCell="R19" sqref="R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143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45872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'7-27-8-2, 2025'!E20</f>
        <v>0</v>
      </c>
      <c r="F15" s="21">
        <f>'7-27-8-2, 2025'!F20</f>
        <v>0</v>
      </c>
      <c r="G15" s="21">
        <f>'7-27-8-2, 2025'!G20</f>
        <v>135960</v>
      </c>
      <c r="H15" s="21">
        <f>'7-27-8-2, 2025'!H20</f>
        <v>15773.488372093019</v>
      </c>
      <c r="I15" s="21">
        <f>'7-27-8-2, 2025'!I20</f>
        <v>698750</v>
      </c>
      <c r="J15" s="21">
        <f>'7-27-8-2, 2025'!J20</f>
        <v>81250</v>
      </c>
      <c r="K15" s="21">
        <f>'7-27-8-2, 2025'!K20</f>
        <v>0</v>
      </c>
      <c r="L15" s="21">
        <f>'7-27-8-2, 2025'!L20</f>
        <v>0</v>
      </c>
      <c r="M15" s="21">
        <f>'7-27-8-2, 2025'!M20</f>
        <v>0</v>
      </c>
      <c r="N15" s="21">
        <f>'7-27-8-2, 2025'!N20</f>
        <v>0</v>
      </c>
      <c r="O15" s="21">
        <f>'7-27-8-2, 2025'!O20</f>
        <v>0</v>
      </c>
      <c r="P15" s="21">
        <f>'7-27-8-2, 2025'!P20</f>
        <v>2.9309887850104133E-14</v>
      </c>
      <c r="Q15" s="21">
        <f>'7-27-8-2, 2025'!Q20</f>
        <v>43929.499999999993</v>
      </c>
      <c r="R15" s="21">
        <f>'7-27-8-2, 2025'!R20</f>
        <v>264</v>
      </c>
      <c r="S15" s="21">
        <f>'7-27-8-2, 2025'!S20</f>
        <v>847</v>
      </c>
      <c r="T15" s="21">
        <f>'7-27-8-2, 2025'!T20</f>
        <v>16364</v>
      </c>
      <c r="U15" s="21">
        <f>'7-27-8-2, 2025'!U20</f>
        <v>0</v>
      </c>
      <c r="V15" s="21">
        <f>'7-27-8-2, 2025'!V20</f>
        <v>20000</v>
      </c>
      <c r="W15" s="21">
        <f>'7-27-8-2, 2025'!W20</f>
        <v>16370</v>
      </c>
      <c r="X15" s="21">
        <f>'7-27-8-2, 2025'!X20</f>
        <v>67201</v>
      </c>
      <c r="Y15" s="21">
        <f>'7-27-8-2, 2025'!Y20</f>
        <v>646</v>
      </c>
      <c r="Z15" s="21">
        <f>'7-27-8-2, 2025'!Z20</f>
        <v>7835</v>
      </c>
      <c r="AA15" s="21">
        <f>'7-27-8-2, 2025'!AA20</f>
        <v>260</v>
      </c>
      <c r="AB15" s="21">
        <f>'7-27-8-2, 2025'!AB20</f>
        <v>19703</v>
      </c>
      <c r="AC15" s="21">
        <f>'7-27-8-2, 2025'!AC20</f>
        <v>1906</v>
      </c>
      <c r="AD15" s="21">
        <f>'7-27-8-2, 2025'!AD20</f>
        <v>0</v>
      </c>
      <c r="AE15" s="21">
        <f>'7-27-8-2, 2025'!AE20</f>
        <v>1060</v>
      </c>
      <c r="AF15" s="21">
        <f>'7-27-8-2, 2025'!AF20</f>
        <v>21739.049999999996</v>
      </c>
      <c r="AG15" s="21">
        <f>'7-27-8-2, 2025'!AG20</f>
        <v>1645</v>
      </c>
      <c r="AH15" s="21">
        <f>'7-27-8-2, 2025'!AH20</f>
        <v>290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6">
        <f>G16/215*25</f>
        <v>0</v>
      </c>
      <c r="I16" s="25">
        <f>50*215</f>
        <v>10750</v>
      </c>
      <c r="J16" s="26">
        <f>I16/215*25</f>
        <v>1250</v>
      </c>
      <c r="K16" s="26">
        <v>0</v>
      </c>
      <c r="L16" s="26">
        <v>0</v>
      </c>
      <c r="M16" s="26"/>
      <c r="N16" s="26"/>
      <c r="O16" s="25"/>
      <c r="P16" s="27"/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0</v>
      </c>
      <c r="F17" s="75">
        <f t="shared" ref="F17:AH17" si="1">F15+F16</f>
        <v>0</v>
      </c>
      <c r="G17" s="26">
        <f>G15+G16</f>
        <v>135960</v>
      </c>
      <c r="H17" s="27">
        <f>H15+H16</f>
        <v>15773.488372093019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43929.499999999993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16370</v>
      </c>
      <c r="X17" s="26">
        <f t="shared" si="1"/>
        <v>67201</v>
      </c>
      <c r="Y17" s="26">
        <f t="shared" si="1"/>
        <v>646</v>
      </c>
      <c r="Z17" s="26">
        <f t="shared" si="1"/>
        <v>7835</v>
      </c>
      <c r="AA17" s="26">
        <f t="shared" si="1"/>
        <v>260</v>
      </c>
      <c r="AB17" s="26">
        <f t="shared" si="1"/>
        <v>19703</v>
      </c>
      <c r="AC17" s="26">
        <f t="shared" si="1"/>
        <v>1906</v>
      </c>
      <c r="AD17" s="26">
        <f t="shared" si="1"/>
        <v>0</v>
      </c>
      <c r="AE17" s="26">
        <f t="shared" si="1"/>
        <v>1060</v>
      </c>
      <c r="AF17" s="27">
        <f t="shared" si="1"/>
        <v>21739.049999999996</v>
      </c>
      <c r="AG17" s="26">
        <f t="shared" si="1"/>
        <v>1645</v>
      </c>
      <c r="AH17" s="31">
        <f t="shared" si="1"/>
        <v>290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74"/>
      <c r="G18" s="25">
        <v>25335</v>
      </c>
      <c r="H18" s="27">
        <f>G18/215*25</f>
        <v>2945.9302325581393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7173.4</v>
      </c>
      <c r="R18" s="25"/>
      <c r="S18" s="25"/>
      <c r="T18" s="25"/>
      <c r="U18" s="25"/>
      <c r="V18" s="25"/>
      <c r="W18" s="32">
        <v>890</v>
      </c>
      <c r="X18" s="25">
        <v>10983</v>
      </c>
      <c r="Y18" s="25"/>
      <c r="Z18" s="25">
        <v>1301</v>
      </c>
      <c r="AA18" s="26"/>
      <c r="AB18" s="25">
        <v>4210</v>
      </c>
      <c r="AC18" s="26">
        <v>603</v>
      </c>
      <c r="AD18" s="25"/>
      <c r="AE18" s="25"/>
      <c r="AF18" s="27">
        <v>3161.43</v>
      </c>
      <c r="AG18" s="26"/>
      <c r="AH18" s="33"/>
    </row>
    <row r="19" spans="1:36" ht="60" customHeight="1" x14ac:dyDescent="0.25">
      <c r="A19" s="34">
        <v>45878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0</v>
      </c>
      <c r="F19" s="36">
        <f t="shared" si="2"/>
        <v>0</v>
      </c>
      <c r="G19" s="36">
        <f t="shared" si="2"/>
        <v>110625</v>
      </c>
      <c r="H19" s="37">
        <f t="shared" si="2"/>
        <v>12827.55813953488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36756.099999999991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15480</v>
      </c>
      <c r="X19" s="36">
        <f t="shared" si="2"/>
        <v>56218</v>
      </c>
      <c r="Y19" s="36">
        <f t="shared" si="2"/>
        <v>646</v>
      </c>
      <c r="Z19" s="36">
        <f t="shared" si="2"/>
        <v>6534</v>
      </c>
      <c r="AA19" s="36">
        <f t="shared" si="2"/>
        <v>260</v>
      </c>
      <c r="AB19" s="36">
        <f t="shared" si="2"/>
        <v>15493</v>
      </c>
      <c r="AC19" s="36">
        <f t="shared" si="2"/>
        <v>1303</v>
      </c>
      <c r="AD19" s="36">
        <f t="shared" si="2"/>
        <v>0</v>
      </c>
      <c r="AE19" s="36">
        <f t="shared" si="2"/>
        <v>1060</v>
      </c>
      <c r="AF19" s="37">
        <f t="shared" si="2"/>
        <v>18577.619999999995</v>
      </c>
      <c r="AG19" s="36">
        <f t="shared" si="2"/>
        <v>1645</v>
      </c>
      <c r="AH19" s="39">
        <f t="shared" si="2"/>
        <v>290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0</v>
      </c>
      <c r="F20" s="40">
        <f t="shared" si="3"/>
        <v>0</v>
      </c>
      <c r="G20" s="40">
        <f t="shared" si="3"/>
        <v>110625</v>
      </c>
      <c r="H20" s="41">
        <f t="shared" si="3"/>
        <v>12827.55813953488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36756.099999999991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15480</v>
      </c>
      <c r="X20" s="40">
        <f t="shared" si="3"/>
        <v>56218</v>
      </c>
      <c r="Y20" s="40">
        <f t="shared" si="3"/>
        <v>646</v>
      </c>
      <c r="Z20" s="40">
        <f t="shared" si="3"/>
        <v>6534</v>
      </c>
      <c r="AA20" s="40">
        <f t="shared" si="3"/>
        <v>260</v>
      </c>
      <c r="AB20" s="40">
        <f t="shared" si="3"/>
        <v>15493</v>
      </c>
      <c r="AC20" s="40">
        <f t="shared" si="3"/>
        <v>1303</v>
      </c>
      <c r="AD20" s="40">
        <f t="shared" si="3"/>
        <v>0</v>
      </c>
      <c r="AE20" s="40">
        <f t="shared" si="3"/>
        <v>1060</v>
      </c>
      <c r="AF20" s="41">
        <f t="shared" si="3"/>
        <v>18577.619999999995</v>
      </c>
      <c r="AG20" s="40">
        <f t="shared" si="3"/>
        <v>1645</v>
      </c>
      <c r="AH20" s="42">
        <f t="shared" si="3"/>
        <v>290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5" zoomScale="85" zoomScaleNormal="85" workbookViewId="0">
      <selection activeCell="Q25" sqref="Q25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144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45879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'8-3-9, 2025'!E20</f>
        <v>0</v>
      </c>
      <c r="F15" s="21">
        <f>'8-3-9, 2025'!F20</f>
        <v>0</v>
      </c>
      <c r="G15" s="21">
        <f>'8-3-9, 2025'!G20</f>
        <v>110625</v>
      </c>
      <c r="H15" s="21">
        <f>'8-3-9, 2025'!H20</f>
        <v>12827.55813953488</v>
      </c>
      <c r="I15" s="21">
        <f>'8-3-9, 2025'!I20</f>
        <v>709500</v>
      </c>
      <c r="J15" s="21">
        <f>'8-3-9, 2025'!J20</f>
        <v>82500</v>
      </c>
      <c r="K15" s="21">
        <f>'8-3-9, 2025'!K20</f>
        <v>0</v>
      </c>
      <c r="L15" s="21">
        <f>'8-3-9, 2025'!L20</f>
        <v>0</v>
      </c>
      <c r="M15" s="21">
        <f>'8-3-9, 2025'!M20</f>
        <v>0</v>
      </c>
      <c r="N15" s="21">
        <f>'8-3-9, 2025'!N20</f>
        <v>0</v>
      </c>
      <c r="O15" s="21">
        <f>'8-3-9, 2025'!O20</f>
        <v>0</v>
      </c>
      <c r="P15" s="21">
        <f>'8-3-9, 2025'!P20</f>
        <v>2.9309887850104133E-14</v>
      </c>
      <c r="Q15" s="21">
        <f>'8-3-9, 2025'!Q20</f>
        <v>36756.099999999991</v>
      </c>
      <c r="R15" s="21">
        <f>'8-3-9, 2025'!R20</f>
        <v>264</v>
      </c>
      <c r="S15" s="21">
        <f>'8-3-9, 2025'!S20</f>
        <v>847</v>
      </c>
      <c r="T15" s="21">
        <f>'8-3-9, 2025'!T20</f>
        <v>16364</v>
      </c>
      <c r="U15" s="21">
        <f>'8-3-9, 2025'!U20</f>
        <v>0</v>
      </c>
      <c r="V15" s="21">
        <f>'8-3-9, 2025'!V20</f>
        <v>20000</v>
      </c>
      <c r="W15" s="21">
        <f>'8-3-9, 2025'!W20</f>
        <v>15480</v>
      </c>
      <c r="X15" s="21">
        <f>'8-3-9, 2025'!X20</f>
        <v>56218</v>
      </c>
      <c r="Y15" s="21">
        <f>'8-3-9, 2025'!Y20</f>
        <v>646</v>
      </c>
      <c r="Z15" s="21">
        <f>'8-3-9, 2025'!Z20</f>
        <v>6534</v>
      </c>
      <c r="AA15" s="21">
        <f>'8-3-9, 2025'!AA20</f>
        <v>260</v>
      </c>
      <c r="AB15" s="21">
        <f>'8-3-9, 2025'!AB20</f>
        <v>15493</v>
      </c>
      <c r="AC15" s="21">
        <f>'8-3-9, 2025'!AC20</f>
        <v>1303</v>
      </c>
      <c r="AD15" s="21">
        <f>'8-3-9, 2025'!AD20</f>
        <v>0</v>
      </c>
      <c r="AE15" s="21">
        <f>'8-3-9, 2025'!AE20</f>
        <v>1060</v>
      </c>
      <c r="AF15" s="21">
        <f>'8-3-9, 2025'!AF20</f>
        <v>18577.619999999995</v>
      </c>
      <c r="AG15" s="21">
        <f>'8-3-9, 2025'!AG20</f>
        <v>1645</v>
      </c>
      <c r="AH15" s="21">
        <f>'8-3-9, 2025'!AH20</f>
        <v>290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>
        <v>43000</v>
      </c>
      <c r="H16" s="26">
        <v>5000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/>
      <c r="X16" s="26">
        <v>22500</v>
      </c>
      <c r="Y16" s="25"/>
      <c r="Z16" s="25">
        <v>2000</v>
      </c>
      <c r="AA16" s="25"/>
      <c r="AB16" s="25">
        <v>7200</v>
      </c>
      <c r="AC16" s="25"/>
      <c r="AD16" s="26"/>
      <c r="AE16" s="25"/>
      <c r="AF16" s="25">
        <v>10000</v>
      </c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0</v>
      </c>
      <c r="F17" s="75">
        <f t="shared" ref="F17:AH17" si="1">F15+F16</f>
        <v>0</v>
      </c>
      <c r="G17" s="26">
        <f>G15+G16</f>
        <v>153625</v>
      </c>
      <c r="H17" s="27">
        <f>H15+H16</f>
        <v>17827.558139534878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51756.099999999991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15480</v>
      </c>
      <c r="X17" s="26">
        <f t="shared" si="1"/>
        <v>78718</v>
      </c>
      <c r="Y17" s="26">
        <f t="shared" si="1"/>
        <v>646</v>
      </c>
      <c r="Z17" s="26">
        <f t="shared" si="1"/>
        <v>8534</v>
      </c>
      <c r="AA17" s="26">
        <f t="shared" si="1"/>
        <v>260</v>
      </c>
      <c r="AB17" s="26">
        <f t="shared" si="1"/>
        <v>22693</v>
      </c>
      <c r="AC17" s="26">
        <f t="shared" si="1"/>
        <v>1303</v>
      </c>
      <c r="AD17" s="26">
        <f t="shared" si="1"/>
        <v>0</v>
      </c>
      <c r="AE17" s="26">
        <f t="shared" si="1"/>
        <v>1060</v>
      </c>
      <c r="AF17" s="27">
        <f t="shared" si="1"/>
        <v>28577.619999999995</v>
      </c>
      <c r="AG17" s="26">
        <f t="shared" si="1"/>
        <v>1645</v>
      </c>
      <c r="AH17" s="31">
        <f t="shared" si="1"/>
        <v>290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74"/>
      <c r="G18" s="25">
        <v>25241</v>
      </c>
      <c r="H18" s="27">
        <f>G18/215*25</f>
        <v>2935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7614.7000000000007</v>
      </c>
      <c r="R18" s="25"/>
      <c r="S18" s="25"/>
      <c r="T18" s="25"/>
      <c r="U18" s="25"/>
      <c r="V18" s="25"/>
      <c r="W18" s="32">
        <v>352</v>
      </c>
      <c r="X18" s="25">
        <v>11825</v>
      </c>
      <c r="Y18" s="25"/>
      <c r="Z18" s="25">
        <v>1396</v>
      </c>
      <c r="AA18" s="26"/>
      <c r="AB18" s="25">
        <v>4859</v>
      </c>
      <c r="AC18" s="26"/>
      <c r="AD18" s="25"/>
      <c r="AE18" s="25"/>
      <c r="AF18" s="27">
        <v>3392.2800000000007</v>
      </c>
      <c r="AG18" s="26"/>
      <c r="AH18" s="33"/>
    </row>
    <row r="19" spans="1:36" ht="60" customHeight="1" x14ac:dyDescent="0.25">
      <c r="A19" s="34">
        <v>45885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0</v>
      </c>
      <c r="F19" s="36">
        <f t="shared" si="2"/>
        <v>0</v>
      </c>
      <c r="G19" s="36">
        <f t="shared" si="2"/>
        <v>128384</v>
      </c>
      <c r="H19" s="37">
        <f t="shared" si="2"/>
        <v>14892.558139534878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44141.399999999994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15128</v>
      </c>
      <c r="X19" s="36">
        <f t="shared" si="2"/>
        <v>66893</v>
      </c>
      <c r="Y19" s="36">
        <f t="shared" si="2"/>
        <v>646</v>
      </c>
      <c r="Z19" s="36">
        <f t="shared" si="2"/>
        <v>7138</v>
      </c>
      <c r="AA19" s="36">
        <f t="shared" si="2"/>
        <v>260</v>
      </c>
      <c r="AB19" s="36">
        <f t="shared" si="2"/>
        <v>17834</v>
      </c>
      <c r="AC19" s="36">
        <f t="shared" si="2"/>
        <v>1303</v>
      </c>
      <c r="AD19" s="36">
        <f t="shared" si="2"/>
        <v>0</v>
      </c>
      <c r="AE19" s="36">
        <f t="shared" si="2"/>
        <v>1060</v>
      </c>
      <c r="AF19" s="37">
        <f t="shared" si="2"/>
        <v>25185.339999999997</v>
      </c>
      <c r="AG19" s="36">
        <f t="shared" si="2"/>
        <v>1645</v>
      </c>
      <c r="AH19" s="39">
        <f t="shared" si="2"/>
        <v>290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0</v>
      </c>
      <c r="F20" s="40">
        <f t="shared" si="3"/>
        <v>0</v>
      </c>
      <c r="G20" s="40">
        <f t="shared" si="3"/>
        <v>128384</v>
      </c>
      <c r="H20" s="41">
        <f t="shared" si="3"/>
        <v>14892.558139534878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44141.399999999994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15128</v>
      </c>
      <c r="X20" s="40">
        <f t="shared" si="3"/>
        <v>66893</v>
      </c>
      <c r="Y20" s="40">
        <f t="shared" si="3"/>
        <v>646</v>
      </c>
      <c r="Z20" s="40">
        <f t="shared" si="3"/>
        <v>7138</v>
      </c>
      <c r="AA20" s="40">
        <f t="shared" si="3"/>
        <v>260</v>
      </c>
      <c r="AB20" s="40">
        <f t="shared" si="3"/>
        <v>17834</v>
      </c>
      <c r="AC20" s="40">
        <f t="shared" si="3"/>
        <v>1303</v>
      </c>
      <c r="AD20" s="40">
        <f t="shared" si="3"/>
        <v>0</v>
      </c>
      <c r="AE20" s="40">
        <f t="shared" si="3"/>
        <v>1060</v>
      </c>
      <c r="AF20" s="41">
        <f t="shared" si="3"/>
        <v>25185.339999999997</v>
      </c>
      <c r="AG20" s="40">
        <f t="shared" si="3"/>
        <v>1645</v>
      </c>
      <c r="AH20" s="42">
        <f t="shared" si="3"/>
        <v>290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1" zoomScale="85" zoomScaleNormal="85" workbookViewId="0">
      <selection activeCell="X25" sqref="X25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4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4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4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4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4" s="1" customFormat="1" ht="25.5" x14ac:dyDescent="0.35">
      <c r="A5" s="211" t="s">
        <v>145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6.5" thickBot="1" x14ac:dyDescent="0.3"/>
    <row r="8" spans="1:34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4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4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4" s="7" customFormat="1" ht="21.75" customHeight="1" x14ac:dyDescent="0.2">
      <c r="A11" s="185"/>
      <c r="B11" s="188"/>
      <c r="C11" s="197">
        <v>200</v>
      </c>
      <c r="D11" s="198"/>
      <c r="E11" s="197">
        <v>208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4" s="7" customFormat="1" ht="16.5" x14ac:dyDescent="0.2">
      <c r="A12" s="185"/>
      <c r="B12" s="188"/>
      <c r="C12" s="190" t="s">
        <v>23</v>
      </c>
      <c r="D12" s="190"/>
      <c r="E12" s="190" t="s">
        <v>23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4" s="7" customFormat="1" ht="16.5" x14ac:dyDescent="0.2">
      <c r="A13" s="185"/>
      <c r="B13" s="188"/>
      <c r="C13" s="180">
        <v>31496</v>
      </c>
      <c r="D13" s="180"/>
      <c r="E13" s="180">
        <v>17457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4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4" ht="60" customHeight="1" x14ac:dyDescent="0.25">
      <c r="A15" s="19">
        <v>45886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'8-10-16, 2025'!E20</f>
        <v>0</v>
      </c>
      <c r="F15" s="21">
        <f>'8-10-16, 2025'!F20</f>
        <v>0</v>
      </c>
      <c r="G15" s="21">
        <f>'8-10-16, 2025'!G20</f>
        <v>128384</v>
      </c>
      <c r="H15" s="21">
        <f>'8-10-16, 2025'!H20</f>
        <v>14892.558139534878</v>
      </c>
      <c r="I15" s="21">
        <f>'8-10-16, 2025'!I20</f>
        <v>709500</v>
      </c>
      <c r="J15" s="21">
        <f>'8-10-16, 2025'!J20</f>
        <v>82500</v>
      </c>
      <c r="K15" s="21">
        <f>'8-10-16, 2025'!K20</f>
        <v>0</v>
      </c>
      <c r="L15" s="21">
        <f>'8-10-16, 2025'!L20</f>
        <v>0</v>
      </c>
      <c r="M15" s="21">
        <f>'8-10-16, 2025'!M20</f>
        <v>0</v>
      </c>
      <c r="N15" s="21">
        <f>'8-10-16, 2025'!N20</f>
        <v>0</v>
      </c>
      <c r="O15" s="21">
        <f>'8-10-16, 2025'!O20</f>
        <v>0</v>
      </c>
      <c r="P15" s="21">
        <f>'8-10-16, 2025'!P20</f>
        <v>2.9309887850104133E-14</v>
      </c>
      <c r="Q15" s="21">
        <f>'8-10-16, 2025'!Q20</f>
        <v>44141.399999999994</v>
      </c>
      <c r="R15" s="21">
        <f>'8-10-16, 2025'!R20</f>
        <v>264</v>
      </c>
      <c r="S15" s="21">
        <f>'8-10-16, 2025'!S20</f>
        <v>847</v>
      </c>
      <c r="T15" s="21">
        <f>'8-10-16, 2025'!T20</f>
        <v>16364</v>
      </c>
      <c r="U15" s="21">
        <f>'8-10-16, 2025'!U20</f>
        <v>0</v>
      </c>
      <c r="V15" s="21">
        <f>'8-10-16, 2025'!V20</f>
        <v>20000</v>
      </c>
      <c r="W15" s="21">
        <f>'8-10-16, 2025'!W20</f>
        <v>15128</v>
      </c>
      <c r="X15" s="21">
        <f>'8-10-16, 2025'!X20</f>
        <v>66893</v>
      </c>
      <c r="Y15" s="21">
        <f>'8-10-16, 2025'!Y20</f>
        <v>646</v>
      </c>
      <c r="Z15" s="21">
        <f>'8-10-16, 2025'!Z20</f>
        <v>7138</v>
      </c>
      <c r="AA15" s="21">
        <f>'8-10-16, 2025'!AA20</f>
        <v>260</v>
      </c>
      <c r="AB15" s="21">
        <f>'8-10-16, 2025'!AB20</f>
        <v>17834</v>
      </c>
      <c r="AC15" s="21">
        <f>'8-10-16, 2025'!AC20</f>
        <v>1303</v>
      </c>
      <c r="AD15" s="21">
        <f>'8-10-16, 2025'!AD20</f>
        <v>0</v>
      </c>
      <c r="AE15" s="21">
        <f>'8-10-16, 2025'!AE20</f>
        <v>1060</v>
      </c>
      <c r="AF15" s="21">
        <f>'8-10-16, 2025'!AF20</f>
        <v>25185.339999999997</v>
      </c>
      <c r="AG15" s="21">
        <f>'8-10-16, 2025'!AG20</f>
        <v>1645</v>
      </c>
      <c r="AH15" s="21">
        <f>'8-10-16, 2025'!AH20</f>
        <v>290</v>
      </c>
    </row>
    <row r="16" spans="1:34" ht="60" customHeight="1" x14ac:dyDescent="0.25">
      <c r="A16" s="23"/>
      <c r="B16" s="24" t="s">
        <v>31</v>
      </c>
      <c r="C16" s="25"/>
      <c r="D16" s="26"/>
      <c r="E16" s="25"/>
      <c r="F16" s="26"/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0</v>
      </c>
      <c r="F17" s="75">
        <f t="shared" ref="F17:AH17" si="1">F15+F16</f>
        <v>0</v>
      </c>
      <c r="G17" s="26">
        <f>G15+G16</f>
        <v>128384</v>
      </c>
      <c r="H17" s="27">
        <f>H15+H16</f>
        <v>14892.558139534878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44141.399999999994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15128</v>
      </c>
      <c r="X17" s="26">
        <f t="shared" si="1"/>
        <v>66893</v>
      </c>
      <c r="Y17" s="26">
        <f t="shared" si="1"/>
        <v>646</v>
      </c>
      <c r="Z17" s="26">
        <f t="shared" si="1"/>
        <v>7138</v>
      </c>
      <c r="AA17" s="26">
        <f t="shared" si="1"/>
        <v>260</v>
      </c>
      <c r="AB17" s="26">
        <f t="shared" si="1"/>
        <v>17834</v>
      </c>
      <c r="AC17" s="26">
        <f t="shared" si="1"/>
        <v>1303</v>
      </c>
      <c r="AD17" s="26">
        <f t="shared" si="1"/>
        <v>0</v>
      </c>
      <c r="AE17" s="26">
        <f t="shared" si="1"/>
        <v>1060</v>
      </c>
      <c r="AF17" s="27">
        <f t="shared" si="1"/>
        <v>25185.339999999997</v>
      </c>
      <c r="AG17" s="26">
        <f t="shared" si="1"/>
        <v>1645</v>
      </c>
      <c r="AH17" s="31">
        <f t="shared" si="1"/>
        <v>290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74"/>
      <c r="G18" s="25">
        <v>23878</v>
      </c>
      <c r="H18" s="27">
        <f>G18/215*25</f>
        <v>2776.5116279069771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7489.2000000000007</v>
      </c>
      <c r="R18" s="25"/>
      <c r="S18" s="25"/>
      <c r="T18" s="25"/>
      <c r="U18" s="25"/>
      <c r="V18" s="25"/>
      <c r="W18" s="32">
        <v>233</v>
      </c>
      <c r="X18" s="25">
        <v>11620</v>
      </c>
      <c r="Y18" s="25"/>
      <c r="Z18" s="25">
        <v>1290</v>
      </c>
      <c r="AA18" s="26"/>
      <c r="AB18" s="25">
        <v>4752</v>
      </c>
      <c r="AC18" s="26"/>
      <c r="AD18" s="25"/>
      <c r="AE18" s="25"/>
      <c r="AF18" s="27">
        <v>3134.7000000000003</v>
      </c>
      <c r="AG18" s="26"/>
      <c r="AH18" s="33"/>
    </row>
    <row r="19" spans="1:36" ht="60" customHeight="1" x14ac:dyDescent="0.25">
      <c r="A19" s="34">
        <v>45892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0</v>
      </c>
      <c r="F19" s="36">
        <f t="shared" si="2"/>
        <v>0</v>
      </c>
      <c r="G19" s="36">
        <f t="shared" si="2"/>
        <v>104506</v>
      </c>
      <c r="H19" s="37">
        <f t="shared" si="2"/>
        <v>12116.046511627901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36652.199999999997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14895</v>
      </c>
      <c r="X19" s="36">
        <f t="shared" si="2"/>
        <v>55273</v>
      </c>
      <c r="Y19" s="36">
        <f t="shared" si="2"/>
        <v>646</v>
      </c>
      <c r="Z19" s="36">
        <f t="shared" si="2"/>
        <v>5848</v>
      </c>
      <c r="AA19" s="36">
        <f t="shared" si="2"/>
        <v>260</v>
      </c>
      <c r="AB19" s="36">
        <f t="shared" si="2"/>
        <v>13082</v>
      </c>
      <c r="AC19" s="36">
        <f t="shared" si="2"/>
        <v>1303</v>
      </c>
      <c r="AD19" s="36">
        <f t="shared" si="2"/>
        <v>0</v>
      </c>
      <c r="AE19" s="36">
        <f t="shared" si="2"/>
        <v>1060</v>
      </c>
      <c r="AF19" s="37">
        <f t="shared" si="2"/>
        <v>22050.639999999996</v>
      </c>
      <c r="AG19" s="36">
        <f t="shared" si="2"/>
        <v>1645</v>
      </c>
      <c r="AH19" s="39">
        <f t="shared" si="2"/>
        <v>290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0</v>
      </c>
      <c r="F20" s="40">
        <f t="shared" si="3"/>
        <v>0</v>
      </c>
      <c r="G20" s="40">
        <f t="shared" si="3"/>
        <v>104506</v>
      </c>
      <c r="H20" s="41">
        <f t="shared" si="3"/>
        <v>12116.046511627901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36652.199999999997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14895</v>
      </c>
      <c r="X20" s="40">
        <f t="shared" si="3"/>
        <v>55273</v>
      </c>
      <c r="Y20" s="40">
        <f t="shared" si="3"/>
        <v>646</v>
      </c>
      <c r="Z20" s="40">
        <f t="shared" si="3"/>
        <v>5848</v>
      </c>
      <c r="AA20" s="40">
        <f t="shared" si="3"/>
        <v>260</v>
      </c>
      <c r="AB20" s="40">
        <f t="shared" si="3"/>
        <v>13082</v>
      </c>
      <c r="AC20" s="40">
        <f t="shared" si="3"/>
        <v>1303</v>
      </c>
      <c r="AD20" s="40">
        <f t="shared" si="3"/>
        <v>0</v>
      </c>
      <c r="AE20" s="40">
        <f t="shared" si="3"/>
        <v>1060</v>
      </c>
      <c r="AF20" s="41">
        <f t="shared" si="3"/>
        <v>22050.639999999996</v>
      </c>
      <c r="AG20" s="40">
        <f t="shared" si="3"/>
        <v>1645</v>
      </c>
      <c r="AH20" s="42">
        <f t="shared" si="3"/>
        <v>290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5" zoomScale="85" zoomScaleNormal="85" workbookViewId="0">
      <selection activeCell="Y28" sqref="Y2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146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45893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v>20000</v>
      </c>
      <c r="F15" s="27">
        <f>E15/200*25</f>
        <v>2500</v>
      </c>
      <c r="G15" s="21">
        <f>'8-17-23, 2025'!G20</f>
        <v>104506</v>
      </c>
      <c r="H15" s="21">
        <f>'8-17-23, 2025'!H20</f>
        <v>12116.046511627901</v>
      </c>
      <c r="I15" s="21">
        <f>'8-17-23, 2025'!I20</f>
        <v>709500</v>
      </c>
      <c r="J15" s="21">
        <f>'8-17-23, 2025'!J20</f>
        <v>82500</v>
      </c>
      <c r="K15" s="21">
        <f>'8-17-23, 2025'!K20</f>
        <v>0</v>
      </c>
      <c r="L15" s="21">
        <f>'8-17-23, 2025'!L20</f>
        <v>0</v>
      </c>
      <c r="M15" s="21">
        <f>'8-17-23, 2025'!M20</f>
        <v>0</v>
      </c>
      <c r="N15" s="21">
        <f>'8-17-23, 2025'!N20</f>
        <v>0</v>
      </c>
      <c r="O15" s="21">
        <f>'8-17-23, 2025'!O20</f>
        <v>0</v>
      </c>
      <c r="P15" s="21">
        <f>'8-17-23, 2025'!P20</f>
        <v>2.9309887850104133E-14</v>
      </c>
      <c r="Q15" s="21">
        <f>'8-17-23, 2025'!Q20</f>
        <v>36652.199999999997</v>
      </c>
      <c r="R15" s="21">
        <f>'8-17-23, 2025'!R20</f>
        <v>264</v>
      </c>
      <c r="S15" s="21">
        <f>'8-17-23, 2025'!S20</f>
        <v>847</v>
      </c>
      <c r="T15" s="21">
        <f>'8-17-23, 2025'!T20</f>
        <v>16364</v>
      </c>
      <c r="U15" s="21">
        <f>'8-17-23, 2025'!U20</f>
        <v>0</v>
      </c>
      <c r="V15" s="21">
        <f>'8-17-23, 2025'!V20</f>
        <v>20000</v>
      </c>
      <c r="W15" s="21">
        <f>'8-17-23, 2025'!W20</f>
        <v>14895</v>
      </c>
      <c r="X15" s="21">
        <f>'8-17-23, 2025'!X20</f>
        <v>55273</v>
      </c>
      <c r="Y15" s="21">
        <f>'8-17-23, 2025'!Y20</f>
        <v>646</v>
      </c>
      <c r="Z15" s="21">
        <f>'8-17-23, 2025'!Z20</f>
        <v>5848</v>
      </c>
      <c r="AA15" s="21">
        <f>'8-17-23, 2025'!AA20</f>
        <v>260</v>
      </c>
      <c r="AB15" s="21">
        <f>'8-17-23, 2025'!AB20</f>
        <v>13082</v>
      </c>
      <c r="AC15" s="21">
        <f>'8-17-23, 2025'!AC20</f>
        <v>1303</v>
      </c>
      <c r="AD15" s="21">
        <f>'8-17-23, 2025'!AD20</f>
        <v>0</v>
      </c>
      <c r="AE15" s="21">
        <f>'8-17-23, 2025'!AE20</f>
        <v>1060</v>
      </c>
      <c r="AF15" s="21">
        <f>'8-17-23, 2025'!AF20</f>
        <v>22050.639999999996</v>
      </c>
      <c r="AG15" s="21">
        <f>'8-17-23, 2025'!AG20</f>
        <v>1645</v>
      </c>
      <c r="AH15" s="21">
        <f>'8-17-23, 2025'!AH20</f>
        <v>290</v>
      </c>
    </row>
    <row r="16" spans="1:35" ht="60" customHeight="1" x14ac:dyDescent="0.25">
      <c r="A16" s="23"/>
      <c r="B16" s="24" t="s">
        <v>31</v>
      </c>
      <c r="C16" s="25"/>
      <c r="D16" s="26"/>
      <c r="E16" s="25">
        <v>40000</v>
      </c>
      <c r="F16" s="27">
        <f>E16/200*25</f>
        <v>5000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/>
      <c r="X16" s="26">
        <v>20500</v>
      </c>
      <c r="Y16" s="25"/>
      <c r="Z16" s="25">
        <v>2000</v>
      </c>
      <c r="AA16" s="25"/>
      <c r="AB16" s="25">
        <v>4500</v>
      </c>
      <c r="AC16" s="25">
        <v>5000</v>
      </c>
      <c r="AD16" s="26"/>
      <c r="AE16" s="25"/>
      <c r="AF16" s="25">
        <v>4000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60000</v>
      </c>
      <c r="F17" s="75">
        <f t="shared" ref="F17:AH17" si="1">F15+F16</f>
        <v>7500</v>
      </c>
      <c r="G17" s="26">
        <f>G15+G16</f>
        <v>104506</v>
      </c>
      <c r="H17" s="27">
        <f>H15+H16</f>
        <v>12116.046511627901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51652.2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14895</v>
      </c>
      <c r="X17" s="26">
        <f t="shared" si="1"/>
        <v>75773</v>
      </c>
      <c r="Y17" s="26">
        <f t="shared" si="1"/>
        <v>646</v>
      </c>
      <c r="Z17" s="26">
        <f t="shared" si="1"/>
        <v>7848</v>
      </c>
      <c r="AA17" s="26">
        <f t="shared" si="1"/>
        <v>260</v>
      </c>
      <c r="AB17" s="26">
        <f t="shared" si="1"/>
        <v>17582</v>
      </c>
      <c r="AC17" s="26">
        <f t="shared" si="1"/>
        <v>6303</v>
      </c>
      <c r="AD17" s="26">
        <f t="shared" si="1"/>
        <v>0</v>
      </c>
      <c r="AE17" s="26">
        <f t="shared" si="1"/>
        <v>1060</v>
      </c>
      <c r="AF17" s="27">
        <f t="shared" si="1"/>
        <v>26050.639999999996</v>
      </c>
      <c r="AG17" s="26">
        <f t="shared" si="1"/>
        <v>1645</v>
      </c>
      <c r="AH17" s="31">
        <f t="shared" si="1"/>
        <v>290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7">
        <f>E18/200*25</f>
        <v>0</v>
      </c>
      <c r="G18" s="25">
        <v>24781</v>
      </c>
      <c r="H18" s="27">
        <f>G18/215*25</f>
        <v>2881.5116279069766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7685.5999999999995</v>
      </c>
      <c r="R18" s="25"/>
      <c r="S18" s="25"/>
      <c r="T18" s="25"/>
      <c r="U18" s="25"/>
      <c r="V18" s="25"/>
      <c r="W18" s="32">
        <v>363</v>
      </c>
      <c r="X18" s="25">
        <v>11843</v>
      </c>
      <c r="Y18" s="25"/>
      <c r="Z18" s="25">
        <v>1363</v>
      </c>
      <c r="AA18" s="26"/>
      <c r="AB18" s="25">
        <v>4904</v>
      </c>
      <c r="AC18" s="26"/>
      <c r="AD18" s="25"/>
      <c r="AE18" s="25"/>
      <c r="AF18" s="27">
        <v>3312.09</v>
      </c>
      <c r="AG18" s="26"/>
      <c r="AH18" s="33"/>
    </row>
    <row r="19" spans="1:36" ht="60" customHeight="1" x14ac:dyDescent="0.25">
      <c r="A19" s="34">
        <v>45899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60000</v>
      </c>
      <c r="F19" s="36">
        <f t="shared" si="2"/>
        <v>7500</v>
      </c>
      <c r="G19" s="36">
        <f t="shared" si="2"/>
        <v>79725</v>
      </c>
      <c r="H19" s="37">
        <f t="shared" si="2"/>
        <v>9234.534883720924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43966.6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14532</v>
      </c>
      <c r="X19" s="36">
        <f t="shared" si="2"/>
        <v>63930</v>
      </c>
      <c r="Y19" s="36">
        <f t="shared" si="2"/>
        <v>646</v>
      </c>
      <c r="Z19" s="36">
        <f t="shared" si="2"/>
        <v>6485</v>
      </c>
      <c r="AA19" s="36">
        <f t="shared" si="2"/>
        <v>260</v>
      </c>
      <c r="AB19" s="36">
        <f t="shared" si="2"/>
        <v>12678</v>
      </c>
      <c r="AC19" s="36">
        <f t="shared" si="2"/>
        <v>6303</v>
      </c>
      <c r="AD19" s="36">
        <f t="shared" si="2"/>
        <v>0</v>
      </c>
      <c r="AE19" s="36">
        <f t="shared" si="2"/>
        <v>1060</v>
      </c>
      <c r="AF19" s="37">
        <f t="shared" si="2"/>
        <v>22738.549999999996</v>
      </c>
      <c r="AG19" s="36">
        <f t="shared" si="2"/>
        <v>1645</v>
      </c>
      <c r="AH19" s="39">
        <f t="shared" si="2"/>
        <v>290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60000</v>
      </c>
      <c r="F20" s="40">
        <f t="shared" si="3"/>
        <v>7500</v>
      </c>
      <c r="G20" s="40">
        <f t="shared" si="3"/>
        <v>79725</v>
      </c>
      <c r="H20" s="41">
        <f t="shared" si="3"/>
        <v>9234.534883720924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43966.6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14532</v>
      </c>
      <c r="X20" s="40">
        <f t="shared" si="3"/>
        <v>63930</v>
      </c>
      <c r="Y20" s="40">
        <f t="shared" si="3"/>
        <v>646</v>
      </c>
      <c r="Z20" s="40">
        <f t="shared" si="3"/>
        <v>6485</v>
      </c>
      <c r="AA20" s="40">
        <f t="shared" si="3"/>
        <v>260</v>
      </c>
      <c r="AB20" s="40">
        <f t="shared" si="3"/>
        <v>12678</v>
      </c>
      <c r="AC20" s="40">
        <f t="shared" si="3"/>
        <v>6303</v>
      </c>
      <c r="AD20" s="40">
        <f t="shared" si="3"/>
        <v>0</v>
      </c>
      <c r="AE20" s="40">
        <f t="shared" si="3"/>
        <v>1060</v>
      </c>
      <c r="AF20" s="41">
        <f t="shared" si="3"/>
        <v>22738.549999999996</v>
      </c>
      <c r="AG20" s="40">
        <f t="shared" si="3"/>
        <v>1645</v>
      </c>
      <c r="AH20" s="42">
        <f t="shared" si="3"/>
        <v>290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2" zoomScale="85" zoomScaleNormal="85" workbookViewId="0">
      <selection activeCell="H26" sqref="H26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148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45900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'8-24-30, 2025'!E20</f>
        <v>60000</v>
      </c>
      <c r="F15" s="21">
        <f>'8-24-30, 2025'!F20</f>
        <v>7500</v>
      </c>
      <c r="G15" s="21">
        <f>'8-24-30, 2025'!G20</f>
        <v>79725</v>
      </c>
      <c r="H15" s="21">
        <f>'8-24-30, 2025'!H20</f>
        <v>9234.534883720924</v>
      </c>
      <c r="I15" s="21">
        <f>'8-24-30, 2025'!I20</f>
        <v>709500</v>
      </c>
      <c r="J15" s="21">
        <f>'8-24-30, 2025'!J20</f>
        <v>82500</v>
      </c>
      <c r="K15" s="21">
        <f>'8-24-30, 2025'!K20</f>
        <v>0</v>
      </c>
      <c r="L15" s="21">
        <f>'8-24-30, 2025'!L20</f>
        <v>0</v>
      </c>
      <c r="M15" s="21">
        <f>'8-24-30, 2025'!M20</f>
        <v>0</v>
      </c>
      <c r="N15" s="21">
        <f>'8-24-30, 2025'!N20</f>
        <v>0</v>
      </c>
      <c r="O15" s="21">
        <f>'8-24-30, 2025'!O20</f>
        <v>0</v>
      </c>
      <c r="P15" s="21">
        <f>'8-24-30, 2025'!P20</f>
        <v>2.9309887850104133E-14</v>
      </c>
      <c r="Q15" s="21">
        <f>'8-24-30, 2025'!Q20</f>
        <v>43966.6</v>
      </c>
      <c r="R15" s="21">
        <f>'8-24-30, 2025'!R20</f>
        <v>264</v>
      </c>
      <c r="S15" s="21">
        <f>'8-24-30, 2025'!S20</f>
        <v>847</v>
      </c>
      <c r="T15" s="21">
        <f>'8-24-30, 2025'!T20</f>
        <v>16364</v>
      </c>
      <c r="U15" s="21">
        <f>'8-24-30, 2025'!U20</f>
        <v>0</v>
      </c>
      <c r="V15" s="21">
        <f>'8-24-30, 2025'!V20</f>
        <v>20000</v>
      </c>
      <c r="W15" s="21">
        <f>'8-24-30, 2025'!W20</f>
        <v>14532</v>
      </c>
      <c r="X15" s="21">
        <f>'8-24-30, 2025'!X20</f>
        <v>63930</v>
      </c>
      <c r="Y15" s="21">
        <f>'8-24-30, 2025'!Y20</f>
        <v>646</v>
      </c>
      <c r="Z15" s="21">
        <f>'8-24-30, 2025'!Z20</f>
        <v>6485</v>
      </c>
      <c r="AA15" s="21">
        <f>'8-24-30, 2025'!AA20</f>
        <v>260</v>
      </c>
      <c r="AB15" s="21">
        <f>'8-24-30, 2025'!AB20</f>
        <v>12678</v>
      </c>
      <c r="AC15" s="21">
        <f>'8-24-30, 2025'!AC20</f>
        <v>6303</v>
      </c>
      <c r="AD15" s="21">
        <f>'8-24-30, 2025'!AD20</f>
        <v>0</v>
      </c>
      <c r="AE15" s="21">
        <f>'8-24-30, 2025'!AE20</f>
        <v>1060</v>
      </c>
      <c r="AF15" s="21">
        <f>'8-24-30, 2025'!AF20</f>
        <v>22738.549999999996</v>
      </c>
      <c r="AG15" s="21">
        <f>'8-24-30, 2025'!AG20</f>
        <v>1645</v>
      </c>
      <c r="AH15" s="21">
        <f>'8-24-30, 2025'!AH20</f>
        <v>290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60000</v>
      </c>
      <c r="F17" s="75">
        <f t="shared" ref="F17:AH17" si="1">F15+F16</f>
        <v>7500</v>
      </c>
      <c r="G17" s="26">
        <f>G15+G16</f>
        <v>79725</v>
      </c>
      <c r="H17" s="27">
        <f>H15+H16</f>
        <v>9234.534883720924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43966.6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14532</v>
      </c>
      <c r="X17" s="26">
        <f t="shared" si="1"/>
        <v>63930</v>
      </c>
      <c r="Y17" s="26">
        <f t="shared" si="1"/>
        <v>646</v>
      </c>
      <c r="Z17" s="26">
        <f t="shared" si="1"/>
        <v>6485</v>
      </c>
      <c r="AA17" s="26">
        <f t="shared" si="1"/>
        <v>260</v>
      </c>
      <c r="AB17" s="26">
        <f t="shared" si="1"/>
        <v>12678</v>
      </c>
      <c r="AC17" s="26">
        <f t="shared" si="1"/>
        <v>6303</v>
      </c>
      <c r="AD17" s="26">
        <f t="shared" si="1"/>
        <v>0</v>
      </c>
      <c r="AE17" s="26">
        <f t="shared" si="1"/>
        <v>1060</v>
      </c>
      <c r="AF17" s="27">
        <f t="shared" si="1"/>
        <v>22738.549999999996</v>
      </c>
      <c r="AG17" s="26">
        <f t="shared" si="1"/>
        <v>1645</v>
      </c>
      <c r="AH17" s="31">
        <f t="shared" si="1"/>
        <v>290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10650</v>
      </c>
      <c r="F18" s="27">
        <f>E18/200*25</f>
        <v>1331.25</v>
      </c>
      <c r="G18" s="25">
        <v>25441</v>
      </c>
      <c r="H18" s="27">
        <f>G18/215*25</f>
        <v>2958.2558139534881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7330.2000000000007</v>
      </c>
      <c r="R18" s="25"/>
      <c r="S18" s="25"/>
      <c r="T18" s="25"/>
      <c r="U18" s="25"/>
      <c r="V18" s="25"/>
      <c r="W18" s="32">
        <v>418</v>
      </c>
      <c r="X18" s="25">
        <v>11649</v>
      </c>
      <c r="Y18" s="25"/>
      <c r="Z18" s="25">
        <v>1295</v>
      </c>
      <c r="AA18" s="26">
        <v>8</v>
      </c>
      <c r="AB18" s="25">
        <v>4804</v>
      </c>
      <c r="AC18" s="26"/>
      <c r="AD18" s="25"/>
      <c r="AE18" s="25"/>
      <c r="AF18" s="27">
        <v>3146.8500000000004</v>
      </c>
      <c r="AG18" s="26"/>
      <c r="AH18" s="33"/>
    </row>
    <row r="19" spans="1:36" ht="60" customHeight="1" x14ac:dyDescent="0.25">
      <c r="A19" s="34">
        <v>45906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49350</v>
      </c>
      <c r="F19" s="36">
        <f t="shared" si="2"/>
        <v>6168.75</v>
      </c>
      <c r="G19" s="36">
        <f t="shared" si="2"/>
        <v>54284</v>
      </c>
      <c r="H19" s="37">
        <f t="shared" si="2"/>
        <v>6276.2790697674354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36636.399999999994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14114</v>
      </c>
      <c r="X19" s="36">
        <f t="shared" si="2"/>
        <v>52281</v>
      </c>
      <c r="Y19" s="36">
        <f t="shared" si="2"/>
        <v>646</v>
      </c>
      <c r="Z19" s="36">
        <f t="shared" si="2"/>
        <v>5190</v>
      </c>
      <c r="AA19" s="36">
        <f t="shared" si="2"/>
        <v>252</v>
      </c>
      <c r="AB19" s="36">
        <f t="shared" si="2"/>
        <v>7874</v>
      </c>
      <c r="AC19" s="36">
        <f t="shared" si="2"/>
        <v>6303</v>
      </c>
      <c r="AD19" s="36">
        <f t="shared" si="2"/>
        <v>0</v>
      </c>
      <c r="AE19" s="36">
        <f t="shared" si="2"/>
        <v>1060</v>
      </c>
      <c r="AF19" s="37">
        <f t="shared" si="2"/>
        <v>19591.699999999997</v>
      </c>
      <c r="AG19" s="36">
        <f t="shared" si="2"/>
        <v>1645</v>
      </c>
      <c r="AH19" s="39">
        <f t="shared" si="2"/>
        <v>290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49350</v>
      </c>
      <c r="F20" s="40">
        <f t="shared" si="3"/>
        <v>6168.75</v>
      </c>
      <c r="G20" s="40">
        <f t="shared" si="3"/>
        <v>54284</v>
      </c>
      <c r="H20" s="41">
        <f t="shared" si="3"/>
        <v>6276.2790697674354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36636.399999999994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14114</v>
      </c>
      <c r="X20" s="40">
        <f t="shared" si="3"/>
        <v>52281</v>
      </c>
      <c r="Y20" s="40">
        <f t="shared" si="3"/>
        <v>646</v>
      </c>
      <c r="Z20" s="40">
        <f t="shared" si="3"/>
        <v>5190</v>
      </c>
      <c r="AA20" s="40">
        <f t="shared" si="3"/>
        <v>252</v>
      </c>
      <c r="AB20" s="40">
        <f t="shared" si="3"/>
        <v>7874</v>
      </c>
      <c r="AC20" s="40">
        <f t="shared" si="3"/>
        <v>6303</v>
      </c>
      <c r="AD20" s="40">
        <f t="shared" si="3"/>
        <v>0</v>
      </c>
      <c r="AE20" s="40">
        <f t="shared" si="3"/>
        <v>1060</v>
      </c>
      <c r="AF20" s="41">
        <f t="shared" si="3"/>
        <v>19591.699999999997</v>
      </c>
      <c r="AG20" s="40">
        <f t="shared" si="3"/>
        <v>1645</v>
      </c>
      <c r="AH20" s="42">
        <f t="shared" si="3"/>
        <v>290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U20" sqref="U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149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45907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'8-31-9-6, 2025'!E20</f>
        <v>49350</v>
      </c>
      <c r="F15" s="21">
        <f>'8-31-9-6, 2025'!F20</f>
        <v>6168.75</v>
      </c>
      <c r="G15" s="21">
        <f>'8-31-9-6, 2025'!G20</f>
        <v>54284</v>
      </c>
      <c r="H15" s="21">
        <f>'8-31-9-6, 2025'!H20</f>
        <v>6276.2790697674354</v>
      </c>
      <c r="I15" s="21">
        <f>'8-31-9-6, 2025'!I20</f>
        <v>709500</v>
      </c>
      <c r="J15" s="21">
        <f>'8-31-9-6, 2025'!J20</f>
        <v>82500</v>
      </c>
      <c r="K15" s="21">
        <f>'8-31-9-6, 2025'!K20</f>
        <v>0</v>
      </c>
      <c r="L15" s="21">
        <f>'8-31-9-6, 2025'!L20</f>
        <v>0</v>
      </c>
      <c r="M15" s="21">
        <f>'8-31-9-6, 2025'!M20</f>
        <v>0</v>
      </c>
      <c r="N15" s="21">
        <f>'8-31-9-6, 2025'!N20</f>
        <v>0</v>
      </c>
      <c r="O15" s="21">
        <f>'8-31-9-6, 2025'!O20</f>
        <v>0</v>
      </c>
      <c r="P15" s="21">
        <f>'8-31-9-6, 2025'!P20</f>
        <v>2.9309887850104133E-14</v>
      </c>
      <c r="Q15" s="21">
        <f>'8-31-9-6, 2025'!Q20</f>
        <v>36636.399999999994</v>
      </c>
      <c r="R15" s="21">
        <f>'8-31-9-6, 2025'!R20</f>
        <v>264</v>
      </c>
      <c r="S15" s="21">
        <f>'8-31-9-6, 2025'!S20</f>
        <v>847</v>
      </c>
      <c r="T15" s="21">
        <f>'8-31-9-6, 2025'!T20</f>
        <v>16364</v>
      </c>
      <c r="U15" s="21">
        <f>'8-31-9-6, 2025'!U20</f>
        <v>0</v>
      </c>
      <c r="V15" s="21">
        <f>'8-31-9-6, 2025'!V20</f>
        <v>20000</v>
      </c>
      <c r="W15" s="21">
        <f>'8-31-9-6, 2025'!W20</f>
        <v>14114</v>
      </c>
      <c r="X15" s="21">
        <f>'8-31-9-6, 2025'!X20</f>
        <v>52281</v>
      </c>
      <c r="Y15" s="21">
        <f>'8-31-9-6, 2025'!Y20</f>
        <v>646</v>
      </c>
      <c r="Z15" s="21">
        <f>'8-31-9-6, 2025'!Z20</f>
        <v>5190</v>
      </c>
      <c r="AA15" s="21">
        <f>'8-31-9-6, 2025'!AA20</f>
        <v>252</v>
      </c>
      <c r="AB15" s="21">
        <f>'8-31-9-6, 2025'!AB20</f>
        <v>7874</v>
      </c>
      <c r="AC15" s="21">
        <f>'8-31-9-6, 2025'!AC20</f>
        <v>6303</v>
      </c>
      <c r="AD15" s="21">
        <f>'8-31-9-6, 2025'!AD20</f>
        <v>0</v>
      </c>
      <c r="AE15" s="21">
        <f>'8-31-9-6, 2025'!AE20</f>
        <v>1060</v>
      </c>
      <c r="AF15" s="21">
        <f>'8-31-9-6, 2025'!AF20</f>
        <v>19591.699999999997</v>
      </c>
      <c r="AG15" s="21">
        <f>'8-31-9-6, 2025'!AG20</f>
        <v>1645</v>
      </c>
      <c r="AH15" s="21">
        <f>'8-31-9-6, 2025'!AH20</f>
        <v>290</v>
      </c>
    </row>
    <row r="16" spans="1:35" ht="60" customHeight="1" x14ac:dyDescent="0.25">
      <c r="A16" s="23"/>
      <c r="B16" s="24" t="s">
        <v>31</v>
      </c>
      <c r="C16" s="25"/>
      <c r="D16" s="26"/>
      <c r="E16" s="25">
        <v>20000</v>
      </c>
      <c r="F16" s="27">
        <f>E16/200*25</f>
        <v>2500</v>
      </c>
      <c r="G16" s="25">
        <v>21500</v>
      </c>
      <c r="H16" s="27">
        <f>G16/215*25</f>
        <v>2500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>
        <v>2640</v>
      </c>
      <c r="X16" s="26">
        <v>26000</v>
      </c>
      <c r="Y16" s="25"/>
      <c r="Z16" s="25">
        <v>3000</v>
      </c>
      <c r="AA16" s="25"/>
      <c r="AB16" s="25">
        <v>7200</v>
      </c>
      <c r="AC16" s="25">
        <v>5000</v>
      </c>
      <c r="AD16" s="26"/>
      <c r="AE16" s="25"/>
      <c r="AF16" s="25">
        <v>4000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69350</v>
      </c>
      <c r="F17" s="75">
        <f t="shared" ref="F17:AH17" si="1">F15+F16</f>
        <v>8668.75</v>
      </c>
      <c r="G17" s="26">
        <f>G15+G16</f>
        <v>75784</v>
      </c>
      <c r="H17" s="27">
        <f>H15+H16</f>
        <v>8776.2790697674354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51636.399999999994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16754</v>
      </c>
      <c r="X17" s="26">
        <f t="shared" si="1"/>
        <v>78281</v>
      </c>
      <c r="Y17" s="26">
        <f t="shared" si="1"/>
        <v>646</v>
      </c>
      <c r="Z17" s="26">
        <f t="shared" si="1"/>
        <v>8190</v>
      </c>
      <c r="AA17" s="26">
        <f t="shared" si="1"/>
        <v>252</v>
      </c>
      <c r="AB17" s="26">
        <f t="shared" si="1"/>
        <v>15074</v>
      </c>
      <c r="AC17" s="26">
        <f t="shared" si="1"/>
        <v>11303</v>
      </c>
      <c r="AD17" s="26">
        <f t="shared" si="1"/>
        <v>0</v>
      </c>
      <c r="AE17" s="26">
        <f t="shared" si="1"/>
        <v>1060</v>
      </c>
      <c r="AF17" s="27">
        <f t="shared" si="1"/>
        <v>23591.699999999997</v>
      </c>
      <c r="AG17" s="26">
        <f t="shared" si="1"/>
        <v>1645</v>
      </c>
      <c r="AH17" s="31">
        <f t="shared" si="1"/>
        <v>290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7021</v>
      </c>
      <c r="F18" s="27">
        <f>E18/200*25</f>
        <v>877.62499999999989</v>
      </c>
      <c r="G18" s="25">
        <v>23315</v>
      </c>
      <c r="H18" s="27">
        <f>G18/215*25</f>
        <v>2711.046511627907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9252.6</v>
      </c>
      <c r="R18" s="25"/>
      <c r="S18" s="25"/>
      <c r="T18" s="25"/>
      <c r="U18" s="25"/>
      <c r="V18" s="25"/>
      <c r="W18" s="32">
        <v>339</v>
      </c>
      <c r="X18" s="25">
        <v>11666</v>
      </c>
      <c r="Y18" s="25"/>
      <c r="Z18" s="25">
        <v>1309</v>
      </c>
      <c r="AA18" s="26">
        <v>8</v>
      </c>
      <c r="AB18" s="25">
        <v>3853</v>
      </c>
      <c r="AC18" s="26">
        <v>1082</v>
      </c>
      <c r="AD18" s="25"/>
      <c r="AE18" s="25"/>
      <c r="AF18" s="27">
        <f>Z18*2.43</f>
        <v>3180.8700000000003</v>
      </c>
      <c r="AG18" s="26">
        <v>100</v>
      </c>
      <c r="AH18" s="33"/>
    </row>
    <row r="19" spans="1:36" ht="60" customHeight="1" x14ac:dyDescent="0.25">
      <c r="A19" s="34">
        <v>45913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62329</v>
      </c>
      <c r="F19" s="36">
        <f t="shared" si="2"/>
        <v>7791.125</v>
      </c>
      <c r="G19" s="36">
        <f t="shared" si="2"/>
        <v>52469</v>
      </c>
      <c r="H19" s="37">
        <f t="shared" si="2"/>
        <v>6065.2325581395289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42383.799999999996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16415</v>
      </c>
      <c r="X19" s="36">
        <f t="shared" si="2"/>
        <v>66615</v>
      </c>
      <c r="Y19" s="36">
        <f t="shared" si="2"/>
        <v>646</v>
      </c>
      <c r="Z19" s="36">
        <f t="shared" si="2"/>
        <v>6881</v>
      </c>
      <c r="AA19" s="36">
        <f t="shared" si="2"/>
        <v>244</v>
      </c>
      <c r="AB19" s="36">
        <f t="shared" si="2"/>
        <v>11221</v>
      </c>
      <c r="AC19" s="36">
        <f t="shared" si="2"/>
        <v>10221</v>
      </c>
      <c r="AD19" s="36">
        <f t="shared" si="2"/>
        <v>0</v>
      </c>
      <c r="AE19" s="36">
        <f t="shared" si="2"/>
        <v>1060</v>
      </c>
      <c r="AF19" s="37">
        <f t="shared" si="2"/>
        <v>20410.829999999998</v>
      </c>
      <c r="AG19" s="36">
        <f t="shared" si="2"/>
        <v>1545</v>
      </c>
      <c r="AH19" s="39">
        <f t="shared" si="2"/>
        <v>290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62329</v>
      </c>
      <c r="F20" s="40">
        <f t="shared" si="3"/>
        <v>7791.125</v>
      </c>
      <c r="G20" s="40">
        <f t="shared" si="3"/>
        <v>52469</v>
      </c>
      <c r="H20" s="41">
        <f t="shared" si="3"/>
        <v>6065.2325581395289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42383.799999999996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16415</v>
      </c>
      <c r="X20" s="40">
        <f t="shared" si="3"/>
        <v>66615</v>
      </c>
      <c r="Y20" s="40">
        <f t="shared" si="3"/>
        <v>646</v>
      </c>
      <c r="Z20" s="40">
        <f t="shared" si="3"/>
        <v>6881</v>
      </c>
      <c r="AA20" s="40">
        <f t="shared" si="3"/>
        <v>244</v>
      </c>
      <c r="AB20" s="40">
        <f t="shared" si="3"/>
        <v>11221</v>
      </c>
      <c r="AC20" s="40">
        <f t="shared" si="3"/>
        <v>10221</v>
      </c>
      <c r="AD20" s="40">
        <f t="shared" si="3"/>
        <v>0</v>
      </c>
      <c r="AE20" s="40">
        <f t="shared" si="3"/>
        <v>1060</v>
      </c>
      <c r="AF20" s="41">
        <f t="shared" si="3"/>
        <v>20410.829999999998</v>
      </c>
      <c r="AG20" s="40">
        <f t="shared" si="3"/>
        <v>1545</v>
      </c>
      <c r="AH20" s="42">
        <f t="shared" si="3"/>
        <v>290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Z27" s="64" t="s">
        <v>47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8"/>
  <sheetViews>
    <sheetView topLeftCell="A7" zoomScale="85" zoomScaleNormal="85" workbookViewId="0">
      <selection activeCell="U18" sqref="U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150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45914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'9-7-13, 2025'!E20</f>
        <v>62329</v>
      </c>
      <c r="F15" s="21">
        <f>'9-7-13, 2025'!F20</f>
        <v>7791.125</v>
      </c>
      <c r="G15" s="21">
        <f>'9-7-13, 2025'!G20</f>
        <v>52469</v>
      </c>
      <c r="H15" s="21">
        <f>'9-7-13, 2025'!H20</f>
        <v>6065.2325581395289</v>
      </c>
      <c r="I15" s="21">
        <f>'9-7-13, 2025'!I20</f>
        <v>709500</v>
      </c>
      <c r="J15" s="21">
        <f>'9-7-13, 2025'!J20</f>
        <v>82500</v>
      </c>
      <c r="K15" s="21">
        <f>'9-7-13, 2025'!K20</f>
        <v>0</v>
      </c>
      <c r="L15" s="21">
        <f>'9-7-13, 2025'!L20</f>
        <v>0</v>
      </c>
      <c r="M15" s="21">
        <f>'9-7-13, 2025'!M20</f>
        <v>0</v>
      </c>
      <c r="N15" s="21">
        <f>'9-7-13, 2025'!N20</f>
        <v>0</v>
      </c>
      <c r="O15" s="21">
        <f>'9-7-13, 2025'!O20</f>
        <v>0</v>
      </c>
      <c r="P15" s="21">
        <f>'9-7-13, 2025'!P20</f>
        <v>2.9309887850104133E-14</v>
      </c>
      <c r="Q15" s="61">
        <f>'9-7-13, 2025'!Q20</f>
        <v>42383.799999999996</v>
      </c>
      <c r="R15" s="21">
        <f>'9-7-13, 2025'!R20</f>
        <v>264</v>
      </c>
      <c r="S15" s="21">
        <f>'9-7-13, 2025'!S20</f>
        <v>847</v>
      </c>
      <c r="T15" s="21">
        <f>'9-7-13, 2025'!T20</f>
        <v>16364</v>
      </c>
      <c r="U15" s="21">
        <f>'9-7-13, 2025'!U20</f>
        <v>0</v>
      </c>
      <c r="V15" s="21">
        <f>'9-7-13, 2025'!V20</f>
        <v>20000</v>
      </c>
      <c r="W15" s="21">
        <f>'9-7-13, 2025'!W20</f>
        <v>16415</v>
      </c>
      <c r="X15" s="21">
        <f>'9-7-13, 2025'!X20</f>
        <v>66615</v>
      </c>
      <c r="Y15" s="21">
        <f>'9-7-13, 2025'!Y20</f>
        <v>646</v>
      </c>
      <c r="Z15" s="21">
        <f>'9-7-13, 2025'!Z20</f>
        <v>6881</v>
      </c>
      <c r="AA15" s="21">
        <f>'9-7-13, 2025'!AA20</f>
        <v>244</v>
      </c>
      <c r="AB15" s="21">
        <f>'9-7-13, 2025'!AB20</f>
        <v>11221</v>
      </c>
      <c r="AC15" s="21">
        <f>'9-7-13, 2025'!AC20</f>
        <v>10221</v>
      </c>
      <c r="AD15" s="21">
        <f>'9-7-13, 2025'!AD20</f>
        <v>0</v>
      </c>
      <c r="AE15" s="21">
        <f>'9-7-13, 2025'!AE20</f>
        <v>1060</v>
      </c>
      <c r="AF15" s="21">
        <f>'9-7-13, 2025'!AF20</f>
        <v>20410.829999999998</v>
      </c>
      <c r="AG15" s="21">
        <f>'9-7-13, 2025'!AG20</f>
        <v>1545</v>
      </c>
      <c r="AH15" s="21">
        <f>'9-7-13, 2025'!AH20</f>
        <v>290</v>
      </c>
    </row>
    <row r="16" spans="1:35" ht="60" customHeight="1" x14ac:dyDescent="0.25">
      <c r="A16" s="23"/>
      <c r="B16" s="24" t="s">
        <v>31</v>
      </c>
      <c r="C16" s="25"/>
      <c r="D16" s="26"/>
      <c r="E16" s="25">
        <v>10000</v>
      </c>
      <c r="F16" s="27">
        <f>E16/200*25</f>
        <v>1250</v>
      </c>
      <c r="G16" s="25">
        <v>32250</v>
      </c>
      <c r="H16" s="27">
        <f>G16/215*25</f>
        <v>3750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>
        <v>4180</v>
      </c>
      <c r="X16" s="26">
        <v>3250</v>
      </c>
      <c r="Y16" s="25"/>
      <c r="Z16" s="25">
        <v>2000</v>
      </c>
      <c r="AA16" s="25">
        <v>20</v>
      </c>
      <c r="AB16" s="25">
        <v>9000</v>
      </c>
      <c r="AC16" s="25"/>
      <c r="AD16" s="26"/>
      <c r="AE16" s="25"/>
      <c r="AF16" s="25">
        <v>5000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72329</v>
      </c>
      <c r="F17" s="75">
        <f t="shared" ref="F17:AH17" si="1">F15+F16</f>
        <v>9041.125</v>
      </c>
      <c r="G17" s="26">
        <f>G15+G16</f>
        <v>84719</v>
      </c>
      <c r="H17" s="27">
        <f>H15+H16</f>
        <v>9815.2325581395289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57383.799999999996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20595</v>
      </c>
      <c r="X17" s="26">
        <f t="shared" si="1"/>
        <v>69865</v>
      </c>
      <c r="Y17" s="26">
        <f t="shared" si="1"/>
        <v>646</v>
      </c>
      <c r="Z17" s="26">
        <f t="shared" si="1"/>
        <v>8881</v>
      </c>
      <c r="AA17" s="26">
        <f t="shared" si="1"/>
        <v>264</v>
      </c>
      <c r="AB17" s="26">
        <f t="shared" si="1"/>
        <v>20221</v>
      </c>
      <c r="AC17" s="26">
        <f t="shared" si="1"/>
        <v>10221</v>
      </c>
      <c r="AD17" s="26">
        <f t="shared" si="1"/>
        <v>0</v>
      </c>
      <c r="AE17" s="26">
        <f t="shared" si="1"/>
        <v>1060</v>
      </c>
      <c r="AF17" s="27">
        <f t="shared" si="1"/>
        <v>25410.829999999998</v>
      </c>
      <c r="AG17" s="26">
        <f t="shared" si="1"/>
        <v>1545</v>
      </c>
      <c r="AH17" s="31">
        <f t="shared" si="1"/>
        <v>290</v>
      </c>
    </row>
    <row r="18" spans="1:36" ht="60" customHeight="1" x14ac:dyDescent="0.25">
      <c r="A18" s="181"/>
      <c r="B18" s="24" t="s">
        <v>151</v>
      </c>
      <c r="C18" s="26"/>
      <c r="D18" s="27"/>
      <c r="E18" s="26"/>
      <c r="F18" s="75"/>
      <c r="G18" s="26"/>
      <c r="H18" s="27"/>
      <c r="I18" s="26"/>
      <c r="J18" s="26"/>
      <c r="K18" s="26"/>
      <c r="L18" s="26"/>
      <c r="M18" s="26"/>
      <c r="N18" s="26"/>
      <c r="O18" s="26"/>
      <c r="P18" s="26"/>
      <c r="Q18" s="28">
        <f>170*25</f>
        <v>4250</v>
      </c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7"/>
      <c r="AG18" s="26"/>
      <c r="AH18" s="31"/>
    </row>
    <row r="19" spans="1:36" ht="60" customHeight="1" x14ac:dyDescent="0.25">
      <c r="A19" s="181"/>
      <c r="B19" s="24" t="s">
        <v>33</v>
      </c>
      <c r="C19" s="25">
        <v>0</v>
      </c>
      <c r="D19" s="27">
        <f>C19/200*25</f>
        <v>0</v>
      </c>
      <c r="E19" s="25">
        <v>7150</v>
      </c>
      <c r="F19" s="27">
        <f>E19/200*25</f>
        <v>893.75</v>
      </c>
      <c r="G19" s="25">
        <v>16153</v>
      </c>
      <c r="H19" s="27">
        <f>G19/215*25</f>
        <v>1878.2558139534885</v>
      </c>
      <c r="I19" s="26">
        <v>0</v>
      </c>
      <c r="J19" s="27">
        <v>0</v>
      </c>
      <c r="K19" s="26">
        <v>0</v>
      </c>
      <c r="L19" s="27">
        <v>0</v>
      </c>
      <c r="M19" s="25">
        <v>0</v>
      </c>
      <c r="N19" s="27">
        <v>0</v>
      </c>
      <c r="O19" s="26">
        <v>0</v>
      </c>
      <c r="P19" s="27">
        <v>0</v>
      </c>
      <c r="Q19" s="27">
        <v>7194.3</v>
      </c>
      <c r="R19" s="25"/>
      <c r="S19" s="25"/>
      <c r="T19" s="25"/>
      <c r="U19" s="25"/>
      <c r="V19" s="25"/>
      <c r="W19" s="32">
        <v>240</v>
      </c>
      <c r="X19" s="25">
        <v>11163</v>
      </c>
      <c r="Y19" s="25"/>
      <c r="Z19" s="25">
        <v>1333</v>
      </c>
      <c r="AA19" s="26">
        <v>18</v>
      </c>
      <c r="AB19" s="25">
        <v>1735</v>
      </c>
      <c r="AC19" s="26">
        <v>3004</v>
      </c>
      <c r="AD19" s="25"/>
      <c r="AE19" s="25"/>
      <c r="AF19" s="27">
        <f>Z19*2.43</f>
        <v>3239.19</v>
      </c>
      <c r="AG19" s="26">
        <v>150</v>
      </c>
      <c r="AH19" s="33">
        <v>3</v>
      </c>
    </row>
    <row r="20" spans="1:36" ht="60" customHeight="1" x14ac:dyDescent="0.25">
      <c r="A20" s="34">
        <v>45920</v>
      </c>
      <c r="B20" s="35" t="s">
        <v>34</v>
      </c>
      <c r="C20" s="36">
        <f t="shared" ref="C20:AH20" si="2">C17-C19</f>
        <v>0</v>
      </c>
      <c r="D20" s="37">
        <f t="shared" si="2"/>
        <v>0</v>
      </c>
      <c r="E20" s="36">
        <f t="shared" si="2"/>
        <v>65179</v>
      </c>
      <c r="F20" s="36">
        <f t="shared" si="2"/>
        <v>8147.375</v>
      </c>
      <c r="G20" s="36">
        <f t="shared" si="2"/>
        <v>68566</v>
      </c>
      <c r="H20" s="37">
        <f t="shared" si="2"/>
        <v>7936.9767441860404</v>
      </c>
      <c r="I20" s="36">
        <f t="shared" si="2"/>
        <v>709500</v>
      </c>
      <c r="J20" s="37">
        <f t="shared" si="2"/>
        <v>82500</v>
      </c>
      <c r="K20" s="36">
        <f t="shared" si="2"/>
        <v>0</v>
      </c>
      <c r="L20" s="37">
        <f t="shared" si="2"/>
        <v>0</v>
      </c>
      <c r="M20" s="36">
        <f t="shared" si="2"/>
        <v>0</v>
      </c>
      <c r="N20" s="37">
        <f t="shared" si="2"/>
        <v>0</v>
      </c>
      <c r="O20" s="36">
        <f t="shared" si="2"/>
        <v>0</v>
      </c>
      <c r="P20" s="37">
        <f t="shared" si="2"/>
        <v>2.9309887850104133E-14</v>
      </c>
      <c r="Q20" s="37">
        <f>Q17-Q19-Q18</f>
        <v>45939.499999999993</v>
      </c>
      <c r="R20" s="36">
        <f t="shared" si="2"/>
        <v>264</v>
      </c>
      <c r="S20" s="36">
        <f t="shared" si="2"/>
        <v>847</v>
      </c>
      <c r="T20" s="36">
        <f t="shared" si="2"/>
        <v>16364</v>
      </c>
      <c r="U20" s="36">
        <f t="shared" si="2"/>
        <v>0</v>
      </c>
      <c r="V20" s="36">
        <f t="shared" si="2"/>
        <v>20000</v>
      </c>
      <c r="W20" s="38">
        <f t="shared" si="2"/>
        <v>20355</v>
      </c>
      <c r="X20" s="36">
        <f t="shared" si="2"/>
        <v>58702</v>
      </c>
      <c r="Y20" s="36">
        <f t="shared" si="2"/>
        <v>646</v>
      </c>
      <c r="Z20" s="36">
        <f t="shared" si="2"/>
        <v>7548</v>
      </c>
      <c r="AA20" s="36">
        <f t="shared" si="2"/>
        <v>246</v>
      </c>
      <c r="AB20" s="36">
        <f t="shared" si="2"/>
        <v>18486</v>
      </c>
      <c r="AC20" s="36">
        <f t="shared" si="2"/>
        <v>7217</v>
      </c>
      <c r="AD20" s="36">
        <f t="shared" si="2"/>
        <v>0</v>
      </c>
      <c r="AE20" s="36">
        <f t="shared" si="2"/>
        <v>1060</v>
      </c>
      <c r="AF20" s="37">
        <f t="shared" si="2"/>
        <v>22171.64</v>
      </c>
      <c r="AG20" s="36">
        <f t="shared" si="2"/>
        <v>1395</v>
      </c>
      <c r="AH20" s="39">
        <f t="shared" si="2"/>
        <v>287</v>
      </c>
    </row>
    <row r="21" spans="1:36" ht="60" customHeight="1" thickBot="1" x14ac:dyDescent="0.3">
      <c r="A21" s="182" t="s">
        <v>35</v>
      </c>
      <c r="B21" s="183"/>
      <c r="C21" s="40">
        <f t="shared" ref="C21:AH21" si="3">C20</f>
        <v>0</v>
      </c>
      <c r="D21" s="41">
        <f t="shared" si="3"/>
        <v>0</v>
      </c>
      <c r="E21" s="40">
        <f t="shared" si="3"/>
        <v>65179</v>
      </c>
      <c r="F21" s="40">
        <f t="shared" si="3"/>
        <v>8147.375</v>
      </c>
      <c r="G21" s="40">
        <f t="shared" si="3"/>
        <v>68566</v>
      </c>
      <c r="H21" s="41">
        <f t="shared" si="3"/>
        <v>7936.9767441860404</v>
      </c>
      <c r="I21" s="40">
        <f t="shared" si="3"/>
        <v>709500</v>
      </c>
      <c r="J21" s="41">
        <f t="shared" si="3"/>
        <v>82500</v>
      </c>
      <c r="K21" s="40">
        <f t="shared" si="3"/>
        <v>0</v>
      </c>
      <c r="L21" s="40">
        <f t="shared" si="3"/>
        <v>0</v>
      </c>
      <c r="M21" s="40">
        <f t="shared" si="3"/>
        <v>0</v>
      </c>
      <c r="N21" s="40">
        <f t="shared" si="3"/>
        <v>0</v>
      </c>
      <c r="O21" s="40">
        <f t="shared" si="3"/>
        <v>0</v>
      </c>
      <c r="P21" s="41">
        <f t="shared" si="3"/>
        <v>2.9309887850104133E-14</v>
      </c>
      <c r="Q21" s="41">
        <f>Q20</f>
        <v>45939.499999999993</v>
      </c>
      <c r="R21" s="40">
        <f t="shared" si="3"/>
        <v>264</v>
      </c>
      <c r="S21" s="40">
        <f t="shared" si="3"/>
        <v>847</v>
      </c>
      <c r="T21" s="40">
        <f t="shared" si="3"/>
        <v>16364</v>
      </c>
      <c r="U21" s="40">
        <f t="shared" si="3"/>
        <v>0</v>
      </c>
      <c r="V21" s="40">
        <f t="shared" si="3"/>
        <v>20000</v>
      </c>
      <c r="W21" s="40">
        <f t="shared" si="3"/>
        <v>20355</v>
      </c>
      <c r="X21" s="40">
        <f t="shared" si="3"/>
        <v>58702</v>
      </c>
      <c r="Y21" s="40">
        <f t="shared" si="3"/>
        <v>646</v>
      </c>
      <c r="Z21" s="40">
        <f t="shared" si="3"/>
        <v>7548</v>
      </c>
      <c r="AA21" s="40">
        <f t="shared" si="3"/>
        <v>246</v>
      </c>
      <c r="AB21" s="40">
        <f t="shared" si="3"/>
        <v>18486</v>
      </c>
      <c r="AC21" s="40">
        <f t="shared" si="3"/>
        <v>7217</v>
      </c>
      <c r="AD21" s="40">
        <f t="shared" si="3"/>
        <v>0</v>
      </c>
      <c r="AE21" s="40">
        <f t="shared" si="3"/>
        <v>1060</v>
      </c>
      <c r="AF21" s="41">
        <f t="shared" si="3"/>
        <v>22171.64</v>
      </c>
      <c r="AG21" s="40">
        <f t="shared" si="3"/>
        <v>1395</v>
      </c>
      <c r="AH21" s="42">
        <f t="shared" si="3"/>
        <v>287</v>
      </c>
    </row>
    <row r="22" spans="1:36" ht="26.25" customHeight="1" x14ac:dyDescent="0.25">
      <c r="G22" s="43"/>
      <c r="H22" s="43"/>
      <c r="I22" s="43"/>
      <c r="J22" s="43"/>
      <c r="R22" s="44"/>
      <c r="U22" s="44"/>
      <c r="V22" s="44"/>
      <c r="W22" s="44"/>
      <c r="X22" s="45"/>
      <c r="Y22" s="43"/>
      <c r="AA22" s="43"/>
      <c r="AB22" s="46"/>
      <c r="AD22" s="43"/>
      <c r="AE22" s="43"/>
      <c r="AF22" s="47"/>
      <c r="AG22" s="43"/>
    </row>
    <row r="23" spans="1:36" ht="25.5" customHeight="1" x14ac:dyDescent="0.25">
      <c r="C23" s="44"/>
      <c r="G23" s="45"/>
      <c r="H23" s="43"/>
      <c r="I23" s="43"/>
      <c r="J23" s="43"/>
      <c r="Q23" s="44"/>
      <c r="R23" s="44"/>
      <c r="T23" s="44"/>
      <c r="V23" s="44"/>
      <c r="W23" s="69"/>
      <c r="X23" s="45"/>
      <c r="Y23" s="45"/>
      <c r="Z23" s="44"/>
      <c r="AA23" s="45"/>
      <c r="AB23" s="44"/>
      <c r="AC23" s="44"/>
      <c r="AD23" s="43"/>
      <c r="AE23" s="43"/>
      <c r="AF23" s="47"/>
      <c r="AG23" s="43"/>
    </row>
    <row r="24" spans="1:36" s="48" customFormat="1" ht="25.5" customHeight="1" x14ac:dyDescent="0.2">
      <c r="A24" s="48" t="s">
        <v>36</v>
      </c>
      <c r="F24" s="48" t="s">
        <v>37</v>
      </c>
      <c r="S24" s="49" t="s">
        <v>38</v>
      </c>
      <c r="Z24" s="48" t="s">
        <v>39</v>
      </c>
      <c r="AG24" s="50"/>
      <c r="AH24" s="50"/>
      <c r="AI24" s="50"/>
      <c r="AJ24" s="50"/>
    </row>
    <row r="25" spans="1:36" s="48" customFormat="1" ht="21" customHeight="1" x14ac:dyDescent="0.2">
      <c r="A25" s="50"/>
      <c r="AG25" s="50"/>
      <c r="AH25" s="50"/>
      <c r="AI25" s="50"/>
      <c r="AJ25" s="50"/>
    </row>
    <row r="26" spans="1:36" s="48" customFormat="1" ht="29.25" customHeight="1" x14ac:dyDescent="0.2">
      <c r="A26" s="50"/>
    </row>
    <row r="27" spans="1:36" s="63" customFormat="1" ht="21" customHeight="1" x14ac:dyDescent="0.2">
      <c r="A27" s="62" t="s">
        <v>88</v>
      </c>
      <c r="F27" s="62" t="s">
        <v>41</v>
      </c>
      <c r="S27" s="62" t="s">
        <v>42</v>
      </c>
      <c r="T27" s="62"/>
      <c r="U27" s="62"/>
      <c r="V27" s="62"/>
      <c r="Z27" s="62" t="s">
        <v>43</v>
      </c>
    </row>
    <row r="28" spans="1:36" s="64" customFormat="1" ht="21.75" customHeight="1" x14ac:dyDescent="0.2">
      <c r="A28" s="64" t="s">
        <v>44</v>
      </c>
      <c r="F28" s="64" t="s">
        <v>45</v>
      </c>
      <c r="S28" s="64" t="s">
        <v>46</v>
      </c>
      <c r="Z28" s="64" t="s">
        <v>152</v>
      </c>
      <c r="AI28" s="65"/>
      <c r="AJ28" s="65"/>
    </row>
    <row r="29" spans="1:36" s="53" customFormat="1" ht="15.75" customHeight="1" x14ac:dyDescent="0.3"/>
    <row r="30" spans="1:36" s="54" customFormat="1" ht="22.5" customHeight="1" x14ac:dyDescent="0.3">
      <c r="H30" s="55"/>
      <c r="J30" s="55"/>
      <c r="R30" s="55"/>
      <c r="U30" s="55"/>
      <c r="V30" s="55"/>
      <c r="AA30" s="55"/>
      <c r="AG30" s="55"/>
    </row>
    <row r="31" spans="1:36" s="56" customFormat="1" ht="18.75" customHeight="1" x14ac:dyDescent="0.4">
      <c r="E31" s="57"/>
      <c r="F31" s="57"/>
      <c r="K31" s="57"/>
      <c r="L31" s="57"/>
      <c r="M31" s="57"/>
      <c r="N31" s="57"/>
      <c r="O31" s="57"/>
      <c r="P31" s="57"/>
      <c r="Q31" s="58"/>
      <c r="X31" s="2"/>
      <c r="Y31" s="2"/>
      <c r="AD31" s="57"/>
    </row>
    <row r="32" spans="1:36" ht="15.75" customHeight="1" x14ac:dyDescent="0.25"/>
    <row r="33" spans="1:34" ht="15.75" customHeight="1" x14ac:dyDescent="0.25">
      <c r="A33" s="59"/>
      <c r="B33" s="59"/>
      <c r="C33" s="59"/>
      <c r="D33" s="59"/>
      <c r="U33" s="60"/>
      <c r="V33" s="60"/>
    </row>
    <row r="34" spans="1:34" ht="13.5" customHeight="1" x14ac:dyDescent="0.25">
      <c r="AD34" s="43"/>
    </row>
    <row r="35" spans="1:34" ht="13.5" customHeight="1" x14ac:dyDescent="0.25"/>
    <row r="37" spans="1:34" x14ac:dyDescent="0.25">
      <c r="B37" s="43"/>
      <c r="C37" s="43"/>
      <c r="D37" s="43"/>
    </row>
    <row r="38" spans="1:34" ht="15.75" customHeight="1" x14ac:dyDescent="0.25"/>
    <row r="41" spans="1:34" ht="15.75" customHeight="1" x14ac:dyDescent="0.25"/>
    <row r="43" spans="1:34" x14ac:dyDescent="0.25"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</row>
    <row r="45" spans="1:34" s="43" customFormat="1" x14ac:dyDescent="0.25"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8" spans="1:34" x14ac:dyDescent="0.25">
      <c r="A48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9"/>
    <mergeCell ref="A21:B21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0" zoomScale="85" zoomScaleNormal="85" workbookViewId="0">
      <selection activeCell="E19" sqref="E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153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45921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'9-14-20,2025'!E21</f>
        <v>65179</v>
      </c>
      <c r="F15" s="21">
        <f>'9-14-20,2025'!F21</f>
        <v>8147.375</v>
      </c>
      <c r="G15" s="21">
        <f>'9-14-20,2025'!G21</f>
        <v>68566</v>
      </c>
      <c r="H15" s="21">
        <f>'9-14-20,2025'!H21</f>
        <v>7936.9767441860404</v>
      </c>
      <c r="I15" s="21">
        <f>'9-14-20,2025'!I21</f>
        <v>709500</v>
      </c>
      <c r="J15" s="21">
        <f>'9-14-20,2025'!J21</f>
        <v>82500</v>
      </c>
      <c r="K15" s="21">
        <f>'9-14-20,2025'!K21</f>
        <v>0</v>
      </c>
      <c r="L15" s="21">
        <f>'9-14-20,2025'!L21</f>
        <v>0</v>
      </c>
      <c r="M15" s="21">
        <f>'9-14-20,2025'!M21</f>
        <v>0</v>
      </c>
      <c r="N15" s="21">
        <f>'9-14-20,2025'!N21</f>
        <v>0</v>
      </c>
      <c r="O15" s="21">
        <f>'9-14-20,2025'!O21</f>
        <v>0</v>
      </c>
      <c r="P15" s="21">
        <f>'9-14-20,2025'!P21</f>
        <v>2.9309887850104133E-14</v>
      </c>
      <c r="Q15" s="21">
        <f>'9-14-20,2025'!Q21</f>
        <v>45939.499999999993</v>
      </c>
      <c r="R15" s="21">
        <f>'9-14-20,2025'!R21</f>
        <v>264</v>
      </c>
      <c r="S15" s="21">
        <f>'9-14-20,2025'!S21</f>
        <v>847</v>
      </c>
      <c r="T15" s="21">
        <f>'9-14-20,2025'!T21</f>
        <v>16364</v>
      </c>
      <c r="U15" s="21">
        <f>'9-14-20,2025'!U21</f>
        <v>0</v>
      </c>
      <c r="V15" s="21">
        <f>'9-14-20,2025'!V21</f>
        <v>20000</v>
      </c>
      <c r="W15" s="21">
        <f>'9-14-20,2025'!W21</f>
        <v>20355</v>
      </c>
      <c r="X15" s="21">
        <f>'9-14-20,2025'!X21</f>
        <v>58702</v>
      </c>
      <c r="Y15" s="21">
        <f>'9-14-20,2025'!Y21</f>
        <v>646</v>
      </c>
      <c r="Z15" s="21">
        <f>'9-14-20,2025'!Z21</f>
        <v>7548</v>
      </c>
      <c r="AA15" s="21">
        <f>'9-14-20,2025'!AA21</f>
        <v>246</v>
      </c>
      <c r="AB15" s="21">
        <f>'9-14-20,2025'!AB21</f>
        <v>18486</v>
      </c>
      <c r="AC15" s="21">
        <f>'9-14-20,2025'!AC21</f>
        <v>7217</v>
      </c>
      <c r="AD15" s="21">
        <f>'9-14-20,2025'!AD21</f>
        <v>0</v>
      </c>
      <c r="AE15" s="21">
        <f>'9-14-20,2025'!AE21</f>
        <v>1060</v>
      </c>
      <c r="AF15" s="21">
        <f>'9-14-20,2025'!AF21</f>
        <v>22171.64</v>
      </c>
      <c r="AG15" s="21">
        <f>'9-14-20,2025'!AG21</f>
        <v>1395</v>
      </c>
      <c r="AH15" s="21">
        <f>'9-14-20,2025'!AH21</f>
        <v>287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65179</v>
      </c>
      <c r="F17" s="75">
        <f t="shared" ref="F17:AH17" si="1">F15+F16</f>
        <v>8147.375</v>
      </c>
      <c r="G17" s="26">
        <f>G15+G16</f>
        <v>68566</v>
      </c>
      <c r="H17" s="27">
        <f>H15+H16</f>
        <v>7936.9767441860404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45939.499999999993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20355</v>
      </c>
      <c r="X17" s="26">
        <f t="shared" si="1"/>
        <v>58702</v>
      </c>
      <c r="Y17" s="26">
        <f t="shared" si="1"/>
        <v>646</v>
      </c>
      <c r="Z17" s="26">
        <f t="shared" si="1"/>
        <v>7548</v>
      </c>
      <c r="AA17" s="26">
        <f t="shared" si="1"/>
        <v>246</v>
      </c>
      <c r="AB17" s="26">
        <f t="shared" si="1"/>
        <v>18486</v>
      </c>
      <c r="AC17" s="26">
        <f t="shared" si="1"/>
        <v>7217</v>
      </c>
      <c r="AD17" s="26">
        <f t="shared" si="1"/>
        <v>0</v>
      </c>
      <c r="AE17" s="26">
        <f t="shared" si="1"/>
        <v>1060</v>
      </c>
      <c r="AF17" s="27">
        <f t="shared" si="1"/>
        <v>22171.64</v>
      </c>
      <c r="AG17" s="26">
        <f t="shared" si="1"/>
        <v>1395</v>
      </c>
      <c r="AH17" s="31">
        <f t="shared" si="1"/>
        <v>287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13280</v>
      </c>
      <c r="F18" s="27">
        <f>E18/200*25</f>
        <v>1660.0000000000002</v>
      </c>
      <c r="G18" s="25">
        <v>12670</v>
      </c>
      <c r="H18" s="27">
        <f>G18/215*25</f>
        <v>1473.2558139534883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10258.6</v>
      </c>
      <c r="R18" s="25"/>
      <c r="S18" s="25"/>
      <c r="T18" s="25"/>
      <c r="U18" s="25"/>
      <c r="V18" s="25"/>
      <c r="W18" s="32">
        <v>492</v>
      </c>
      <c r="X18" s="25">
        <v>12101</v>
      </c>
      <c r="Y18" s="25"/>
      <c r="Z18" s="25">
        <v>1394</v>
      </c>
      <c r="AA18" s="26">
        <v>30</v>
      </c>
      <c r="AB18" s="25">
        <v>2211</v>
      </c>
      <c r="AC18" s="26">
        <v>2827</v>
      </c>
      <c r="AD18" s="25"/>
      <c r="AE18" s="25"/>
      <c r="AF18" s="27">
        <v>3387.42</v>
      </c>
      <c r="AG18" s="26">
        <v>150</v>
      </c>
      <c r="AH18" s="33">
        <v>1</v>
      </c>
    </row>
    <row r="19" spans="1:36" ht="60" customHeight="1" x14ac:dyDescent="0.25">
      <c r="A19" s="34">
        <v>45927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51899</v>
      </c>
      <c r="F19" s="36">
        <f t="shared" si="2"/>
        <v>6487.375</v>
      </c>
      <c r="G19" s="36">
        <f t="shared" si="2"/>
        <v>55896</v>
      </c>
      <c r="H19" s="37">
        <f t="shared" si="2"/>
        <v>6463.7209302325518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35680.899999999994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19863</v>
      </c>
      <c r="X19" s="36">
        <f t="shared" si="2"/>
        <v>46601</v>
      </c>
      <c r="Y19" s="36">
        <f t="shared" si="2"/>
        <v>646</v>
      </c>
      <c r="Z19" s="36">
        <f t="shared" si="2"/>
        <v>6154</v>
      </c>
      <c r="AA19" s="36">
        <f t="shared" si="2"/>
        <v>216</v>
      </c>
      <c r="AB19" s="36">
        <f t="shared" si="2"/>
        <v>16275</v>
      </c>
      <c r="AC19" s="36">
        <f t="shared" si="2"/>
        <v>4390</v>
      </c>
      <c r="AD19" s="36">
        <f t="shared" si="2"/>
        <v>0</v>
      </c>
      <c r="AE19" s="36">
        <f t="shared" si="2"/>
        <v>1060</v>
      </c>
      <c r="AF19" s="37">
        <f t="shared" si="2"/>
        <v>18784.22</v>
      </c>
      <c r="AG19" s="36">
        <f t="shared" si="2"/>
        <v>1245</v>
      </c>
      <c r="AH19" s="39">
        <f t="shared" si="2"/>
        <v>286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51899</v>
      </c>
      <c r="F20" s="40">
        <f t="shared" si="3"/>
        <v>6487.375</v>
      </c>
      <c r="G20" s="40">
        <f t="shared" si="3"/>
        <v>55896</v>
      </c>
      <c r="H20" s="41">
        <f t="shared" si="3"/>
        <v>6463.7209302325518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35680.899999999994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19863</v>
      </c>
      <c r="X20" s="40">
        <f t="shared" si="3"/>
        <v>46601</v>
      </c>
      <c r="Y20" s="40">
        <f t="shared" si="3"/>
        <v>646</v>
      </c>
      <c r="Z20" s="40">
        <f t="shared" si="3"/>
        <v>6154</v>
      </c>
      <c r="AA20" s="40">
        <f t="shared" si="3"/>
        <v>216</v>
      </c>
      <c r="AB20" s="40">
        <f t="shared" si="3"/>
        <v>16275</v>
      </c>
      <c r="AC20" s="40">
        <f t="shared" si="3"/>
        <v>4390</v>
      </c>
      <c r="AD20" s="40">
        <f t="shared" si="3"/>
        <v>0</v>
      </c>
      <c r="AE20" s="40">
        <f t="shared" si="3"/>
        <v>1060</v>
      </c>
      <c r="AF20" s="41">
        <f t="shared" si="3"/>
        <v>18784.22</v>
      </c>
      <c r="AG20" s="40">
        <f t="shared" si="3"/>
        <v>1245</v>
      </c>
      <c r="AH20" s="42">
        <f t="shared" si="3"/>
        <v>286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2" zoomScale="85" zoomScaleNormal="85" workbookViewId="0">
      <selection activeCell="Q20" sqref="Q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154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45928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'9-21-27, 2025'!E20</f>
        <v>51899</v>
      </c>
      <c r="F15" s="21">
        <f>'9-21-27, 2025'!F20</f>
        <v>6487.375</v>
      </c>
      <c r="G15" s="21">
        <f>'9-21-27, 2025'!G20</f>
        <v>55896</v>
      </c>
      <c r="H15" s="21">
        <f>'9-21-27, 2025'!H20</f>
        <v>6463.7209302325518</v>
      </c>
      <c r="I15" s="21">
        <f>'9-21-27, 2025'!I20</f>
        <v>709500</v>
      </c>
      <c r="J15" s="21">
        <f>'9-21-27, 2025'!J20</f>
        <v>82500</v>
      </c>
      <c r="K15" s="21">
        <f>'9-21-27, 2025'!K20</f>
        <v>0</v>
      </c>
      <c r="L15" s="21">
        <f>'9-21-27, 2025'!L20</f>
        <v>0</v>
      </c>
      <c r="M15" s="21">
        <f>'9-21-27, 2025'!M20</f>
        <v>0</v>
      </c>
      <c r="N15" s="21">
        <f>'9-21-27, 2025'!N20</f>
        <v>0</v>
      </c>
      <c r="O15" s="21">
        <f>'9-21-27, 2025'!O20</f>
        <v>0</v>
      </c>
      <c r="P15" s="21">
        <f>'9-21-27, 2025'!P20</f>
        <v>2.9309887850104133E-14</v>
      </c>
      <c r="Q15" s="21">
        <f>'9-21-27, 2025'!Q20</f>
        <v>35680.899999999994</v>
      </c>
      <c r="R15" s="21">
        <f>'9-21-27, 2025'!R20</f>
        <v>264</v>
      </c>
      <c r="S15" s="21">
        <f>'9-21-27, 2025'!S20</f>
        <v>847</v>
      </c>
      <c r="T15" s="21">
        <f>'9-21-27, 2025'!T20</f>
        <v>16364</v>
      </c>
      <c r="U15" s="21">
        <f>'9-21-27, 2025'!U20</f>
        <v>0</v>
      </c>
      <c r="V15" s="21">
        <f>'9-21-27, 2025'!V20</f>
        <v>20000</v>
      </c>
      <c r="W15" s="21">
        <f>'9-21-27, 2025'!W20</f>
        <v>19863</v>
      </c>
      <c r="X15" s="21">
        <f>'9-21-27, 2025'!X20</f>
        <v>46601</v>
      </c>
      <c r="Y15" s="21">
        <f>'9-21-27, 2025'!Y20</f>
        <v>646</v>
      </c>
      <c r="Z15" s="21">
        <f>'9-21-27, 2025'!Z20</f>
        <v>6154</v>
      </c>
      <c r="AA15" s="21">
        <f>'9-21-27, 2025'!AA20</f>
        <v>216</v>
      </c>
      <c r="AB15" s="21">
        <f>'9-21-27, 2025'!AB20</f>
        <v>16275</v>
      </c>
      <c r="AC15" s="21">
        <f>'9-21-27, 2025'!AC20</f>
        <v>4390</v>
      </c>
      <c r="AD15" s="21">
        <f>'9-21-27, 2025'!AD20</f>
        <v>0</v>
      </c>
      <c r="AE15" s="21">
        <f>'9-21-27, 2025'!AE20</f>
        <v>1060</v>
      </c>
      <c r="AF15" s="21">
        <f>'9-21-27, 2025'!AF20</f>
        <v>18784.22</v>
      </c>
      <c r="AG15" s="21">
        <f>'9-21-27, 2025'!AG20</f>
        <v>1245</v>
      </c>
      <c r="AH15" s="21">
        <f>'9-21-27, 2025'!AH20</f>
        <v>286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>
        <v>43000</v>
      </c>
      <c r="H16" s="27">
        <f>G16/215*25</f>
        <v>5000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>
        <v>16720</v>
      </c>
      <c r="X16" s="26">
        <v>4000</v>
      </c>
      <c r="Y16" s="25"/>
      <c r="Z16" s="25">
        <v>3000</v>
      </c>
      <c r="AA16" s="25">
        <v>100</v>
      </c>
      <c r="AB16" s="25">
        <v>9000</v>
      </c>
      <c r="AC16" s="25"/>
      <c r="AD16" s="26"/>
      <c r="AE16" s="25"/>
      <c r="AF16" s="25">
        <v>5000</v>
      </c>
      <c r="AG16" s="25">
        <v>600</v>
      </c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51899</v>
      </c>
      <c r="F17" s="75">
        <f t="shared" ref="F17:AH17" si="1">F15+F16</f>
        <v>6487.375</v>
      </c>
      <c r="G17" s="26">
        <f>G15+G16</f>
        <v>98896</v>
      </c>
      <c r="H17" s="27">
        <f>H15+H16</f>
        <v>11463.720930232552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50680.899999999994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36583</v>
      </c>
      <c r="X17" s="26">
        <f t="shared" si="1"/>
        <v>50601</v>
      </c>
      <c r="Y17" s="26">
        <f t="shared" si="1"/>
        <v>646</v>
      </c>
      <c r="Z17" s="26">
        <f t="shared" si="1"/>
        <v>9154</v>
      </c>
      <c r="AA17" s="26">
        <f t="shared" si="1"/>
        <v>316</v>
      </c>
      <c r="AB17" s="26">
        <f t="shared" si="1"/>
        <v>25275</v>
      </c>
      <c r="AC17" s="26">
        <f t="shared" si="1"/>
        <v>4390</v>
      </c>
      <c r="AD17" s="26">
        <f t="shared" si="1"/>
        <v>0</v>
      </c>
      <c r="AE17" s="26">
        <f t="shared" si="1"/>
        <v>1060</v>
      </c>
      <c r="AF17" s="27">
        <f t="shared" si="1"/>
        <v>23784.22</v>
      </c>
      <c r="AG17" s="26">
        <f t="shared" si="1"/>
        <v>1845</v>
      </c>
      <c r="AH17" s="31">
        <f t="shared" si="1"/>
        <v>286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10754</v>
      </c>
      <c r="F18" s="27">
        <f>E18/200*25</f>
        <v>1344.25</v>
      </c>
      <c r="G18" s="25">
        <v>12468</v>
      </c>
      <c r="H18" s="27">
        <f>G18/215*25</f>
        <v>1449.7674418604652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7162.5999999999995</v>
      </c>
      <c r="R18" s="25"/>
      <c r="S18" s="25"/>
      <c r="T18" s="25"/>
      <c r="U18" s="25"/>
      <c r="V18" s="25"/>
      <c r="W18" s="32">
        <v>1083</v>
      </c>
      <c r="X18" s="25">
        <v>10479</v>
      </c>
      <c r="Y18" s="25"/>
      <c r="Z18" s="25">
        <v>1208</v>
      </c>
      <c r="AA18" s="26">
        <v>16</v>
      </c>
      <c r="AB18" s="25">
        <v>2694</v>
      </c>
      <c r="AC18" s="26">
        <v>1847</v>
      </c>
      <c r="AD18" s="25"/>
      <c r="AE18" s="25"/>
      <c r="AF18" s="27">
        <v>2935.44</v>
      </c>
      <c r="AG18" s="26"/>
      <c r="AH18" s="33">
        <v>1</v>
      </c>
    </row>
    <row r="19" spans="1:36" ht="60" customHeight="1" x14ac:dyDescent="0.25">
      <c r="A19" s="34">
        <v>45934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41145</v>
      </c>
      <c r="F19" s="36">
        <f t="shared" si="2"/>
        <v>5143.125</v>
      </c>
      <c r="G19" s="36">
        <f t="shared" si="2"/>
        <v>86428</v>
      </c>
      <c r="H19" s="37">
        <f t="shared" si="2"/>
        <v>10013.953488372086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43518.299999999996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35500</v>
      </c>
      <c r="X19" s="36">
        <f t="shared" si="2"/>
        <v>40122</v>
      </c>
      <c r="Y19" s="36">
        <f t="shared" si="2"/>
        <v>646</v>
      </c>
      <c r="Z19" s="36">
        <f t="shared" si="2"/>
        <v>7946</v>
      </c>
      <c r="AA19" s="36">
        <f t="shared" si="2"/>
        <v>300</v>
      </c>
      <c r="AB19" s="36">
        <f t="shared" si="2"/>
        <v>22581</v>
      </c>
      <c r="AC19" s="36">
        <f t="shared" si="2"/>
        <v>2543</v>
      </c>
      <c r="AD19" s="36">
        <f t="shared" si="2"/>
        <v>0</v>
      </c>
      <c r="AE19" s="36">
        <f t="shared" si="2"/>
        <v>1060</v>
      </c>
      <c r="AF19" s="37">
        <f t="shared" si="2"/>
        <v>20848.780000000002</v>
      </c>
      <c r="AG19" s="36">
        <f t="shared" si="2"/>
        <v>1845</v>
      </c>
      <c r="AH19" s="39">
        <f t="shared" si="2"/>
        <v>285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41145</v>
      </c>
      <c r="F20" s="40">
        <f t="shared" si="3"/>
        <v>5143.125</v>
      </c>
      <c r="G20" s="40">
        <f t="shared" si="3"/>
        <v>86428</v>
      </c>
      <c r="H20" s="41">
        <f t="shared" si="3"/>
        <v>10013.953488372086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43518.299999999996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35500</v>
      </c>
      <c r="X20" s="40">
        <f t="shared" si="3"/>
        <v>40122</v>
      </c>
      <c r="Y20" s="40">
        <f t="shared" si="3"/>
        <v>646</v>
      </c>
      <c r="Z20" s="40">
        <f t="shared" si="3"/>
        <v>7946</v>
      </c>
      <c r="AA20" s="40">
        <f t="shared" si="3"/>
        <v>300</v>
      </c>
      <c r="AB20" s="40">
        <f t="shared" si="3"/>
        <v>22581</v>
      </c>
      <c r="AC20" s="40">
        <f t="shared" si="3"/>
        <v>2543</v>
      </c>
      <c r="AD20" s="40">
        <f t="shared" si="3"/>
        <v>0</v>
      </c>
      <c r="AE20" s="40">
        <f t="shared" si="3"/>
        <v>1060</v>
      </c>
      <c r="AF20" s="41">
        <f t="shared" si="3"/>
        <v>20848.780000000002</v>
      </c>
      <c r="AG20" s="40">
        <f t="shared" si="3"/>
        <v>1845</v>
      </c>
      <c r="AH20" s="42">
        <f t="shared" si="3"/>
        <v>285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R18" sqref="R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155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45935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'9-28-10-4, 2025'!E20</f>
        <v>41145</v>
      </c>
      <c r="F15" s="21">
        <f>'9-28-10-4, 2025'!F20</f>
        <v>5143.125</v>
      </c>
      <c r="G15" s="21">
        <f>'9-28-10-4, 2025'!G20</f>
        <v>86428</v>
      </c>
      <c r="H15" s="21">
        <f>'9-28-10-4, 2025'!H20</f>
        <v>10013.953488372086</v>
      </c>
      <c r="I15" s="21">
        <f>'9-28-10-4, 2025'!I20</f>
        <v>709500</v>
      </c>
      <c r="J15" s="21">
        <f>'9-28-10-4, 2025'!J20</f>
        <v>82500</v>
      </c>
      <c r="K15" s="21">
        <f>'9-28-10-4, 2025'!K20</f>
        <v>0</v>
      </c>
      <c r="L15" s="21">
        <f>'9-28-10-4, 2025'!L20</f>
        <v>0</v>
      </c>
      <c r="M15" s="21">
        <f>'9-28-10-4, 2025'!M20</f>
        <v>0</v>
      </c>
      <c r="N15" s="21">
        <f>'9-28-10-4, 2025'!N20</f>
        <v>0</v>
      </c>
      <c r="O15" s="21">
        <f>'9-28-10-4, 2025'!O20</f>
        <v>0</v>
      </c>
      <c r="P15" s="21">
        <f>'9-28-10-4, 2025'!P20</f>
        <v>2.9309887850104133E-14</v>
      </c>
      <c r="Q15" s="21">
        <f>'9-28-10-4, 2025'!Q20</f>
        <v>43518.299999999996</v>
      </c>
      <c r="R15" s="21">
        <f>'9-28-10-4, 2025'!R20</f>
        <v>264</v>
      </c>
      <c r="S15" s="21">
        <f>'9-28-10-4, 2025'!S20</f>
        <v>847</v>
      </c>
      <c r="T15" s="21">
        <f>'9-28-10-4, 2025'!T20</f>
        <v>16364</v>
      </c>
      <c r="U15" s="21">
        <f>'9-28-10-4, 2025'!U20</f>
        <v>0</v>
      </c>
      <c r="V15" s="21">
        <f>'9-28-10-4, 2025'!V20</f>
        <v>20000</v>
      </c>
      <c r="W15" s="21">
        <f>'9-28-10-4, 2025'!W20</f>
        <v>35500</v>
      </c>
      <c r="X15" s="21">
        <f>'9-28-10-4, 2025'!X20</f>
        <v>40122</v>
      </c>
      <c r="Y15" s="21">
        <f>'9-28-10-4, 2025'!Y20</f>
        <v>646</v>
      </c>
      <c r="Z15" s="21">
        <f>'9-28-10-4, 2025'!Z20</f>
        <v>7946</v>
      </c>
      <c r="AA15" s="21">
        <f>'9-28-10-4, 2025'!AA20</f>
        <v>300</v>
      </c>
      <c r="AB15" s="21">
        <f>'9-28-10-4, 2025'!AB20</f>
        <v>22581</v>
      </c>
      <c r="AC15" s="21">
        <f>'9-28-10-4, 2025'!AC20</f>
        <v>2543</v>
      </c>
      <c r="AD15" s="21">
        <f>'9-28-10-4, 2025'!AD20</f>
        <v>0</v>
      </c>
      <c r="AE15" s="21">
        <f>'9-28-10-4, 2025'!AE20</f>
        <v>1060</v>
      </c>
      <c r="AF15" s="21">
        <f>'9-28-10-4, 2025'!AF20</f>
        <v>20848.780000000002</v>
      </c>
      <c r="AG15" s="21">
        <f>'9-28-10-4, 2025'!AG20</f>
        <v>1845</v>
      </c>
      <c r="AH15" s="21">
        <f>'9-28-10-4, 2025'!AH20</f>
        <v>285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41145</v>
      </c>
      <c r="F17" s="75">
        <f t="shared" ref="F17:AH17" si="1">F15+F16</f>
        <v>5143.125</v>
      </c>
      <c r="G17" s="26">
        <f>G15+G16</f>
        <v>86428</v>
      </c>
      <c r="H17" s="27">
        <f>H15+H16</f>
        <v>10013.953488372086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43518.299999999996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35500</v>
      </c>
      <c r="X17" s="26">
        <f t="shared" si="1"/>
        <v>40122</v>
      </c>
      <c r="Y17" s="26">
        <f t="shared" si="1"/>
        <v>646</v>
      </c>
      <c r="Z17" s="26">
        <f t="shared" si="1"/>
        <v>7946</v>
      </c>
      <c r="AA17" s="26">
        <f t="shared" si="1"/>
        <v>300</v>
      </c>
      <c r="AB17" s="26">
        <f t="shared" si="1"/>
        <v>22581</v>
      </c>
      <c r="AC17" s="26">
        <f t="shared" si="1"/>
        <v>2543</v>
      </c>
      <c r="AD17" s="26">
        <f t="shared" si="1"/>
        <v>0</v>
      </c>
      <c r="AE17" s="26">
        <f t="shared" si="1"/>
        <v>1060</v>
      </c>
      <c r="AF17" s="27">
        <f t="shared" si="1"/>
        <v>20848.780000000002</v>
      </c>
      <c r="AG17" s="26">
        <f t="shared" si="1"/>
        <v>1845</v>
      </c>
      <c r="AH17" s="31">
        <f t="shared" si="1"/>
        <v>285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9083</v>
      </c>
      <c r="F18" s="27">
        <f>E18/200*25</f>
        <v>1135.375</v>
      </c>
      <c r="G18" s="25">
        <v>9646</v>
      </c>
      <c r="H18" s="27">
        <f>G18/215*25</f>
        <v>1121.6279069767443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5810.1999999999989</v>
      </c>
      <c r="R18" s="25"/>
      <c r="S18" s="25"/>
      <c r="T18" s="25"/>
      <c r="U18" s="25"/>
      <c r="V18" s="25"/>
      <c r="W18" s="32">
        <v>2161</v>
      </c>
      <c r="X18" s="25">
        <v>7177</v>
      </c>
      <c r="Y18" s="25"/>
      <c r="Z18" s="25">
        <v>992</v>
      </c>
      <c r="AA18" s="26">
        <v>14</v>
      </c>
      <c r="AB18" s="25">
        <v>3003</v>
      </c>
      <c r="AC18" s="26">
        <v>673</v>
      </c>
      <c r="AD18" s="25"/>
      <c r="AE18" s="25"/>
      <c r="AF18" s="27">
        <v>2410.5600000000004</v>
      </c>
      <c r="AG18" s="26"/>
      <c r="AH18" s="33"/>
    </row>
    <row r="19" spans="1:36" ht="60" customHeight="1" x14ac:dyDescent="0.25">
      <c r="A19" s="34">
        <v>45941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32062</v>
      </c>
      <c r="F19" s="36">
        <f t="shared" si="2"/>
        <v>4007.75</v>
      </c>
      <c r="G19" s="36">
        <f t="shared" si="2"/>
        <v>76782</v>
      </c>
      <c r="H19" s="37">
        <f t="shared" si="2"/>
        <v>8892.3255813953419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37708.1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33339</v>
      </c>
      <c r="X19" s="36">
        <f t="shared" si="2"/>
        <v>32945</v>
      </c>
      <c r="Y19" s="36">
        <f t="shared" si="2"/>
        <v>646</v>
      </c>
      <c r="Z19" s="36">
        <f t="shared" si="2"/>
        <v>6954</v>
      </c>
      <c r="AA19" s="36">
        <f t="shared" si="2"/>
        <v>286</v>
      </c>
      <c r="AB19" s="36">
        <f t="shared" si="2"/>
        <v>19578</v>
      </c>
      <c r="AC19" s="36">
        <f t="shared" si="2"/>
        <v>1870</v>
      </c>
      <c r="AD19" s="36">
        <f t="shared" si="2"/>
        <v>0</v>
      </c>
      <c r="AE19" s="36">
        <f t="shared" si="2"/>
        <v>1060</v>
      </c>
      <c r="AF19" s="37">
        <f t="shared" si="2"/>
        <v>18438.22</v>
      </c>
      <c r="AG19" s="36">
        <f t="shared" si="2"/>
        <v>1845</v>
      </c>
      <c r="AH19" s="39">
        <f t="shared" si="2"/>
        <v>285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32062</v>
      </c>
      <c r="F20" s="40">
        <f t="shared" si="3"/>
        <v>4007.75</v>
      </c>
      <c r="G20" s="40">
        <f t="shared" si="3"/>
        <v>76782</v>
      </c>
      <c r="H20" s="41">
        <f t="shared" si="3"/>
        <v>8892.3255813953419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37708.1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33339</v>
      </c>
      <c r="X20" s="40">
        <f t="shared" si="3"/>
        <v>32945</v>
      </c>
      <c r="Y20" s="40">
        <f t="shared" si="3"/>
        <v>646</v>
      </c>
      <c r="Z20" s="40">
        <f t="shared" si="3"/>
        <v>6954</v>
      </c>
      <c r="AA20" s="40">
        <f t="shared" si="3"/>
        <v>286</v>
      </c>
      <c r="AB20" s="40">
        <f t="shared" si="3"/>
        <v>19578</v>
      </c>
      <c r="AC20" s="40">
        <f t="shared" si="3"/>
        <v>1870</v>
      </c>
      <c r="AD20" s="40">
        <f t="shared" si="3"/>
        <v>0</v>
      </c>
      <c r="AE20" s="40">
        <f t="shared" si="3"/>
        <v>1060</v>
      </c>
      <c r="AF20" s="41">
        <f t="shared" si="3"/>
        <v>18438.22</v>
      </c>
      <c r="AG20" s="40">
        <f t="shared" si="3"/>
        <v>1845</v>
      </c>
      <c r="AH20" s="42">
        <f t="shared" si="3"/>
        <v>285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R20" sqref="R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156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45942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'10-5-11, 2025'!E20</f>
        <v>32062</v>
      </c>
      <c r="F15" s="21">
        <f>'10-5-11, 2025'!F20</f>
        <v>4007.75</v>
      </c>
      <c r="G15" s="21">
        <f>'10-5-11, 2025'!G20</f>
        <v>76782</v>
      </c>
      <c r="H15" s="21">
        <f>'10-5-11, 2025'!H20</f>
        <v>8892.3255813953419</v>
      </c>
      <c r="I15" s="21">
        <f>'10-5-11, 2025'!I20</f>
        <v>709500</v>
      </c>
      <c r="J15" s="21">
        <f>'10-5-11, 2025'!J20</f>
        <v>82500</v>
      </c>
      <c r="K15" s="21">
        <f>'10-5-11, 2025'!K20</f>
        <v>0</v>
      </c>
      <c r="L15" s="21">
        <f>'10-5-11, 2025'!L20</f>
        <v>0</v>
      </c>
      <c r="M15" s="21">
        <f>'10-5-11, 2025'!M20</f>
        <v>0</v>
      </c>
      <c r="N15" s="21">
        <f>'10-5-11, 2025'!N20</f>
        <v>0</v>
      </c>
      <c r="O15" s="21">
        <f>'10-5-11, 2025'!O20</f>
        <v>0</v>
      </c>
      <c r="P15" s="21">
        <f>'10-5-11, 2025'!P20</f>
        <v>2.9309887850104133E-14</v>
      </c>
      <c r="Q15" s="21">
        <f>'10-5-11, 2025'!Q20</f>
        <v>37708.1</v>
      </c>
      <c r="R15" s="21">
        <f>'10-5-11, 2025'!R20</f>
        <v>264</v>
      </c>
      <c r="S15" s="21">
        <f>'10-5-11, 2025'!S20</f>
        <v>847</v>
      </c>
      <c r="T15" s="21">
        <f>'10-5-11, 2025'!T20</f>
        <v>16364</v>
      </c>
      <c r="U15" s="21">
        <f>'10-5-11, 2025'!U20</f>
        <v>0</v>
      </c>
      <c r="V15" s="21">
        <f>'10-5-11, 2025'!V20</f>
        <v>20000</v>
      </c>
      <c r="W15" s="21">
        <f>'10-5-11, 2025'!W20</f>
        <v>33339</v>
      </c>
      <c r="X15" s="21">
        <f>'10-5-11, 2025'!X20</f>
        <v>32945</v>
      </c>
      <c r="Y15" s="21">
        <f>'10-5-11, 2025'!Y20</f>
        <v>646</v>
      </c>
      <c r="Z15" s="21">
        <f>'10-5-11, 2025'!Z20</f>
        <v>6954</v>
      </c>
      <c r="AA15" s="21">
        <f>'10-5-11, 2025'!AA20</f>
        <v>286</v>
      </c>
      <c r="AB15" s="21">
        <f>'10-5-11, 2025'!AB20</f>
        <v>19578</v>
      </c>
      <c r="AC15" s="21">
        <f>'10-5-11, 2025'!AC20</f>
        <v>1870</v>
      </c>
      <c r="AD15" s="21">
        <f>'10-5-11, 2025'!AD20</f>
        <v>0</v>
      </c>
      <c r="AE15" s="21">
        <f>'10-5-11, 2025'!AE20</f>
        <v>1060</v>
      </c>
      <c r="AF15" s="21">
        <f>'10-5-11, 2025'!AF20</f>
        <v>18438.22</v>
      </c>
      <c r="AG15" s="21">
        <f>'10-5-11, 2025'!AG20</f>
        <v>1845</v>
      </c>
      <c r="AH15" s="21">
        <f>'10-5-11, 2025'!AH20</f>
        <v>285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>
        <v>43000</v>
      </c>
      <c r="H16" s="27">
        <f>G16/215*25</f>
        <v>5000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/>
      <c r="X16" s="26">
        <v>28000</v>
      </c>
      <c r="Y16" s="25"/>
      <c r="Z16" s="25">
        <v>3000</v>
      </c>
      <c r="AA16" s="25"/>
      <c r="AB16" s="25">
        <v>7200</v>
      </c>
      <c r="AC16" s="25"/>
      <c r="AD16" s="26"/>
      <c r="AE16" s="25"/>
      <c r="AF16" s="25">
        <v>6000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32062</v>
      </c>
      <c r="F17" s="75">
        <f t="shared" ref="F17:AH17" si="1">F15+F16</f>
        <v>4007.75</v>
      </c>
      <c r="G17" s="26">
        <f>G15+G16</f>
        <v>119782</v>
      </c>
      <c r="H17" s="27">
        <f>H15+H16</f>
        <v>13892.325581395342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52708.1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33339</v>
      </c>
      <c r="X17" s="26">
        <f t="shared" si="1"/>
        <v>60945</v>
      </c>
      <c r="Y17" s="26">
        <f t="shared" si="1"/>
        <v>646</v>
      </c>
      <c r="Z17" s="26">
        <f t="shared" si="1"/>
        <v>9954</v>
      </c>
      <c r="AA17" s="26">
        <f t="shared" si="1"/>
        <v>286</v>
      </c>
      <c r="AB17" s="26">
        <f t="shared" si="1"/>
        <v>26778</v>
      </c>
      <c r="AC17" s="26">
        <f t="shared" si="1"/>
        <v>1870</v>
      </c>
      <c r="AD17" s="26">
        <f t="shared" si="1"/>
        <v>0</v>
      </c>
      <c r="AE17" s="26">
        <f t="shared" si="1"/>
        <v>1060</v>
      </c>
      <c r="AF17" s="27">
        <f t="shared" si="1"/>
        <v>24438.22</v>
      </c>
      <c r="AG17" s="26">
        <f t="shared" si="1"/>
        <v>1845</v>
      </c>
      <c r="AH17" s="31">
        <f t="shared" si="1"/>
        <v>285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11417</v>
      </c>
      <c r="F18" s="27">
        <f>E18/200*25</f>
        <v>1427.125</v>
      </c>
      <c r="G18" s="25">
        <v>10178</v>
      </c>
      <c r="H18" s="27">
        <f>G18/215*25</f>
        <v>1183.4883720930231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7110</v>
      </c>
      <c r="R18" s="25"/>
      <c r="S18" s="25"/>
      <c r="T18" s="25"/>
      <c r="U18" s="25"/>
      <c r="V18" s="25"/>
      <c r="W18" s="32">
        <v>4729</v>
      </c>
      <c r="X18" s="25">
        <v>6673</v>
      </c>
      <c r="Y18" s="25"/>
      <c r="Z18" s="25">
        <v>1127</v>
      </c>
      <c r="AA18" s="26">
        <v>14</v>
      </c>
      <c r="AB18" s="25">
        <v>4209</v>
      </c>
      <c r="AC18" s="26">
        <v>251</v>
      </c>
      <c r="AD18" s="25"/>
      <c r="AE18" s="25"/>
      <c r="AF18" s="27">
        <v>2738.61</v>
      </c>
      <c r="AG18" s="26"/>
      <c r="AH18" s="33"/>
    </row>
    <row r="19" spans="1:36" ht="60" customHeight="1" x14ac:dyDescent="0.25">
      <c r="A19" s="34">
        <v>45948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20645</v>
      </c>
      <c r="F19" s="36">
        <f t="shared" si="2"/>
        <v>2580.625</v>
      </c>
      <c r="G19" s="36">
        <f t="shared" si="2"/>
        <v>109604</v>
      </c>
      <c r="H19" s="37">
        <f t="shared" si="2"/>
        <v>12708.837209302319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45598.1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28610</v>
      </c>
      <c r="X19" s="36">
        <f t="shared" si="2"/>
        <v>54272</v>
      </c>
      <c r="Y19" s="36">
        <f t="shared" si="2"/>
        <v>646</v>
      </c>
      <c r="Z19" s="36">
        <f t="shared" si="2"/>
        <v>8827</v>
      </c>
      <c r="AA19" s="36">
        <f t="shared" si="2"/>
        <v>272</v>
      </c>
      <c r="AB19" s="36">
        <f t="shared" si="2"/>
        <v>22569</v>
      </c>
      <c r="AC19" s="36">
        <f t="shared" si="2"/>
        <v>1619</v>
      </c>
      <c r="AD19" s="36">
        <f t="shared" si="2"/>
        <v>0</v>
      </c>
      <c r="AE19" s="36">
        <f t="shared" si="2"/>
        <v>1060</v>
      </c>
      <c r="AF19" s="37">
        <f t="shared" si="2"/>
        <v>21699.61</v>
      </c>
      <c r="AG19" s="36">
        <f t="shared" si="2"/>
        <v>1845</v>
      </c>
      <c r="AH19" s="39">
        <f t="shared" si="2"/>
        <v>285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20645</v>
      </c>
      <c r="F20" s="40">
        <f t="shared" si="3"/>
        <v>2580.625</v>
      </c>
      <c r="G20" s="40">
        <f t="shared" si="3"/>
        <v>109604</v>
      </c>
      <c r="H20" s="41">
        <f t="shared" si="3"/>
        <v>12708.837209302319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45598.1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28610</v>
      </c>
      <c r="X20" s="40">
        <f t="shared" si="3"/>
        <v>54272</v>
      </c>
      <c r="Y20" s="40">
        <f t="shared" si="3"/>
        <v>646</v>
      </c>
      <c r="Z20" s="40">
        <f t="shared" si="3"/>
        <v>8827</v>
      </c>
      <c r="AA20" s="40">
        <f t="shared" si="3"/>
        <v>272</v>
      </c>
      <c r="AB20" s="40">
        <f t="shared" si="3"/>
        <v>22569</v>
      </c>
      <c r="AC20" s="40">
        <f t="shared" si="3"/>
        <v>1619</v>
      </c>
      <c r="AD20" s="40">
        <f t="shared" si="3"/>
        <v>0</v>
      </c>
      <c r="AE20" s="40">
        <f t="shared" si="3"/>
        <v>1060</v>
      </c>
      <c r="AF20" s="41">
        <f t="shared" si="3"/>
        <v>21699.61</v>
      </c>
      <c r="AG20" s="40">
        <f t="shared" si="3"/>
        <v>1845</v>
      </c>
      <c r="AH20" s="42">
        <f t="shared" si="3"/>
        <v>285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W21" sqref="W21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157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45949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'10-12-18, 2025'!E20</f>
        <v>20645</v>
      </c>
      <c r="F15" s="21">
        <f>'10-12-18, 2025'!F20</f>
        <v>2580.625</v>
      </c>
      <c r="G15" s="21">
        <f>'10-12-18, 2025'!G20</f>
        <v>109604</v>
      </c>
      <c r="H15" s="21">
        <f>'10-12-18, 2025'!H20</f>
        <v>12708.837209302319</v>
      </c>
      <c r="I15" s="21">
        <f>'10-12-18, 2025'!I20</f>
        <v>709500</v>
      </c>
      <c r="J15" s="21">
        <f>'10-12-18, 2025'!J20</f>
        <v>82500</v>
      </c>
      <c r="K15" s="21">
        <f>'10-12-18, 2025'!K20</f>
        <v>0</v>
      </c>
      <c r="L15" s="21">
        <f>'10-12-18, 2025'!L20</f>
        <v>0</v>
      </c>
      <c r="M15" s="21">
        <f>'10-12-18, 2025'!M20</f>
        <v>0</v>
      </c>
      <c r="N15" s="21">
        <f>'10-12-18, 2025'!N20</f>
        <v>0</v>
      </c>
      <c r="O15" s="21">
        <f>'10-12-18, 2025'!O20</f>
        <v>0</v>
      </c>
      <c r="P15" s="21">
        <f>'10-12-18, 2025'!P20</f>
        <v>2.9309887850104133E-14</v>
      </c>
      <c r="Q15" s="21">
        <f>'10-12-18, 2025'!Q20</f>
        <v>45598.1</v>
      </c>
      <c r="R15" s="21">
        <f>'10-12-18, 2025'!R20</f>
        <v>264</v>
      </c>
      <c r="S15" s="21">
        <f>'10-12-18, 2025'!S20</f>
        <v>847</v>
      </c>
      <c r="T15" s="21">
        <f>'10-12-18, 2025'!T20</f>
        <v>16364</v>
      </c>
      <c r="U15" s="21">
        <f>'10-12-18, 2025'!U20</f>
        <v>0</v>
      </c>
      <c r="V15" s="21">
        <f>'10-12-18, 2025'!V20</f>
        <v>20000</v>
      </c>
      <c r="W15" s="21">
        <f>'10-12-18, 2025'!W20</f>
        <v>28610</v>
      </c>
      <c r="X15" s="21">
        <f>'10-12-18, 2025'!X20</f>
        <v>54272</v>
      </c>
      <c r="Y15" s="21">
        <f>'10-12-18, 2025'!Y20</f>
        <v>646</v>
      </c>
      <c r="Z15" s="21">
        <f>'10-12-18, 2025'!Z20</f>
        <v>8827</v>
      </c>
      <c r="AA15" s="21">
        <f>'10-12-18, 2025'!AA20</f>
        <v>272</v>
      </c>
      <c r="AB15" s="21">
        <f>'10-12-18, 2025'!AB20</f>
        <v>22569</v>
      </c>
      <c r="AC15" s="21">
        <f>'10-12-18, 2025'!AC20</f>
        <v>1619</v>
      </c>
      <c r="AD15" s="21">
        <f>'10-12-18, 2025'!AD20</f>
        <v>0</v>
      </c>
      <c r="AE15" s="21">
        <f>'10-12-18, 2025'!AE20</f>
        <v>1060</v>
      </c>
      <c r="AF15" s="21">
        <f>'10-12-18, 2025'!AF20</f>
        <v>21699.61</v>
      </c>
      <c r="AG15" s="21">
        <f>'10-12-18, 2025'!AG20</f>
        <v>1845</v>
      </c>
      <c r="AH15" s="21">
        <f>'10-12-18, 2025'!AH20</f>
        <v>285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20645</v>
      </c>
      <c r="F17" s="75">
        <f t="shared" ref="F17:AH17" si="1">F15+F16</f>
        <v>2580.625</v>
      </c>
      <c r="G17" s="26">
        <f>G15+G16</f>
        <v>109604</v>
      </c>
      <c r="H17" s="27">
        <f>H15+H16</f>
        <v>12708.837209302319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45598.1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28610</v>
      </c>
      <c r="X17" s="26">
        <f t="shared" si="1"/>
        <v>54272</v>
      </c>
      <c r="Y17" s="26">
        <f t="shared" si="1"/>
        <v>646</v>
      </c>
      <c r="Z17" s="26">
        <f t="shared" si="1"/>
        <v>8827</v>
      </c>
      <c r="AA17" s="26">
        <f t="shared" si="1"/>
        <v>272</v>
      </c>
      <c r="AB17" s="26">
        <f t="shared" si="1"/>
        <v>22569</v>
      </c>
      <c r="AC17" s="26">
        <f t="shared" si="1"/>
        <v>1619</v>
      </c>
      <c r="AD17" s="26">
        <f t="shared" si="1"/>
        <v>0</v>
      </c>
      <c r="AE17" s="26">
        <f t="shared" si="1"/>
        <v>1060</v>
      </c>
      <c r="AF17" s="27">
        <f t="shared" si="1"/>
        <v>21699.61</v>
      </c>
      <c r="AG17" s="26">
        <f t="shared" si="1"/>
        <v>1845</v>
      </c>
      <c r="AH17" s="31">
        <f t="shared" si="1"/>
        <v>285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11361</v>
      </c>
      <c r="F18" s="27">
        <f>E18/200*25</f>
        <v>1420.125</v>
      </c>
      <c r="G18" s="25">
        <v>11941</v>
      </c>
      <c r="H18" s="27">
        <f>G18/215*25</f>
        <v>1388.4883720930234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7102.4000000000005</v>
      </c>
      <c r="R18" s="25"/>
      <c r="S18" s="25"/>
      <c r="T18" s="25"/>
      <c r="U18" s="25"/>
      <c r="V18" s="25"/>
      <c r="W18" s="32">
        <v>6116</v>
      </c>
      <c r="X18" s="25">
        <v>5552</v>
      </c>
      <c r="Y18" s="25"/>
      <c r="Z18" s="25">
        <v>1210</v>
      </c>
      <c r="AA18" s="26">
        <v>16</v>
      </c>
      <c r="AB18" s="25">
        <v>4460</v>
      </c>
      <c r="AC18" s="26">
        <v>87</v>
      </c>
      <c r="AD18" s="25"/>
      <c r="AE18" s="25"/>
      <c r="AF18" s="27">
        <v>2940.3</v>
      </c>
      <c r="AG18" s="26"/>
      <c r="AH18" s="33"/>
    </row>
    <row r="19" spans="1:36" ht="60" customHeight="1" x14ac:dyDescent="0.25">
      <c r="A19" s="34">
        <v>45955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9284</v>
      </c>
      <c r="F19" s="36">
        <f t="shared" si="2"/>
        <v>1160.5</v>
      </c>
      <c r="G19" s="36">
        <f t="shared" si="2"/>
        <v>97663</v>
      </c>
      <c r="H19" s="37">
        <f t="shared" si="2"/>
        <v>11320.348837209296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38495.699999999997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22494</v>
      </c>
      <c r="X19" s="36">
        <f t="shared" si="2"/>
        <v>48720</v>
      </c>
      <c r="Y19" s="36">
        <f t="shared" si="2"/>
        <v>646</v>
      </c>
      <c r="Z19" s="36">
        <f t="shared" si="2"/>
        <v>7617</v>
      </c>
      <c r="AA19" s="36">
        <f t="shared" si="2"/>
        <v>256</v>
      </c>
      <c r="AB19" s="36">
        <f t="shared" si="2"/>
        <v>18109</v>
      </c>
      <c r="AC19" s="36">
        <f t="shared" si="2"/>
        <v>1532</v>
      </c>
      <c r="AD19" s="36">
        <f t="shared" si="2"/>
        <v>0</v>
      </c>
      <c r="AE19" s="36">
        <f t="shared" si="2"/>
        <v>1060</v>
      </c>
      <c r="AF19" s="37">
        <f t="shared" si="2"/>
        <v>18759.310000000001</v>
      </c>
      <c r="AG19" s="36">
        <f t="shared" si="2"/>
        <v>1845</v>
      </c>
      <c r="AH19" s="39">
        <f t="shared" si="2"/>
        <v>285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9284</v>
      </c>
      <c r="F20" s="40">
        <f t="shared" si="3"/>
        <v>1160.5</v>
      </c>
      <c r="G20" s="40">
        <f t="shared" si="3"/>
        <v>97663</v>
      </c>
      <c r="H20" s="41">
        <f t="shared" si="3"/>
        <v>11320.348837209296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38495.699999999997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22494</v>
      </c>
      <c r="X20" s="40">
        <f t="shared" si="3"/>
        <v>48720</v>
      </c>
      <c r="Y20" s="40">
        <f t="shared" si="3"/>
        <v>646</v>
      </c>
      <c r="Z20" s="40">
        <f t="shared" si="3"/>
        <v>7617</v>
      </c>
      <c r="AA20" s="40">
        <f t="shared" si="3"/>
        <v>256</v>
      </c>
      <c r="AB20" s="40">
        <f t="shared" si="3"/>
        <v>18109</v>
      </c>
      <c r="AC20" s="40">
        <f t="shared" si="3"/>
        <v>1532</v>
      </c>
      <c r="AD20" s="40">
        <f t="shared" si="3"/>
        <v>0</v>
      </c>
      <c r="AE20" s="40">
        <f t="shared" si="3"/>
        <v>1060</v>
      </c>
      <c r="AF20" s="41">
        <f t="shared" si="3"/>
        <v>18759.310000000001</v>
      </c>
      <c r="AG20" s="40">
        <f t="shared" si="3"/>
        <v>1845</v>
      </c>
      <c r="AH20" s="42">
        <f t="shared" si="3"/>
        <v>285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zoomScale="85" zoomScaleNormal="85" workbookViewId="0">
      <selection activeCell="E19" sqref="E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158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45956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'10-19-25,2025'!E20</f>
        <v>9284</v>
      </c>
      <c r="F15" s="21">
        <f>'10-19-25,2025'!F20</f>
        <v>1160.5</v>
      </c>
      <c r="G15" s="21">
        <f>'10-19-25,2025'!G20</f>
        <v>97663</v>
      </c>
      <c r="H15" s="21">
        <f>'10-19-25,2025'!H20</f>
        <v>11320.348837209296</v>
      </c>
      <c r="I15" s="21">
        <f>'10-19-25,2025'!I20</f>
        <v>709500</v>
      </c>
      <c r="J15" s="21">
        <f>'10-19-25,2025'!J20</f>
        <v>82500</v>
      </c>
      <c r="K15" s="21">
        <f>'10-19-25,2025'!K20</f>
        <v>0</v>
      </c>
      <c r="L15" s="21">
        <f>'10-19-25,2025'!L20</f>
        <v>0</v>
      </c>
      <c r="M15" s="21">
        <f>'10-19-25,2025'!M20</f>
        <v>0</v>
      </c>
      <c r="N15" s="21">
        <f>'10-19-25,2025'!N20</f>
        <v>0</v>
      </c>
      <c r="O15" s="21">
        <f>'10-19-25,2025'!O20</f>
        <v>0</v>
      </c>
      <c r="P15" s="21">
        <f>'10-19-25,2025'!P20</f>
        <v>2.9309887850104133E-14</v>
      </c>
      <c r="Q15" s="21">
        <f>'10-19-25,2025'!Q20</f>
        <v>38495.699999999997</v>
      </c>
      <c r="R15" s="21">
        <f>'10-19-25,2025'!R20</f>
        <v>264</v>
      </c>
      <c r="S15" s="21">
        <f>'10-19-25,2025'!S20</f>
        <v>847</v>
      </c>
      <c r="T15" s="21">
        <f>'10-19-25,2025'!T20</f>
        <v>16364</v>
      </c>
      <c r="U15" s="21">
        <f>'10-19-25,2025'!U20</f>
        <v>0</v>
      </c>
      <c r="V15" s="21">
        <f>'10-19-25,2025'!V20</f>
        <v>20000</v>
      </c>
      <c r="W15" s="21">
        <f>'10-19-25,2025'!W20</f>
        <v>22494</v>
      </c>
      <c r="X15" s="21">
        <f>'10-19-25,2025'!X20</f>
        <v>48720</v>
      </c>
      <c r="Y15" s="21">
        <f>'10-19-25,2025'!Y20</f>
        <v>646</v>
      </c>
      <c r="Z15" s="21">
        <f>'10-19-25,2025'!Z20</f>
        <v>7617</v>
      </c>
      <c r="AA15" s="21">
        <f>'10-19-25,2025'!AA20</f>
        <v>256</v>
      </c>
      <c r="AB15" s="21">
        <f>'10-19-25,2025'!AB20</f>
        <v>18109</v>
      </c>
      <c r="AC15" s="21">
        <f>'10-19-25,2025'!AC20</f>
        <v>1532</v>
      </c>
      <c r="AD15" s="21">
        <f>'10-19-25,2025'!AD20</f>
        <v>0</v>
      </c>
      <c r="AE15" s="21">
        <f>'10-19-25,2025'!AE20</f>
        <v>1060</v>
      </c>
      <c r="AF15" s="21">
        <f>'10-19-25,2025'!AF20</f>
        <v>18759.310000000001</v>
      </c>
      <c r="AG15" s="21">
        <f>'10-19-25,2025'!AG20</f>
        <v>1845</v>
      </c>
      <c r="AH15" s="21">
        <f>'10-19-25,2025'!AH20</f>
        <v>285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>
        <v>43000</v>
      </c>
      <c r="H16" s="27">
        <f>G16/215*25</f>
        <v>5000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/>
      <c r="X16" s="26">
        <v>9250</v>
      </c>
      <c r="Y16" s="25"/>
      <c r="Z16" s="25">
        <v>3000</v>
      </c>
      <c r="AA16" s="25"/>
      <c r="AB16" s="25">
        <v>9000</v>
      </c>
      <c r="AC16" s="25"/>
      <c r="AD16" s="26"/>
      <c r="AE16" s="25"/>
      <c r="AF16" s="25">
        <v>6000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9284</v>
      </c>
      <c r="F17" s="75">
        <f t="shared" ref="F17:AH17" si="1">F15+F16</f>
        <v>1160.5</v>
      </c>
      <c r="G17" s="26">
        <f>G15+G16</f>
        <v>140663</v>
      </c>
      <c r="H17" s="27">
        <f>H15+H16</f>
        <v>16320.348837209296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53495.7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22494</v>
      </c>
      <c r="X17" s="26">
        <f t="shared" si="1"/>
        <v>57970</v>
      </c>
      <c r="Y17" s="26">
        <f t="shared" si="1"/>
        <v>646</v>
      </c>
      <c r="Z17" s="26">
        <f t="shared" si="1"/>
        <v>10617</v>
      </c>
      <c r="AA17" s="26">
        <f t="shared" si="1"/>
        <v>256</v>
      </c>
      <c r="AB17" s="26">
        <f t="shared" si="1"/>
        <v>27109</v>
      </c>
      <c r="AC17" s="26">
        <f t="shared" si="1"/>
        <v>1532</v>
      </c>
      <c r="AD17" s="26">
        <f t="shared" si="1"/>
        <v>0</v>
      </c>
      <c r="AE17" s="26">
        <f t="shared" si="1"/>
        <v>1060</v>
      </c>
      <c r="AF17" s="27">
        <f t="shared" si="1"/>
        <v>24759.31</v>
      </c>
      <c r="AG17" s="26">
        <f t="shared" si="1"/>
        <v>1845</v>
      </c>
      <c r="AH17" s="31">
        <f t="shared" si="1"/>
        <v>285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3898</v>
      </c>
      <c r="F18" s="27">
        <f>E18/200*25</f>
        <v>487.24999999999994</v>
      </c>
      <c r="G18" s="25">
        <v>17576</v>
      </c>
      <c r="H18" s="27">
        <f>G18/215*25</f>
        <v>2043.720930232558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6140.5999999999995</v>
      </c>
      <c r="R18" s="25"/>
      <c r="S18" s="25"/>
      <c r="T18" s="25"/>
      <c r="U18" s="25"/>
      <c r="V18" s="25"/>
      <c r="W18" s="32">
        <v>4569</v>
      </c>
      <c r="X18" s="25">
        <v>5788</v>
      </c>
      <c r="Y18" s="25"/>
      <c r="Z18" s="25">
        <v>1082</v>
      </c>
      <c r="AA18" s="26">
        <v>18</v>
      </c>
      <c r="AB18" s="25">
        <v>4145</v>
      </c>
      <c r="AC18" s="26"/>
      <c r="AD18" s="25"/>
      <c r="AE18" s="25"/>
      <c r="AF18" s="27">
        <v>2629.26</v>
      </c>
      <c r="AG18" s="26"/>
      <c r="AH18" s="33">
        <v>2</v>
      </c>
    </row>
    <row r="19" spans="1:36" ht="60" customHeight="1" x14ac:dyDescent="0.25">
      <c r="A19" s="34">
        <v>45962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5386</v>
      </c>
      <c r="F19" s="36">
        <f t="shared" si="2"/>
        <v>673.25</v>
      </c>
      <c r="G19" s="36">
        <f t="shared" si="2"/>
        <v>123087</v>
      </c>
      <c r="H19" s="37">
        <f t="shared" si="2"/>
        <v>14276.627906976739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47355.1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17925</v>
      </c>
      <c r="X19" s="36">
        <f t="shared" si="2"/>
        <v>52182</v>
      </c>
      <c r="Y19" s="36">
        <f t="shared" si="2"/>
        <v>646</v>
      </c>
      <c r="Z19" s="36">
        <f t="shared" si="2"/>
        <v>9535</v>
      </c>
      <c r="AA19" s="36">
        <f t="shared" si="2"/>
        <v>238</v>
      </c>
      <c r="AB19" s="36">
        <f t="shared" si="2"/>
        <v>22964</v>
      </c>
      <c r="AC19" s="36">
        <f t="shared" si="2"/>
        <v>1532</v>
      </c>
      <c r="AD19" s="36">
        <f t="shared" si="2"/>
        <v>0</v>
      </c>
      <c r="AE19" s="36">
        <f t="shared" si="2"/>
        <v>1060</v>
      </c>
      <c r="AF19" s="37">
        <f t="shared" si="2"/>
        <v>22130.050000000003</v>
      </c>
      <c r="AG19" s="36">
        <f t="shared" si="2"/>
        <v>1845</v>
      </c>
      <c r="AH19" s="39">
        <f t="shared" si="2"/>
        <v>283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5386</v>
      </c>
      <c r="F20" s="40">
        <f t="shared" si="3"/>
        <v>673.25</v>
      </c>
      <c r="G20" s="40">
        <f t="shared" si="3"/>
        <v>123087</v>
      </c>
      <c r="H20" s="41">
        <f t="shared" si="3"/>
        <v>14276.627906976739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47355.1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17925</v>
      </c>
      <c r="X20" s="40">
        <f t="shared" si="3"/>
        <v>52182</v>
      </c>
      <c r="Y20" s="40">
        <f t="shared" si="3"/>
        <v>646</v>
      </c>
      <c r="Z20" s="40">
        <f t="shared" si="3"/>
        <v>9535</v>
      </c>
      <c r="AA20" s="40">
        <f t="shared" si="3"/>
        <v>238</v>
      </c>
      <c r="AB20" s="40">
        <f t="shared" si="3"/>
        <v>22964</v>
      </c>
      <c r="AC20" s="40">
        <f t="shared" si="3"/>
        <v>1532</v>
      </c>
      <c r="AD20" s="40">
        <f t="shared" si="3"/>
        <v>0</v>
      </c>
      <c r="AE20" s="40">
        <f t="shared" si="3"/>
        <v>1060</v>
      </c>
      <c r="AF20" s="41">
        <f t="shared" si="3"/>
        <v>22130.050000000003</v>
      </c>
      <c r="AG20" s="40">
        <f t="shared" si="3"/>
        <v>1845</v>
      </c>
      <c r="AH20" s="42">
        <f t="shared" si="3"/>
        <v>283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6" zoomScale="85" zoomScaleNormal="85" workbookViewId="0">
      <selection activeCell="S26" sqref="S26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159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45963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'10-26-11-1, 2025'!E20</f>
        <v>5386</v>
      </c>
      <c r="F15" s="21">
        <f>'10-26-11-1, 2025'!F20</f>
        <v>673.25</v>
      </c>
      <c r="G15" s="21">
        <f>'10-26-11-1, 2025'!G20</f>
        <v>123087</v>
      </c>
      <c r="H15" s="21">
        <f>'10-26-11-1, 2025'!H20</f>
        <v>14276.627906976739</v>
      </c>
      <c r="I15" s="21">
        <f>'10-26-11-1, 2025'!I20</f>
        <v>709500</v>
      </c>
      <c r="J15" s="21">
        <f>'10-26-11-1, 2025'!J20</f>
        <v>82500</v>
      </c>
      <c r="K15" s="21">
        <f>'10-26-11-1, 2025'!K20</f>
        <v>0</v>
      </c>
      <c r="L15" s="21">
        <f>'10-26-11-1, 2025'!L20</f>
        <v>0</v>
      </c>
      <c r="M15" s="21">
        <f>'10-26-11-1, 2025'!M20</f>
        <v>0</v>
      </c>
      <c r="N15" s="21">
        <f>'10-26-11-1, 2025'!N20</f>
        <v>0</v>
      </c>
      <c r="O15" s="21">
        <f>'10-26-11-1, 2025'!O20</f>
        <v>0</v>
      </c>
      <c r="P15" s="21">
        <f>'10-26-11-1, 2025'!P20</f>
        <v>2.9309887850104133E-14</v>
      </c>
      <c r="Q15" s="21">
        <f>'10-26-11-1, 2025'!Q20</f>
        <v>47355.1</v>
      </c>
      <c r="R15" s="21">
        <f>'10-26-11-1, 2025'!R20</f>
        <v>264</v>
      </c>
      <c r="S15" s="21">
        <f>'10-26-11-1, 2025'!S20</f>
        <v>847</v>
      </c>
      <c r="T15" s="21">
        <f>'10-26-11-1, 2025'!T20</f>
        <v>16364</v>
      </c>
      <c r="U15" s="21">
        <f>'10-26-11-1, 2025'!U20</f>
        <v>0</v>
      </c>
      <c r="V15" s="21">
        <f>'10-26-11-1, 2025'!V20</f>
        <v>20000</v>
      </c>
      <c r="W15" s="21">
        <f>'10-26-11-1, 2025'!W20</f>
        <v>17925</v>
      </c>
      <c r="X15" s="21">
        <f>'10-26-11-1, 2025'!X20</f>
        <v>52182</v>
      </c>
      <c r="Y15" s="21">
        <f>'10-26-11-1, 2025'!Y20</f>
        <v>646</v>
      </c>
      <c r="Z15" s="21">
        <f>'10-26-11-1, 2025'!Z20</f>
        <v>9535</v>
      </c>
      <c r="AA15" s="21">
        <f>'10-26-11-1, 2025'!AA20</f>
        <v>238</v>
      </c>
      <c r="AB15" s="21">
        <f>'10-26-11-1, 2025'!AB20</f>
        <v>22964</v>
      </c>
      <c r="AC15" s="21">
        <f>'10-26-11-1, 2025'!AC20</f>
        <v>1532</v>
      </c>
      <c r="AD15" s="21">
        <f>'10-26-11-1, 2025'!AD20</f>
        <v>0</v>
      </c>
      <c r="AE15" s="21">
        <f>'10-26-11-1, 2025'!AE20</f>
        <v>1060</v>
      </c>
      <c r="AF15" s="21">
        <f>'10-26-11-1, 2025'!AF20</f>
        <v>22130.050000000003</v>
      </c>
      <c r="AG15" s="21">
        <f>'10-26-11-1, 2025'!AG20</f>
        <v>1845</v>
      </c>
      <c r="AH15" s="21">
        <f>'10-26-11-1, 2025'!AH20</f>
        <v>283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5386</v>
      </c>
      <c r="F17" s="75">
        <f t="shared" ref="F17:AH17" si="1">F15+F16</f>
        <v>673.25</v>
      </c>
      <c r="G17" s="26">
        <f>G15+G16</f>
        <v>123087</v>
      </c>
      <c r="H17" s="27">
        <f>H15+H16</f>
        <v>14276.627906976739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47355.1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17925</v>
      </c>
      <c r="X17" s="26">
        <f t="shared" si="1"/>
        <v>52182</v>
      </c>
      <c r="Y17" s="26">
        <f t="shared" si="1"/>
        <v>646</v>
      </c>
      <c r="Z17" s="26">
        <f t="shared" si="1"/>
        <v>9535</v>
      </c>
      <c r="AA17" s="26">
        <f t="shared" si="1"/>
        <v>238</v>
      </c>
      <c r="AB17" s="26">
        <f t="shared" si="1"/>
        <v>22964</v>
      </c>
      <c r="AC17" s="26">
        <f t="shared" si="1"/>
        <v>1532</v>
      </c>
      <c r="AD17" s="26">
        <f t="shared" si="1"/>
        <v>0</v>
      </c>
      <c r="AE17" s="26">
        <f t="shared" si="1"/>
        <v>1060</v>
      </c>
      <c r="AF17" s="27">
        <f t="shared" si="1"/>
        <v>22130.050000000003</v>
      </c>
      <c r="AG17" s="26">
        <f t="shared" si="1"/>
        <v>1845</v>
      </c>
      <c r="AH17" s="31">
        <f t="shared" si="1"/>
        <v>283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3461</v>
      </c>
      <c r="F18" s="27">
        <f>E18/200*25</f>
        <v>432.625</v>
      </c>
      <c r="G18" s="25">
        <v>17543</v>
      </c>
      <c r="H18" s="27">
        <f>G18/215*25</f>
        <v>2039.8837209302326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6481.3</v>
      </c>
      <c r="R18" s="25"/>
      <c r="S18" s="25"/>
      <c r="T18" s="25"/>
      <c r="U18" s="25"/>
      <c r="V18" s="25"/>
      <c r="W18" s="32">
        <v>4468</v>
      </c>
      <c r="X18" s="25">
        <v>6065</v>
      </c>
      <c r="Y18" s="25"/>
      <c r="Z18" s="25">
        <v>1218</v>
      </c>
      <c r="AA18" s="26">
        <v>10</v>
      </c>
      <c r="AB18" s="25">
        <v>4485</v>
      </c>
      <c r="AC18" s="26"/>
      <c r="AD18" s="25"/>
      <c r="AE18" s="25"/>
      <c r="AF18" s="27">
        <v>2959.7400000000002</v>
      </c>
      <c r="AG18" s="26"/>
      <c r="AH18" s="33"/>
    </row>
    <row r="19" spans="1:36" ht="60" customHeight="1" x14ac:dyDescent="0.25">
      <c r="A19" s="34">
        <v>45969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1925</v>
      </c>
      <c r="F19" s="36">
        <f t="shared" si="2"/>
        <v>240.625</v>
      </c>
      <c r="G19" s="36">
        <f t="shared" si="2"/>
        <v>105544</v>
      </c>
      <c r="H19" s="37">
        <f t="shared" si="2"/>
        <v>12236.744186046506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40873.799999999996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13457</v>
      </c>
      <c r="X19" s="36">
        <f t="shared" si="2"/>
        <v>46117</v>
      </c>
      <c r="Y19" s="36">
        <f t="shared" si="2"/>
        <v>646</v>
      </c>
      <c r="Z19" s="36">
        <f t="shared" si="2"/>
        <v>8317</v>
      </c>
      <c r="AA19" s="36">
        <f t="shared" si="2"/>
        <v>228</v>
      </c>
      <c r="AB19" s="36">
        <f t="shared" si="2"/>
        <v>18479</v>
      </c>
      <c r="AC19" s="36">
        <f t="shared" si="2"/>
        <v>1532</v>
      </c>
      <c r="AD19" s="36">
        <f t="shared" si="2"/>
        <v>0</v>
      </c>
      <c r="AE19" s="36">
        <f t="shared" si="2"/>
        <v>1060</v>
      </c>
      <c r="AF19" s="37">
        <f t="shared" si="2"/>
        <v>19170.310000000001</v>
      </c>
      <c r="AG19" s="36">
        <f t="shared" si="2"/>
        <v>1845</v>
      </c>
      <c r="AH19" s="39">
        <f t="shared" si="2"/>
        <v>283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1925</v>
      </c>
      <c r="F20" s="40">
        <f t="shared" si="3"/>
        <v>240.625</v>
      </c>
      <c r="G20" s="40">
        <f t="shared" si="3"/>
        <v>105544</v>
      </c>
      <c r="H20" s="41">
        <f t="shared" si="3"/>
        <v>12236.744186046506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40873.799999999996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13457</v>
      </c>
      <c r="X20" s="40">
        <f t="shared" si="3"/>
        <v>46117</v>
      </c>
      <c r="Y20" s="40">
        <f t="shared" si="3"/>
        <v>646</v>
      </c>
      <c r="Z20" s="40">
        <f t="shared" si="3"/>
        <v>8317</v>
      </c>
      <c r="AA20" s="40">
        <f t="shared" si="3"/>
        <v>228</v>
      </c>
      <c r="AB20" s="40">
        <f t="shared" si="3"/>
        <v>18479</v>
      </c>
      <c r="AC20" s="40">
        <f t="shared" si="3"/>
        <v>1532</v>
      </c>
      <c r="AD20" s="40">
        <f t="shared" si="3"/>
        <v>0</v>
      </c>
      <c r="AE20" s="40">
        <f t="shared" si="3"/>
        <v>1060</v>
      </c>
      <c r="AF20" s="41">
        <f t="shared" si="3"/>
        <v>19170.310000000001</v>
      </c>
      <c r="AG20" s="40">
        <f t="shared" si="3"/>
        <v>1845</v>
      </c>
      <c r="AH20" s="42">
        <f t="shared" si="3"/>
        <v>283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0" zoomScale="85" zoomScaleNormal="85" workbookViewId="0">
      <selection activeCell="W20" sqref="W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160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45970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'11-2-8, 2025'!E20</f>
        <v>1925</v>
      </c>
      <c r="F15" s="21">
        <f>'11-2-8, 2025'!F20</f>
        <v>240.625</v>
      </c>
      <c r="G15" s="21">
        <f>'11-2-8, 2025'!G20</f>
        <v>105544</v>
      </c>
      <c r="H15" s="21">
        <f>'11-2-8, 2025'!H20</f>
        <v>12236.744186046506</v>
      </c>
      <c r="I15" s="21">
        <f>'11-2-8, 2025'!I20</f>
        <v>709500</v>
      </c>
      <c r="J15" s="21">
        <f>'11-2-8, 2025'!J20</f>
        <v>82500</v>
      </c>
      <c r="K15" s="21">
        <f>'11-2-8, 2025'!K20</f>
        <v>0</v>
      </c>
      <c r="L15" s="21">
        <f>'11-2-8, 2025'!L20</f>
        <v>0</v>
      </c>
      <c r="M15" s="21">
        <f>'11-2-8, 2025'!M20</f>
        <v>0</v>
      </c>
      <c r="N15" s="21">
        <f>'11-2-8, 2025'!N20</f>
        <v>0</v>
      </c>
      <c r="O15" s="21">
        <f>'11-2-8, 2025'!O20</f>
        <v>0</v>
      </c>
      <c r="P15" s="21">
        <f>'11-2-8, 2025'!P20</f>
        <v>2.9309887850104133E-14</v>
      </c>
      <c r="Q15" s="21">
        <f>'11-2-8, 2025'!Q20</f>
        <v>40873.799999999996</v>
      </c>
      <c r="R15" s="21">
        <f>'11-2-8, 2025'!R20</f>
        <v>264</v>
      </c>
      <c r="S15" s="21">
        <f>'11-2-8, 2025'!S20</f>
        <v>847</v>
      </c>
      <c r="T15" s="21">
        <f>'11-2-8, 2025'!T20</f>
        <v>16364</v>
      </c>
      <c r="U15" s="21">
        <f>'11-2-8, 2025'!U20</f>
        <v>0</v>
      </c>
      <c r="V15" s="21">
        <f>'11-2-8, 2025'!V20</f>
        <v>20000</v>
      </c>
      <c r="W15" s="21">
        <f>'11-2-8, 2025'!W20</f>
        <v>13457</v>
      </c>
      <c r="X15" s="21">
        <f>'11-2-8, 2025'!X20</f>
        <v>46117</v>
      </c>
      <c r="Y15" s="21">
        <f>'11-2-8, 2025'!Y20</f>
        <v>646</v>
      </c>
      <c r="Z15" s="21">
        <f>'11-2-8, 2025'!Z20</f>
        <v>8317</v>
      </c>
      <c r="AA15" s="21">
        <f>'11-2-8, 2025'!AA20</f>
        <v>228</v>
      </c>
      <c r="AB15" s="21">
        <f>'11-2-8, 2025'!AB20</f>
        <v>18479</v>
      </c>
      <c r="AC15" s="21">
        <f>'11-2-8, 2025'!AC20</f>
        <v>1532</v>
      </c>
      <c r="AD15" s="21">
        <f>'11-2-8, 2025'!AD20</f>
        <v>0</v>
      </c>
      <c r="AE15" s="21">
        <f>'11-2-8, 2025'!AE20</f>
        <v>1060</v>
      </c>
      <c r="AF15" s="21">
        <f>'11-2-8, 2025'!AF20</f>
        <v>19170.310000000001</v>
      </c>
      <c r="AG15" s="21">
        <f>'11-2-8, 2025'!AG20</f>
        <v>1845</v>
      </c>
      <c r="AH15" s="21">
        <f>'11-2-8, 2025'!AH20</f>
        <v>283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>
        <v>43000</v>
      </c>
      <c r="H16" s="27">
        <f>G16/215*25</f>
        <v>5000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/>
      <c r="X16" s="26">
        <v>18500</v>
      </c>
      <c r="Y16" s="25"/>
      <c r="Z16" s="25">
        <v>3000</v>
      </c>
      <c r="AA16" s="25">
        <v>60</v>
      </c>
      <c r="AB16" s="25">
        <v>5400</v>
      </c>
      <c r="AC16" s="25"/>
      <c r="AD16" s="26"/>
      <c r="AE16" s="25"/>
      <c r="AF16" s="25">
        <v>3000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1925</v>
      </c>
      <c r="F17" s="75">
        <f t="shared" ref="F17:AH17" si="1">F15+F16</f>
        <v>240.625</v>
      </c>
      <c r="G17" s="26">
        <f>G15+G16</f>
        <v>148544</v>
      </c>
      <c r="H17" s="27">
        <f>H15+H16</f>
        <v>17236.744186046504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55873.799999999996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13457</v>
      </c>
      <c r="X17" s="26">
        <f t="shared" si="1"/>
        <v>64617</v>
      </c>
      <c r="Y17" s="26">
        <f t="shared" si="1"/>
        <v>646</v>
      </c>
      <c r="Z17" s="26">
        <f t="shared" si="1"/>
        <v>11317</v>
      </c>
      <c r="AA17" s="26">
        <f t="shared" si="1"/>
        <v>288</v>
      </c>
      <c r="AB17" s="26">
        <f t="shared" si="1"/>
        <v>23879</v>
      </c>
      <c r="AC17" s="26">
        <f t="shared" si="1"/>
        <v>1532</v>
      </c>
      <c r="AD17" s="26">
        <f t="shared" si="1"/>
        <v>0</v>
      </c>
      <c r="AE17" s="26">
        <f t="shared" si="1"/>
        <v>1060</v>
      </c>
      <c r="AF17" s="27">
        <f t="shared" si="1"/>
        <v>22170.31</v>
      </c>
      <c r="AG17" s="26">
        <f t="shared" si="1"/>
        <v>1845</v>
      </c>
      <c r="AH17" s="31">
        <f t="shared" si="1"/>
        <v>283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1925</v>
      </c>
      <c r="F18" s="27">
        <f>E18/200*25</f>
        <v>240.625</v>
      </c>
      <c r="G18" s="25">
        <v>23847</v>
      </c>
      <c r="H18" s="27">
        <f>G18/215*25</f>
        <v>2772.9069767441861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8482.6099999999988</v>
      </c>
      <c r="R18" s="25"/>
      <c r="S18" s="25"/>
      <c r="T18" s="25"/>
      <c r="U18" s="25"/>
      <c r="V18" s="25"/>
      <c r="W18" s="32">
        <v>3395</v>
      </c>
      <c r="X18" s="25">
        <v>10036</v>
      </c>
      <c r="Y18" s="25"/>
      <c r="Z18" s="25">
        <v>1540</v>
      </c>
      <c r="AA18" s="26">
        <v>14</v>
      </c>
      <c r="AB18" s="25">
        <v>6063</v>
      </c>
      <c r="AC18" s="26"/>
      <c r="AD18" s="25"/>
      <c r="AE18" s="25"/>
      <c r="AF18" s="27">
        <v>3742.2000000000007</v>
      </c>
      <c r="AG18" s="26"/>
      <c r="AH18" s="33"/>
    </row>
    <row r="19" spans="1:36" ht="60" customHeight="1" x14ac:dyDescent="0.25">
      <c r="A19" s="34">
        <v>45976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0</v>
      </c>
      <c r="F19" s="36">
        <f t="shared" si="2"/>
        <v>0</v>
      </c>
      <c r="G19" s="36">
        <f t="shared" si="2"/>
        <v>124697</v>
      </c>
      <c r="H19" s="37">
        <f t="shared" si="2"/>
        <v>14463.837209302317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47391.189999999995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10062</v>
      </c>
      <c r="X19" s="36">
        <f t="shared" si="2"/>
        <v>54581</v>
      </c>
      <c r="Y19" s="36">
        <f t="shared" si="2"/>
        <v>646</v>
      </c>
      <c r="Z19" s="36">
        <f t="shared" si="2"/>
        <v>9777</v>
      </c>
      <c r="AA19" s="36">
        <f t="shared" si="2"/>
        <v>274</v>
      </c>
      <c r="AB19" s="36">
        <f t="shared" si="2"/>
        <v>17816</v>
      </c>
      <c r="AC19" s="36">
        <f t="shared" si="2"/>
        <v>1532</v>
      </c>
      <c r="AD19" s="36">
        <f t="shared" si="2"/>
        <v>0</v>
      </c>
      <c r="AE19" s="36">
        <f t="shared" si="2"/>
        <v>1060</v>
      </c>
      <c r="AF19" s="37">
        <f t="shared" si="2"/>
        <v>18428.11</v>
      </c>
      <c r="AG19" s="36">
        <f t="shared" si="2"/>
        <v>1845</v>
      </c>
      <c r="AH19" s="39">
        <f t="shared" si="2"/>
        <v>283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0</v>
      </c>
      <c r="F20" s="40">
        <f t="shared" si="3"/>
        <v>0</v>
      </c>
      <c r="G20" s="40">
        <f t="shared" si="3"/>
        <v>124697</v>
      </c>
      <c r="H20" s="41">
        <f t="shared" si="3"/>
        <v>14463.837209302317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47391.189999999995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10062</v>
      </c>
      <c r="X20" s="40">
        <f t="shared" si="3"/>
        <v>54581</v>
      </c>
      <c r="Y20" s="40">
        <f t="shared" si="3"/>
        <v>646</v>
      </c>
      <c r="Z20" s="40">
        <f t="shared" si="3"/>
        <v>9777</v>
      </c>
      <c r="AA20" s="40">
        <f t="shared" si="3"/>
        <v>274</v>
      </c>
      <c r="AB20" s="40">
        <f t="shared" si="3"/>
        <v>17816</v>
      </c>
      <c r="AC20" s="40">
        <f t="shared" si="3"/>
        <v>1532</v>
      </c>
      <c r="AD20" s="40">
        <f t="shared" si="3"/>
        <v>0</v>
      </c>
      <c r="AE20" s="40">
        <f t="shared" si="3"/>
        <v>1060</v>
      </c>
      <c r="AF20" s="41">
        <f t="shared" si="3"/>
        <v>18428.11</v>
      </c>
      <c r="AG20" s="40">
        <f t="shared" si="3"/>
        <v>1845</v>
      </c>
      <c r="AH20" s="42">
        <f t="shared" si="3"/>
        <v>283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Q27" sqref="Q27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161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45977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'11-9-15, 2025'!E20</f>
        <v>0</v>
      </c>
      <c r="F15" s="21">
        <f>'11-9-15, 2025'!F20</f>
        <v>0</v>
      </c>
      <c r="G15" s="21">
        <f>'11-9-15, 2025'!G20</f>
        <v>124697</v>
      </c>
      <c r="H15" s="21">
        <f>'11-9-15, 2025'!H20</f>
        <v>14463.837209302317</v>
      </c>
      <c r="I15" s="21">
        <f>'11-9-15, 2025'!I20</f>
        <v>709500</v>
      </c>
      <c r="J15" s="21">
        <f>'11-9-15, 2025'!J20</f>
        <v>82500</v>
      </c>
      <c r="K15" s="21">
        <f>'11-9-15, 2025'!K20</f>
        <v>0</v>
      </c>
      <c r="L15" s="21">
        <f>'11-9-15, 2025'!L20</f>
        <v>0</v>
      </c>
      <c r="M15" s="21">
        <f>'11-9-15, 2025'!M20</f>
        <v>0</v>
      </c>
      <c r="N15" s="21">
        <f>'11-9-15, 2025'!N20</f>
        <v>0</v>
      </c>
      <c r="O15" s="21">
        <f>'11-9-15, 2025'!O20</f>
        <v>0</v>
      </c>
      <c r="P15" s="21">
        <f>'11-9-15, 2025'!P20</f>
        <v>2.9309887850104133E-14</v>
      </c>
      <c r="Q15" s="21">
        <f>'11-9-15, 2025'!Q20</f>
        <v>47391.189999999995</v>
      </c>
      <c r="R15" s="21">
        <f>'11-9-15, 2025'!R20</f>
        <v>264</v>
      </c>
      <c r="S15" s="21">
        <f>'11-9-15, 2025'!S20</f>
        <v>847</v>
      </c>
      <c r="T15" s="21">
        <f>'11-9-15, 2025'!T20</f>
        <v>16364</v>
      </c>
      <c r="U15" s="21">
        <f>'11-9-15, 2025'!U20</f>
        <v>0</v>
      </c>
      <c r="V15" s="21">
        <f>'11-9-15, 2025'!V20</f>
        <v>20000</v>
      </c>
      <c r="W15" s="21">
        <f>'11-9-15, 2025'!W20</f>
        <v>10062</v>
      </c>
      <c r="X15" s="21">
        <f>'11-9-15, 2025'!X20</f>
        <v>54581</v>
      </c>
      <c r="Y15" s="21">
        <f>'11-9-15, 2025'!Y20</f>
        <v>646</v>
      </c>
      <c r="Z15" s="21">
        <f>'11-9-15, 2025'!Z20</f>
        <v>9777</v>
      </c>
      <c r="AA15" s="21">
        <f>'11-9-15, 2025'!AA20</f>
        <v>274</v>
      </c>
      <c r="AB15" s="21">
        <f>'11-9-15, 2025'!AB20</f>
        <v>17816</v>
      </c>
      <c r="AC15" s="21">
        <f>'11-9-15, 2025'!AC20</f>
        <v>1532</v>
      </c>
      <c r="AD15" s="21">
        <f>'11-9-15, 2025'!AD20</f>
        <v>0</v>
      </c>
      <c r="AE15" s="21">
        <f>'11-9-15, 2025'!AE20</f>
        <v>1060</v>
      </c>
      <c r="AF15" s="21">
        <f>'11-9-15, 2025'!AF20</f>
        <v>18428.11</v>
      </c>
      <c r="AG15" s="21">
        <f>'11-9-15, 2025'!AG20</f>
        <v>1845</v>
      </c>
      <c r="AH15" s="21">
        <f>'11-9-15, 2025'!AH20</f>
        <v>283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>
        <v>43000</v>
      </c>
      <c r="H16" s="27">
        <f>G16/215*25</f>
        <v>5000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/>
      <c r="X16" s="26">
        <v>14250</v>
      </c>
      <c r="Y16" s="25"/>
      <c r="Z16" s="25">
        <v>2000</v>
      </c>
      <c r="AA16" s="25"/>
      <c r="AB16" s="25">
        <v>5400</v>
      </c>
      <c r="AC16" s="25"/>
      <c r="AD16" s="26"/>
      <c r="AE16" s="25"/>
      <c r="AF16" s="25">
        <v>5000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0</v>
      </c>
      <c r="F17" s="75">
        <f t="shared" ref="F17:AH17" si="1">F15+F16</f>
        <v>0</v>
      </c>
      <c r="G17" s="26">
        <f>G15+G16</f>
        <v>167697</v>
      </c>
      <c r="H17" s="27">
        <f>H15+H16</f>
        <v>19463.837209302317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62391.189999999995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10062</v>
      </c>
      <c r="X17" s="26">
        <f t="shared" si="1"/>
        <v>68831</v>
      </c>
      <c r="Y17" s="26">
        <f t="shared" si="1"/>
        <v>646</v>
      </c>
      <c r="Z17" s="26">
        <f t="shared" si="1"/>
        <v>11777</v>
      </c>
      <c r="AA17" s="26">
        <f t="shared" si="1"/>
        <v>274</v>
      </c>
      <c r="AB17" s="26">
        <f t="shared" si="1"/>
        <v>23216</v>
      </c>
      <c r="AC17" s="26">
        <f t="shared" si="1"/>
        <v>1532</v>
      </c>
      <c r="AD17" s="26">
        <f t="shared" si="1"/>
        <v>0</v>
      </c>
      <c r="AE17" s="26">
        <f t="shared" si="1"/>
        <v>1060</v>
      </c>
      <c r="AF17" s="27">
        <f t="shared" si="1"/>
        <v>23428.11</v>
      </c>
      <c r="AG17" s="26">
        <f t="shared" si="1"/>
        <v>1845</v>
      </c>
      <c r="AH17" s="31">
        <f t="shared" si="1"/>
        <v>283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7">
        <f>E18/200*25</f>
        <v>0</v>
      </c>
      <c r="G18" s="25">
        <v>25083</v>
      </c>
      <c r="H18" s="27">
        <f>G18/215*25</f>
        <v>2916.6279069767443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8595</v>
      </c>
      <c r="R18" s="25"/>
      <c r="S18" s="25"/>
      <c r="T18" s="25"/>
      <c r="U18" s="25"/>
      <c r="V18" s="25"/>
      <c r="W18" s="32">
        <v>1704</v>
      </c>
      <c r="X18" s="25">
        <v>11574</v>
      </c>
      <c r="Y18" s="25"/>
      <c r="Z18" s="25">
        <v>1451</v>
      </c>
      <c r="AA18" s="26">
        <v>18</v>
      </c>
      <c r="AB18" s="25">
        <v>5973</v>
      </c>
      <c r="AC18" s="26"/>
      <c r="AD18" s="25"/>
      <c r="AE18" s="25"/>
      <c r="AF18" s="27">
        <v>3525.9300000000003</v>
      </c>
      <c r="AG18" s="26"/>
      <c r="AH18" s="33"/>
    </row>
    <row r="19" spans="1:36" ht="60" customHeight="1" x14ac:dyDescent="0.25">
      <c r="A19" s="34">
        <v>45983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0</v>
      </c>
      <c r="F19" s="36">
        <f t="shared" si="2"/>
        <v>0</v>
      </c>
      <c r="G19" s="36">
        <f t="shared" si="2"/>
        <v>142614</v>
      </c>
      <c r="H19" s="37">
        <f t="shared" si="2"/>
        <v>16547.209302325573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53796.189999999995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8358</v>
      </c>
      <c r="X19" s="36">
        <f t="shared" si="2"/>
        <v>57257</v>
      </c>
      <c r="Y19" s="36">
        <f t="shared" si="2"/>
        <v>646</v>
      </c>
      <c r="Z19" s="36">
        <f t="shared" si="2"/>
        <v>10326</v>
      </c>
      <c r="AA19" s="36">
        <f t="shared" si="2"/>
        <v>256</v>
      </c>
      <c r="AB19" s="36">
        <f t="shared" si="2"/>
        <v>17243</v>
      </c>
      <c r="AC19" s="36">
        <f t="shared" si="2"/>
        <v>1532</v>
      </c>
      <c r="AD19" s="36">
        <f t="shared" si="2"/>
        <v>0</v>
      </c>
      <c r="AE19" s="36">
        <f t="shared" si="2"/>
        <v>1060</v>
      </c>
      <c r="AF19" s="37">
        <f t="shared" si="2"/>
        <v>19902.18</v>
      </c>
      <c r="AG19" s="36">
        <f t="shared" si="2"/>
        <v>1845</v>
      </c>
      <c r="AH19" s="39">
        <f t="shared" si="2"/>
        <v>283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0</v>
      </c>
      <c r="F20" s="40">
        <f t="shared" si="3"/>
        <v>0</v>
      </c>
      <c r="G20" s="40">
        <f t="shared" si="3"/>
        <v>142614</v>
      </c>
      <c r="H20" s="41">
        <f t="shared" si="3"/>
        <v>16547.209302325573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53796.189999999995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8358</v>
      </c>
      <c r="X20" s="40">
        <f t="shared" si="3"/>
        <v>57257</v>
      </c>
      <c r="Y20" s="40">
        <f t="shared" si="3"/>
        <v>646</v>
      </c>
      <c r="Z20" s="40">
        <f t="shared" si="3"/>
        <v>10326</v>
      </c>
      <c r="AA20" s="40">
        <f t="shared" si="3"/>
        <v>256</v>
      </c>
      <c r="AB20" s="40">
        <f t="shared" si="3"/>
        <v>17243</v>
      </c>
      <c r="AC20" s="40">
        <f t="shared" si="3"/>
        <v>1532</v>
      </c>
      <c r="AD20" s="40">
        <f t="shared" si="3"/>
        <v>0</v>
      </c>
      <c r="AE20" s="40">
        <f t="shared" si="3"/>
        <v>1060</v>
      </c>
      <c r="AF20" s="41">
        <f t="shared" si="3"/>
        <v>19902.18</v>
      </c>
      <c r="AG20" s="40">
        <f t="shared" si="3"/>
        <v>1845</v>
      </c>
      <c r="AH20" s="42">
        <f t="shared" si="3"/>
        <v>283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1" zoomScale="85" zoomScaleNormal="85" workbookViewId="0">
      <selection activeCell="Q19" sqref="Q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162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45984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'11-16-22, 2025'!E20</f>
        <v>0</v>
      </c>
      <c r="F15" s="21">
        <f>'11-16-22, 2025'!F20</f>
        <v>0</v>
      </c>
      <c r="G15" s="21">
        <f>'11-16-22, 2025'!G20</f>
        <v>142614</v>
      </c>
      <c r="H15" s="21">
        <f>'11-16-22, 2025'!H20</f>
        <v>16547.209302325573</v>
      </c>
      <c r="I15" s="21">
        <f>'11-16-22, 2025'!I20</f>
        <v>709500</v>
      </c>
      <c r="J15" s="21">
        <f>'11-16-22, 2025'!J20</f>
        <v>82500</v>
      </c>
      <c r="K15" s="21">
        <f>'11-16-22, 2025'!K20</f>
        <v>0</v>
      </c>
      <c r="L15" s="21">
        <f>'11-16-22, 2025'!L20</f>
        <v>0</v>
      </c>
      <c r="M15" s="21">
        <f>'11-16-22, 2025'!M20</f>
        <v>0</v>
      </c>
      <c r="N15" s="21">
        <f>'11-16-22, 2025'!N20</f>
        <v>0</v>
      </c>
      <c r="O15" s="21">
        <f>'11-16-22, 2025'!O20</f>
        <v>0</v>
      </c>
      <c r="P15" s="21">
        <f>'11-16-22, 2025'!P20</f>
        <v>2.9309887850104133E-14</v>
      </c>
      <c r="Q15" s="21">
        <f>'11-16-22, 2025'!Q20</f>
        <v>53796.189999999995</v>
      </c>
      <c r="R15" s="21">
        <f>'11-16-22, 2025'!R20</f>
        <v>264</v>
      </c>
      <c r="S15" s="21">
        <f>'11-16-22, 2025'!S20</f>
        <v>847</v>
      </c>
      <c r="T15" s="21">
        <f>'11-16-22, 2025'!T20</f>
        <v>16364</v>
      </c>
      <c r="U15" s="21">
        <f>'11-16-22, 2025'!U20</f>
        <v>0</v>
      </c>
      <c r="V15" s="21">
        <f>'11-16-22, 2025'!V20</f>
        <v>20000</v>
      </c>
      <c r="W15" s="21">
        <f>'11-16-22, 2025'!W20</f>
        <v>8358</v>
      </c>
      <c r="X15" s="21">
        <f>'11-16-22, 2025'!X20</f>
        <v>57257</v>
      </c>
      <c r="Y15" s="21">
        <f>'11-16-22, 2025'!Y20</f>
        <v>646</v>
      </c>
      <c r="Z15" s="21">
        <f>'11-16-22, 2025'!Z20</f>
        <v>10326</v>
      </c>
      <c r="AA15" s="21">
        <f>'11-16-22, 2025'!AA20</f>
        <v>256</v>
      </c>
      <c r="AB15" s="21">
        <f>'11-16-22, 2025'!AB20</f>
        <v>17243</v>
      </c>
      <c r="AC15" s="21">
        <f>'11-16-22, 2025'!AC20</f>
        <v>1532</v>
      </c>
      <c r="AD15" s="21">
        <f>'11-16-22, 2025'!AD20</f>
        <v>0</v>
      </c>
      <c r="AE15" s="21">
        <f>'11-16-22, 2025'!AE20</f>
        <v>1060</v>
      </c>
      <c r="AF15" s="21">
        <f>'11-16-22, 2025'!AF20</f>
        <v>19902.18</v>
      </c>
      <c r="AG15" s="21">
        <f>'11-16-22, 2025'!AG20</f>
        <v>1845</v>
      </c>
      <c r="AH15" s="21">
        <f>'11-16-22, 2025'!AH20</f>
        <v>283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0</v>
      </c>
      <c r="F17" s="75">
        <f t="shared" ref="F17:AH17" si="1">F15+F16</f>
        <v>0</v>
      </c>
      <c r="G17" s="26">
        <f>G15+G16</f>
        <v>142614</v>
      </c>
      <c r="H17" s="27">
        <f>H15+H16</f>
        <v>16547.209302325573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53796.189999999995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8358</v>
      </c>
      <c r="X17" s="26">
        <f t="shared" si="1"/>
        <v>57257</v>
      </c>
      <c r="Y17" s="26">
        <f t="shared" si="1"/>
        <v>646</v>
      </c>
      <c r="Z17" s="26">
        <f t="shared" si="1"/>
        <v>10326</v>
      </c>
      <c r="AA17" s="26">
        <f t="shared" si="1"/>
        <v>256</v>
      </c>
      <c r="AB17" s="26">
        <f t="shared" si="1"/>
        <v>17243</v>
      </c>
      <c r="AC17" s="26">
        <f t="shared" si="1"/>
        <v>1532</v>
      </c>
      <c r="AD17" s="26">
        <f t="shared" si="1"/>
        <v>0</v>
      </c>
      <c r="AE17" s="26">
        <f t="shared" si="1"/>
        <v>1060</v>
      </c>
      <c r="AF17" s="27">
        <f t="shared" si="1"/>
        <v>19902.18</v>
      </c>
      <c r="AG17" s="26">
        <f t="shared" si="1"/>
        <v>1845</v>
      </c>
      <c r="AH17" s="31">
        <f t="shared" si="1"/>
        <v>283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7">
        <f>E18/200*25</f>
        <v>0</v>
      </c>
      <c r="G18" s="25">
        <v>26866</v>
      </c>
      <c r="H18" s="27">
        <f>G18/215*25</f>
        <v>3123.953488372093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9252.2000000000007</v>
      </c>
      <c r="R18" s="25"/>
      <c r="S18" s="25"/>
      <c r="T18" s="25"/>
      <c r="U18" s="25"/>
      <c r="V18" s="25"/>
      <c r="W18" s="32">
        <v>1521</v>
      </c>
      <c r="X18" s="25">
        <v>12555</v>
      </c>
      <c r="Y18" s="25"/>
      <c r="Z18" s="25">
        <v>1574</v>
      </c>
      <c r="AA18" s="26">
        <v>16</v>
      </c>
      <c r="AB18" s="25">
        <v>6529</v>
      </c>
      <c r="AC18" s="26"/>
      <c r="AD18" s="25"/>
      <c r="AE18" s="25"/>
      <c r="AF18" s="27">
        <v>3824.82</v>
      </c>
      <c r="AG18" s="26"/>
      <c r="AH18" s="33"/>
    </row>
    <row r="19" spans="1:36" ht="60" customHeight="1" x14ac:dyDescent="0.25">
      <c r="A19" s="34">
        <v>45990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0</v>
      </c>
      <c r="F19" s="36">
        <f t="shared" si="2"/>
        <v>0</v>
      </c>
      <c r="G19" s="36">
        <f t="shared" si="2"/>
        <v>115748</v>
      </c>
      <c r="H19" s="37">
        <f t="shared" si="2"/>
        <v>13423.255813953479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44543.989999999991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6837</v>
      </c>
      <c r="X19" s="36">
        <f t="shared" si="2"/>
        <v>44702</v>
      </c>
      <c r="Y19" s="36">
        <f t="shared" si="2"/>
        <v>646</v>
      </c>
      <c r="Z19" s="36">
        <f t="shared" si="2"/>
        <v>8752</v>
      </c>
      <c r="AA19" s="36">
        <f t="shared" si="2"/>
        <v>240</v>
      </c>
      <c r="AB19" s="36">
        <f t="shared" si="2"/>
        <v>10714</v>
      </c>
      <c r="AC19" s="36">
        <f t="shared" si="2"/>
        <v>1532</v>
      </c>
      <c r="AD19" s="36">
        <f t="shared" si="2"/>
        <v>0</v>
      </c>
      <c r="AE19" s="36">
        <f t="shared" si="2"/>
        <v>1060</v>
      </c>
      <c r="AF19" s="37">
        <f t="shared" si="2"/>
        <v>16077.36</v>
      </c>
      <c r="AG19" s="36">
        <f t="shared" si="2"/>
        <v>1845</v>
      </c>
      <c r="AH19" s="39">
        <f t="shared" si="2"/>
        <v>283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0</v>
      </c>
      <c r="F20" s="40">
        <f t="shared" si="3"/>
        <v>0</v>
      </c>
      <c r="G20" s="40">
        <f t="shared" si="3"/>
        <v>115748</v>
      </c>
      <c r="H20" s="41">
        <f t="shared" si="3"/>
        <v>13423.255813953479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44543.989999999991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6837</v>
      </c>
      <c r="X20" s="40">
        <f t="shared" si="3"/>
        <v>44702</v>
      </c>
      <c r="Y20" s="40">
        <f t="shared" si="3"/>
        <v>646</v>
      </c>
      <c r="Z20" s="40">
        <f t="shared" si="3"/>
        <v>8752</v>
      </c>
      <c r="AA20" s="40">
        <f t="shared" si="3"/>
        <v>240</v>
      </c>
      <c r="AB20" s="40">
        <f t="shared" si="3"/>
        <v>10714</v>
      </c>
      <c r="AC20" s="40">
        <f t="shared" si="3"/>
        <v>1532</v>
      </c>
      <c r="AD20" s="40">
        <f t="shared" si="3"/>
        <v>0</v>
      </c>
      <c r="AE20" s="40">
        <f t="shared" si="3"/>
        <v>1060</v>
      </c>
      <c r="AF20" s="41">
        <f t="shared" si="3"/>
        <v>16077.36</v>
      </c>
      <c r="AG20" s="40">
        <f t="shared" si="3"/>
        <v>1845</v>
      </c>
      <c r="AH20" s="42">
        <f t="shared" si="3"/>
        <v>283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T21" sqref="T21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163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45991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'11-23-29, 2025'!E20</f>
        <v>0</v>
      </c>
      <c r="F15" s="21">
        <f>'11-23-29, 2025'!F20</f>
        <v>0</v>
      </c>
      <c r="G15" s="21">
        <f>'11-23-29, 2025'!G20</f>
        <v>115748</v>
      </c>
      <c r="H15" s="21">
        <f>'11-23-29, 2025'!H20</f>
        <v>13423.255813953479</v>
      </c>
      <c r="I15" s="21">
        <f>'11-23-29, 2025'!I20</f>
        <v>709500</v>
      </c>
      <c r="J15" s="21">
        <f>'11-23-29, 2025'!J20</f>
        <v>82500</v>
      </c>
      <c r="K15" s="21">
        <f>'11-23-29, 2025'!K20</f>
        <v>0</v>
      </c>
      <c r="L15" s="21">
        <f>'11-23-29, 2025'!L20</f>
        <v>0</v>
      </c>
      <c r="M15" s="21">
        <f>'11-23-29, 2025'!M20</f>
        <v>0</v>
      </c>
      <c r="N15" s="21">
        <f>'11-23-29, 2025'!N20</f>
        <v>0</v>
      </c>
      <c r="O15" s="21">
        <f>'11-23-29, 2025'!O20</f>
        <v>0</v>
      </c>
      <c r="P15" s="21">
        <f>'11-23-29, 2025'!P20</f>
        <v>2.9309887850104133E-14</v>
      </c>
      <c r="Q15" s="21">
        <f>'11-23-29, 2025'!Q20</f>
        <v>44543.989999999991</v>
      </c>
      <c r="R15" s="21">
        <f>'11-23-29, 2025'!R20</f>
        <v>264</v>
      </c>
      <c r="S15" s="21">
        <f>'11-23-29, 2025'!S20</f>
        <v>847</v>
      </c>
      <c r="T15" s="21">
        <f>'11-23-29, 2025'!T20</f>
        <v>16364</v>
      </c>
      <c r="U15" s="21">
        <f>'11-23-29, 2025'!U20</f>
        <v>0</v>
      </c>
      <c r="V15" s="21">
        <f>'11-23-29, 2025'!V20</f>
        <v>20000</v>
      </c>
      <c r="W15" s="21">
        <f>'11-23-29, 2025'!W20</f>
        <v>6837</v>
      </c>
      <c r="X15" s="21">
        <f>'11-23-29, 2025'!X20</f>
        <v>44702</v>
      </c>
      <c r="Y15" s="21">
        <f>'11-23-29, 2025'!Y20</f>
        <v>646</v>
      </c>
      <c r="Z15" s="21">
        <f>'11-23-29, 2025'!Z20</f>
        <v>8752</v>
      </c>
      <c r="AA15" s="21">
        <f>'11-23-29, 2025'!AA20</f>
        <v>240</v>
      </c>
      <c r="AB15" s="21">
        <f>'11-23-29, 2025'!AB20</f>
        <v>10714</v>
      </c>
      <c r="AC15" s="21">
        <f>'11-23-29, 2025'!AC20</f>
        <v>1532</v>
      </c>
      <c r="AD15" s="21">
        <f>'11-23-29, 2025'!AD20</f>
        <v>0</v>
      </c>
      <c r="AE15" s="21">
        <f>'11-23-29, 2025'!AE20</f>
        <v>1060</v>
      </c>
      <c r="AF15" s="21">
        <f>'11-23-29, 2025'!AF20</f>
        <v>16077.36</v>
      </c>
      <c r="AG15" s="21">
        <f>'11-23-29, 2025'!AG20</f>
        <v>1845</v>
      </c>
      <c r="AH15" s="21">
        <f>'11-23-29, 2025'!AH20</f>
        <v>283</v>
      </c>
    </row>
    <row r="16" spans="1:35" ht="60" customHeight="1" x14ac:dyDescent="0.25">
      <c r="A16" s="23"/>
      <c r="B16" s="24" t="s">
        <v>31</v>
      </c>
      <c r="C16" s="25"/>
      <c r="D16" s="26"/>
      <c r="E16" s="25">
        <v>20000</v>
      </c>
      <c r="F16" s="27">
        <f>E16/200*25</f>
        <v>2500</v>
      </c>
      <c r="G16" s="25">
        <v>21500</v>
      </c>
      <c r="H16" s="27">
        <f>G16/215*25</f>
        <v>2500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>
        <v>2420</v>
      </c>
      <c r="X16" s="26">
        <v>10500</v>
      </c>
      <c r="Y16" s="25"/>
      <c r="Z16" s="25">
        <v>3000</v>
      </c>
      <c r="AA16" s="25"/>
      <c r="AB16" s="25">
        <v>2700</v>
      </c>
      <c r="AC16" s="25"/>
      <c r="AD16" s="26">
        <v>5500</v>
      </c>
      <c r="AE16" s="25"/>
      <c r="AF16" s="25">
        <v>4000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20000</v>
      </c>
      <c r="F17" s="75">
        <f t="shared" ref="F17:AH17" si="1">F15+F16</f>
        <v>2500</v>
      </c>
      <c r="G17" s="26">
        <f>G15+G16</f>
        <v>137248</v>
      </c>
      <c r="H17" s="27">
        <f>H15+H16</f>
        <v>15923.255813953479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59543.989999999991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9257</v>
      </c>
      <c r="X17" s="26">
        <f t="shared" si="1"/>
        <v>55202</v>
      </c>
      <c r="Y17" s="26">
        <f t="shared" si="1"/>
        <v>646</v>
      </c>
      <c r="Z17" s="26">
        <f t="shared" si="1"/>
        <v>11752</v>
      </c>
      <c r="AA17" s="26">
        <f t="shared" si="1"/>
        <v>240</v>
      </c>
      <c r="AB17" s="26">
        <f t="shared" si="1"/>
        <v>13414</v>
      </c>
      <c r="AC17" s="26">
        <f t="shared" si="1"/>
        <v>1532</v>
      </c>
      <c r="AD17" s="26">
        <f t="shared" si="1"/>
        <v>5500</v>
      </c>
      <c r="AE17" s="26">
        <f t="shared" si="1"/>
        <v>1060</v>
      </c>
      <c r="AF17" s="27">
        <f t="shared" si="1"/>
        <v>20077.36</v>
      </c>
      <c r="AG17" s="26">
        <f t="shared" si="1"/>
        <v>1845</v>
      </c>
      <c r="AH17" s="31">
        <f t="shared" si="1"/>
        <v>283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/>
      <c r="F18" s="27">
        <f>E18/200*25</f>
        <v>0</v>
      </c>
      <c r="G18" s="25">
        <v>24638</v>
      </c>
      <c r="H18" s="27">
        <f>G18/215*25</f>
        <v>2864.8837209302324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8729.7999999999993</v>
      </c>
      <c r="R18" s="25"/>
      <c r="S18" s="25"/>
      <c r="T18" s="25"/>
      <c r="U18" s="25"/>
      <c r="V18" s="25"/>
      <c r="W18" s="32">
        <v>1094</v>
      </c>
      <c r="X18" s="25">
        <v>11921</v>
      </c>
      <c r="Y18" s="25"/>
      <c r="Z18" s="25">
        <v>1501</v>
      </c>
      <c r="AA18" s="26">
        <v>20</v>
      </c>
      <c r="AB18" s="25">
        <v>6321</v>
      </c>
      <c r="AC18" s="26"/>
      <c r="AD18" s="25"/>
      <c r="AE18" s="25"/>
      <c r="AF18" s="27">
        <v>3647.4300000000003</v>
      </c>
      <c r="AG18" s="26"/>
      <c r="AH18" s="33"/>
    </row>
    <row r="19" spans="1:36" ht="60" customHeight="1" x14ac:dyDescent="0.25">
      <c r="A19" s="34">
        <v>45997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20000</v>
      </c>
      <c r="F19" s="36">
        <f t="shared" si="2"/>
        <v>2500</v>
      </c>
      <c r="G19" s="36">
        <f t="shared" si="2"/>
        <v>112610</v>
      </c>
      <c r="H19" s="37">
        <f t="shared" si="2"/>
        <v>13058.372093023247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50814.189999999988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8163</v>
      </c>
      <c r="X19" s="36">
        <f t="shared" si="2"/>
        <v>43281</v>
      </c>
      <c r="Y19" s="36">
        <f t="shared" si="2"/>
        <v>646</v>
      </c>
      <c r="Z19" s="36">
        <f t="shared" si="2"/>
        <v>10251</v>
      </c>
      <c r="AA19" s="36">
        <f t="shared" si="2"/>
        <v>220</v>
      </c>
      <c r="AB19" s="36">
        <f t="shared" si="2"/>
        <v>7093</v>
      </c>
      <c r="AC19" s="36">
        <f t="shared" si="2"/>
        <v>1532</v>
      </c>
      <c r="AD19" s="36">
        <f t="shared" si="2"/>
        <v>5500</v>
      </c>
      <c r="AE19" s="36">
        <f t="shared" si="2"/>
        <v>1060</v>
      </c>
      <c r="AF19" s="37">
        <f t="shared" si="2"/>
        <v>16429.93</v>
      </c>
      <c r="AG19" s="36">
        <f t="shared" si="2"/>
        <v>1845</v>
      </c>
      <c r="AH19" s="39">
        <f t="shared" si="2"/>
        <v>283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20000</v>
      </c>
      <c r="F20" s="40">
        <f t="shared" si="3"/>
        <v>2500</v>
      </c>
      <c r="G20" s="40">
        <f t="shared" si="3"/>
        <v>112610</v>
      </c>
      <c r="H20" s="41">
        <f t="shared" si="3"/>
        <v>13058.372093023247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50814.189999999988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8163</v>
      </c>
      <c r="X20" s="40">
        <f t="shared" si="3"/>
        <v>43281</v>
      </c>
      <c r="Y20" s="40">
        <f t="shared" si="3"/>
        <v>646</v>
      </c>
      <c r="Z20" s="40">
        <f t="shared" si="3"/>
        <v>10251</v>
      </c>
      <c r="AA20" s="40">
        <f t="shared" si="3"/>
        <v>220</v>
      </c>
      <c r="AB20" s="40">
        <f t="shared" si="3"/>
        <v>7093</v>
      </c>
      <c r="AC20" s="40">
        <f t="shared" si="3"/>
        <v>1532</v>
      </c>
      <c r="AD20" s="40">
        <f t="shared" si="3"/>
        <v>5500</v>
      </c>
      <c r="AE20" s="40">
        <f t="shared" si="3"/>
        <v>1060</v>
      </c>
      <c r="AF20" s="41">
        <f t="shared" si="3"/>
        <v>16429.93</v>
      </c>
      <c r="AG20" s="40">
        <f t="shared" si="3"/>
        <v>1845</v>
      </c>
      <c r="AH20" s="42">
        <f t="shared" si="3"/>
        <v>283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S21" sqref="S21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164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45998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'11-30-12-6, 2025'!E20</f>
        <v>20000</v>
      </c>
      <c r="F15" s="21">
        <f>'11-30-12-6, 2025'!F20</f>
        <v>2500</v>
      </c>
      <c r="G15" s="21">
        <f>'11-30-12-6, 2025'!G20</f>
        <v>112610</v>
      </c>
      <c r="H15" s="21">
        <f>'11-30-12-6, 2025'!H20</f>
        <v>13058.372093023247</v>
      </c>
      <c r="I15" s="21">
        <f>'11-30-12-6, 2025'!I20</f>
        <v>709500</v>
      </c>
      <c r="J15" s="21">
        <f>'11-30-12-6, 2025'!J20</f>
        <v>82500</v>
      </c>
      <c r="K15" s="21">
        <f>'11-30-12-6, 2025'!K20</f>
        <v>0</v>
      </c>
      <c r="L15" s="21">
        <f>'11-30-12-6, 2025'!L20</f>
        <v>0</v>
      </c>
      <c r="M15" s="21">
        <f>'11-30-12-6, 2025'!M20</f>
        <v>0</v>
      </c>
      <c r="N15" s="21">
        <f>'11-30-12-6, 2025'!N20</f>
        <v>0</v>
      </c>
      <c r="O15" s="21">
        <f>'11-30-12-6, 2025'!O20</f>
        <v>0</v>
      </c>
      <c r="P15" s="21">
        <f>'11-30-12-6, 2025'!P20</f>
        <v>2.9309887850104133E-14</v>
      </c>
      <c r="Q15" s="21">
        <f>'11-30-12-6, 2025'!Q20</f>
        <v>50814.189999999988</v>
      </c>
      <c r="R15" s="21">
        <f>'11-30-12-6, 2025'!R20</f>
        <v>264</v>
      </c>
      <c r="S15" s="21">
        <f>'11-30-12-6, 2025'!S20</f>
        <v>847</v>
      </c>
      <c r="T15" s="21">
        <f>'11-30-12-6, 2025'!T20</f>
        <v>16364</v>
      </c>
      <c r="U15" s="21">
        <f>'11-30-12-6, 2025'!U20</f>
        <v>0</v>
      </c>
      <c r="V15" s="21">
        <f>'11-30-12-6, 2025'!V20</f>
        <v>20000</v>
      </c>
      <c r="W15" s="21">
        <f>'11-30-12-6, 2025'!W20</f>
        <v>8163</v>
      </c>
      <c r="X15" s="21">
        <f>'11-30-12-6, 2025'!X20</f>
        <v>43281</v>
      </c>
      <c r="Y15" s="21">
        <f>'11-30-12-6, 2025'!Y20</f>
        <v>646</v>
      </c>
      <c r="Z15" s="21">
        <f>'11-30-12-6, 2025'!Z20</f>
        <v>10251</v>
      </c>
      <c r="AA15" s="21">
        <f>'11-30-12-6, 2025'!AA20</f>
        <v>220</v>
      </c>
      <c r="AB15" s="21">
        <f>'11-30-12-6, 2025'!AB20</f>
        <v>7093</v>
      </c>
      <c r="AC15" s="21">
        <f>'11-30-12-6, 2025'!AC20</f>
        <v>1532</v>
      </c>
      <c r="AD15" s="21">
        <f>'11-30-12-6, 2025'!AD20</f>
        <v>5500</v>
      </c>
      <c r="AE15" s="21">
        <f>'11-30-12-6, 2025'!AE20</f>
        <v>1060</v>
      </c>
      <c r="AF15" s="21">
        <f>'11-30-12-6, 2025'!AF20</f>
        <v>16429.93</v>
      </c>
      <c r="AG15" s="21">
        <f>'11-30-12-6, 2025'!AG20</f>
        <v>1845</v>
      </c>
      <c r="AH15" s="21">
        <f>'11-30-12-6, 2025'!AH20</f>
        <v>283</v>
      </c>
    </row>
    <row r="16" spans="1:35" ht="60" customHeight="1" x14ac:dyDescent="0.25">
      <c r="A16" s="23"/>
      <c r="B16" s="24" t="s">
        <v>31</v>
      </c>
      <c r="C16" s="25"/>
      <c r="D16" s="26"/>
      <c r="E16" s="25">
        <v>20000</v>
      </c>
      <c r="F16" s="27">
        <f>E16/200*25</f>
        <v>2500</v>
      </c>
      <c r="G16" s="25">
        <v>21500</v>
      </c>
      <c r="H16" s="27">
        <f>G16/215*25</f>
        <v>2500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/>
      <c r="X16" s="26">
        <v>28500</v>
      </c>
      <c r="Y16" s="25"/>
      <c r="Z16" s="25">
        <v>3000</v>
      </c>
      <c r="AA16" s="25">
        <v>60</v>
      </c>
      <c r="AB16" s="25">
        <v>13500</v>
      </c>
      <c r="AC16" s="25"/>
      <c r="AD16" s="26"/>
      <c r="AE16" s="25"/>
      <c r="AF16" s="25">
        <v>10000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40000</v>
      </c>
      <c r="F17" s="75">
        <f t="shared" ref="F17:AH17" si="1">F15+F16</f>
        <v>5000</v>
      </c>
      <c r="G17" s="26">
        <f>G15+G16</f>
        <v>134110</v>
      </c>
      <c r="H17" s="27">
        <f>H15+H16</f>
        <v>15558.372093023247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65814.189999999988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8163</v>
      </c>
      <c r="X17" s="26">
        <f t="shared" si="1"/>
        <v>71781</v>
      </c>
      <c r="Y17" s="26">
        <f t="shared" si="1"/>
        <v>646</v>
      </c>
      <c r="Z17" s="26">
        <f t="shared" si="1"/>
        <v>13251</v>
      </c>
      <c r="AA17" s="26">
        <f t="shared" si="1"/>
        <v>280</v>
      </c>
      <c r="AB17" s="26">
        <f t="shared" si="1"/>
        <v>20593</v>
      </c>
      <c r="AC17" s="26">
        <f t="shared" si="1"/>
        <v>1532</v>
      </c>
      <c r="AD17" s="26">
        <f t="shared" si="1"/>
        <v>5500</v>
      </c>
      <c r="AE17" s="26">
        <f t="shared" si="1"/>
        <v>1060</v>
      </c>
      <c r="AF17" s="27">
        <f t="shared" si="1"/>
        <v>26429.93</v>
      </c>
      <c r="AG17" s="26">
        <f t="shared" si="1"/>
        <v>1845</v>
      </c>
      <c r="AH17" s="31">
        <f t="shared" si="1"/>
        <v>283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2429</v>
      </c>
      <c r="F18" s="27">
        <f>E18/200*25</f>
        <v>303.625</v>
      </c>
      <c r="G18" s="25">
        <v>25458</v>
      </c>
      <c r="H18" s="27">
        <f>G18/215*25</f>
        <v>2960.2325581395348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8905.4000000000015</v>
      </c>
      <c r="R18" s="25"/>
      <c r="S18" s="25"/>
      <c r="T18" s="25"/>
      <c r="U18" s="25"/>
      <c r="V18" s="25"/>
      <c r="W18" s="32">
        <v>1198</v>
      </c>
      <c r="X18" s="25">
        <v>12593</v>
      </c>
      <c r="Y18" s="25"/>
      <c r="Z18" s="25">
        <v>1603</v>
      </c>
      <c r="AA18" s="26">
        <v>24</v>
      </c>
      <c r="AB18" s="25">
        <v>5537</v>
      </c>
      <c r="AC18" s="26"/>
      <c r="AD18" s="25">
        <v>1152</v>
      </c>
      <c r="AE18" s="25"/>
      <c r="AF18" s="27">
        <v>3895.29</v>
      </c>
      <c r="AG18" s="26"/>
      <c r="AH18" s="33">
        <v>2</v>
      </c>
    </row>
    <row r="19" spans="1:36" ht="60" customHeight="1" x14ac:dyDescent="0.25">
      <c r="A19" s="34">
        <v>46004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37571</v>
      </c>
      <c r="F19" s="36">
        <f t="shared" si="2"/>
        <v>4696.375</v>
      </c>
      <c r="G19" s="36">
        <f t="shared" si="2"/>
        <v>108652</v>
      </c>
      <c r="H19" s="37">
        <f t="shared" si="2"/>
        <v>12598.139534883712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56908.789999999986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6965</v>
      </c>
      <c r="X19" s="36">
        <f t="shared" si="2"/>
        <v>59188</v>
      </c>
      <c r="Y19" s="36">
        <f t="shared" si="2"/>
        <v>646</v>
      </c>
      <c r="Z19" s="36">
        <f t="shared" si="2"/>
        <v>11648</v>
      </c>
      <c r="AA19" s="36">
        <f t="shared" si="2"/>
        <v>256</v>
      </c>
      <c r="AB19" s="36">
        <f t="shared" si="2"/>
        <v>15056</v>
      </c>
      <c r="AC19" s="36">
        <f t="shared" si="2"/>
        <v>1532</v>
      </c>
      <c r="AD19" s="36">
        <f t="shared" si="2"/>
        <v>4348</v>
      </c>
      <c r="AE19" s="36">
        <f t="shared" si="2"/>
        <v>1060</v>
      </c>
      <c r="AF19" s="37">
        <f t="shared" si="2"/>
        <v>22534.639999999999</v>
      </c>
      <c r="AG19" s="36">
        <f t="shared" si="2"/>
        <v>1845</v>
      </c>
      <c r="AH19" s="39">
        <f t="shared" si="2"/>
        <v>281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37571</v>
      </c>
      <c r="F20" s="40">
        <f t="shared" si="3"/>
        <v>4696.375</v>
      </c>
      <c r="G20" s="40">
        <f t="shared" si="3"/>
        <v>108652</v>
      </c>
      <c r="H20" s="41">
        <f t="shared" si="3"/>
        <v>12598.139534883712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56908.789999999986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6965</v>
      </c>
      <c r="X20" s="40">
        <f t="shared" si="3"/>
        <v>59188</v>
      </c>
      <c r="Y20" s="40">
        <f t="shared" si="3"/>
        <v>646</v>
      </c>
      <c r="Z20" s="40">
        <f t="shared" si="3"/>
        <v>11648</v>
      </c>
      <c r="AA20" s="40">
        <f t="shared" si="3"/>
        <v>256</v>
      </c>
      <c r="AB20" s="40">
        <f t="shared" si="3"/>
        <v>15056</v>
      </c>
      <c r="AC20" s="40">
        <f t="shared" si="3"/>
        <v>1532</v>
      </c>
      <c r="AD20" s="40">
        <f t="shared" si="3"/>
        <v>4348</v>
      </c>
      <c r="AE20" s="40">
        <f t="shared" si="3"/>
        <v>1060</v>
      </c>
      <c r="AF20" s="41">
        <f t="shared" si="3"/>
        <v>22534.639999999999</v>
      </c>
      <c r="AG20" s="40">
        <f t="shared" si="3"/>
        <v>1845</v>
      </c>
      <c r="AH20" s="42">
        <f t="shared" si="3"/>
        <v>281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5" zoomScale="85" zoomScaleNormal="85" workbookViewId="0">
      <selection activeCell="AF23" sqref="AF23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165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46005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'12-7-13, 2025'!E20</f>
        <v>37571</v>
      </c>
      <c r="F15" s="21">
        <f>'12-7-13, 2025'!F20</f>
        <v>4696.375</v>
      </c>
      <c r="G15" s="21">
        <f>'12-7-13, 2025'!G20</f>
        <v>108652</v>
      </c>
      <c r="H15" s="21">
        <f>'12-7-13, 2025'!H20</f>
        <v>12598.139534883712</v>
      </c>
      <c r="I15" s="21">
        <f>'12-7-13, 2025'!I20</f>
        <v>709500</v>
      </c>
      <c r="J15" s="21">
        <f>'12-7-13, 2025'!J20</f>
        <v>82500</v>
      </c>
      <c r="K15" s="21">
        <f>'12-7-13, 2025'!K20</f>
        <v>0</v>
      </c>
      <c r="L15" s="21">
        <f>'12-7-13, 2025'!L20</f>
        <v>0</v>
      </c>
      <c r="M15" s="21">
        <f>'12-7-13, 2025'!M20</f>
        <v>0</v>
      </c>
      <c r="N15" s="21">
        <f>'12-7-13, 2025'!N20</f>
        <v>0</v>
      </c>
      <c r="O15" s="21">
        <f>'12-7-13, 2025'!O20</f>
        <v>0</v>
      </c>
      <c r="P15" s="21">
        <f>'12-7-13, 2025'!P20</f>
        <v>2.9309887850104133E-14</v>
      </c>
      <c r="Q15" s="21">
        <f>'12-7-13, 2025'!Q20</f>
        <v>56908.789999999986</v>
      </c>
      <c r="R15" s="21">
        <f>'12-7-13, 2025'!R20</f>
        <v>264</v>
      </c>
      <c r="S15" s="21">
        <f>'12-7-13, 2025'!S20</f>
        <v>847</v>
      </c>
      <c r="T15" s="21">
        <f>'12-7-13, 2025'!T20</f>
        <v>16364</v>
      </c>
      <c r="U15" s="21">
        <f>'12-7-13, 2025'!U20</f>
        <v>0</v>
      </c>
      <c r="V15" s="21">
        <f>'12-7-13, 2025'!V20</f>
        <v>20000</v>
      </c>
      <c r="W15" s="21">
        <f>'12-7-13, 2025'!W20</f>
        <v>6965</v>
      </c>
      <c r="X15" s="21">
        <f>'12-7-13, 2025'!X20</f>
        <v>59188</v>
      </c>
      <c r="Y15" s="21">
        <f>'12-7-13, 2025'!Y20</f>
        <v>646</v>
      </c>
      <c r="Z15" s="21">
        <f>'12-7-13, 2025'!Z20</f>
        <v>11648</v>
      </c>
      <c r="AA15" s="21">
        <f>'12-7-13, 2025'!AA20</f>
        <v>256</v>
      </c>
      <c r="AB15" s="21">
        <f>'12-7-13, 2025'!AB20</f>
        <v>15056</v>
      </c>
      <c r="AC15" s="21">
        <f>'12-7-13, 2025'!AC20</f>
        <v>1532</v>
      </c>
      <c r="AD15" s="21">
        <f>'12-7-13, 2025'!AD20</f>
        <v>4348</v>
      </c>
      <c r="AE15" s="21">
        <f>'12-7-13, 2025'!AE20</f>
        <v>1060</v>
      </c>
      <c r="AF15" s="21">
        <f>'12-7-13, 2025'!AF20</f>
        <v>22534.639999999999</v>
      </c>
      <c r="AG15" s="21">
        <f>'12-7-13, 2025'!AG20</f>
        <v>1845</v>
      </c>
      <c r="AH15" s="21">
        <f>'12-7-13, 2025'!AH20</f>
        <v>281</v>
      </c>
    </row>
    <row r="16" spans="1:35" ht="60" customHeight="1" x14ac:dyDescent="0.25">
      <c r="A16" s="23"/>
      <c r="B16" s="24" t="s">
        <v>31</v>
      </c>
      <c r="C16" s="25"/>
      <c r="D16" s="26"/>
      <c r="E16" s="25">
        <v>15000</v>
      </c>
      <c r="F16" s="27">
        <f>E16/200*25</f>
        <v>1875</v>
      </c>
      <c r="G16" s="25">
        <v>16125</v>
      </c>
      <c r="H16" s="27">
        <f>G16/215*25</f>
        <v>1875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/>
      <c r="X16" s="26">
        <v>15000</v>
      </c>
      <c r="Y16" s="25"/>
      <c r="Z16" s="25">
        <v>2000</v>
      </c>
      <c r="AA16" s="25"/>
      <c r="AB16" s="25">
        <v>13500</v>
      </c>
      <c r="AC16" s="25"/>
      <c r="AD16" s="26"/>
      <c r="AE16" s="25"/>
      <c r="AF16" s="25">
        <v>5000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52571</v>
      </c>
      <c r="F17" s="75">
        <f t="shared" ref="F17:AH17" si="1">F15+F16</f>
        <v>6571.375</v>
      </c>
      <c r="G17" s="26">
        <f>G15+G16</f>
        <v>124777</v>
      </c>
      <c r="H17" s="27">
        <f>H15+H16</f>
        <v>14473.139534883712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71908.789999999979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6965</v>
      </c>
      <c r="X17" s="26">
        <f t="shared" si="1"/>
        <v>74188</v>
      </c>
      <c r="Y17" s="26">
        <f t="shared" si="1"/>
        <v>646</v>
      </c>
      <c r="Z17" s="26">
        <f t="shared" si="1"/>
        <v>13648</v>
      </c>
      <c r="AA17" s="26">
        <f t="shared" si="1"/>
        <v>256</v>
      </c>
      <c r="AB17" s="26">
        <f t="shared" si="1"/>
        <v>28556</v>
      </c>
      <c r="AC17" s="26">
        <f t="shared" si="1"/>
        <v>1532</v>
      </c>
      <c r="AD17" s="26">
        <f t="shared" si="1"/>
        <v>4348</v>
      </c>
      <c r="AE17" s="26">
        <f t="shared" si="1"/>
        <v>1060</v>
      </c>
      <c r="AF17" s="27">
        <f t="shared" si="1"/>
        <v>27534.639999999999</v>
      </c>
      <c r="AG17" s="26">
        <f t="shared" si="1"/>
        <v>1845</v>
      </c>
      <c r="AH17" s="31">
        <f t="shared" si="1"/>
        <v>281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8185</v>
      </c>
      <c r="F18" s="27">
        <f>E18/200*25</f>
        <v>1023.1249999999999</v>
      </c>
      <c r="G18" s="25">
        <v>14173</v>
      </c>
      <c r="H18" s="27">
        <f>G18/215*25</f>
        <v>1648.0232558139533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7045</v>
      </c>
      <c r="R18" s="25"/>
      <c r="S18" s="25"/>
      <c r="T18" s="25"/>
      <c r="U18" s="25"/>
      <c r="V18" s="25"/>
      <c r="W18" s="32">
        <v>1039</v>
      </c>
      <c r="X18" s="25">
        <v>10133</v>
      </c>
      <c r="Y18" s="25"/>
      <c r="Z18" s="25">
        <v>1266</v>
      </c>
      <c r="AA18" s="26">
        <v>10</v>
      </c>
      <c r="AB18" s="25">
        <v>3729</v>
      </c>
      <c r="AC18" s="26"/>
      <c r="AD18" s="25">
        <v>1354</v>
      </c>
      <c r="AE18" s="25"/>
      <c r="AF18" s="27">
        <v>3076.38</v>
      </c>
      <c r="AG18" s="26"/>
      <c r="AH18" s="33"/>
    </row>
    <row r="19" spans="1:36" ht="60" customHeight="1" x14ac:dyDescent="0.25">
      <c r="A19" s="34">
        <v>46011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44386</v>
      </c>
      <c r="F19" s="36">
        <f t="shared" si="2"/>
        <v>5548.25</v>
      </c>
      <c r="G19" s="36">
        <f t="shared" si="2"/>
        <v>110604</v>
      </c>
      <c r="H19" s="37">
        <f t="shared" si="2"/>
        <v>12825.11627906976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64863.789999999979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5926</v>
      </c>
      <c r="X19" s="36">
        <f t="shared" si="2"/>
        <v>64055</v>
      </c>
      <c r="Y19" s="36">
        <f t="shared" si="2"/>
        <v>646</v>
      </c>
      <c r="Z19" s="36">
        <f t="shared" si="2"/>
        <v>12382</v>
      </c>
      <c r="AA19" s="36">
        <f t="shared" si="2"/>
        <v>246</v>
      </c>
      <c r="AB19" s="36">
        <f t="shared" si="2"/>
        <v>24827</v>
      </c>
      <c r="AC19" s="36">
        <f t="shared" si="2"/>
        <v>1532</v>
      </c>
      <c r="AD19" s="36">
        <f t="shared" si="2"/>
        <v>2994</v>
      </c>
      <c r="AE19" s="36">
        <f t="shared" si="2"/>
        <v>1060</v>
      </c>
      <c r="AF19" s="37">
        <f t="shared" si="2"/>
        <v>24458.26</v>
      </c>
      <c r="AG19" s="36">
        <f t="shared" si="2"/>
        <v>1845</v>
      </c>
      <c r="AH19" s="39">
        <f t="shared" si="2"/>
        <v>281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44386</v>
      </c>
      <c r="F20" s="40">
        <f t="shared" si="3"/>
        <v>5548.25</v>
      </c>
      <c r="G20" s="40">
        <f t="shared" si="3"/>
        <v>110604</v>
      </c>
      <c r="H20" s="41">
        <f t="shared" si="3"/>
        <v>12825.11627906976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64863.789999999979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5926</v>
      </c>
      <c r="X20" s="40">
        <f t="shared" si="3"/>
        <v>64055</v>
      </c>
      <c r="Y20" s="40">
        <f t="shared" si="3"/>
        <v>646</v>
      </c>
      <c r="Z20" s="40">
        <f t="shared" si="3"/>
        <v>12382</v>
      </c>
      <c r="AA20" s="40">
        <f t="shared" si="3"/>
        <v>246</v>
      </c>
      <c r="AB20" s="40">
        <f t="shared" si="3"/>
        <v>24827</v>
      </c>
      <c r="AC20" s="40">
        <f t="shared" si="3"/>
        <v>1532</v>
      </c>
      <c r="AD20" s="40">
        <f t="shared" si="3"/>
        <v>2994</v>
      </c>
      <c r="AE20" s="40">
        <f t="shared" si="3"/>
        <v>1060</v>
      </c>
      <c r="AF20" s="41">
        <f t="shared" si="3"/>
        <v>24458.26</v>
      </c>
      <c r="AG20" s="40">
        <f t="shared" si="3"/>
        <v>1845</v>
      </c>
      <c r="AH20" s="42">
        <f t="shared" si="3"/>
        <v>281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U18" sqref="U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166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46012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'12-14-20, 2025'!E20</f>
        <v>44386</v>
      </c>
      <c r="F15" s="21">
        <f>'12-14-20, 2025'!F20</f>
        <v>5548.25</v>
      </c>
      <c r="G15" s="21">
        <f>'12-14-20, 2025'!G20</f>
        <v>110604</v>
      </c>
      <c r="H15" s="21">
        <f>'12-14-20, 2025'!H20</f>
        <v>12825.11627906976</v>
      </c>
      <c r="I15" s="21">
        <f>'12-14-20, 2025'!I20</f>
        <v>709500</v>
      </c>
      <c r="J15" s="21">
        <f>'12-14-20, 2025'!J20</f>
        <v>82500</v>
      </c>
      <c r="K15" s="21">
        <f>'12-14-20, 2025'!K20</f>
        <v>0</v>
      </c>
      <c r="L15" s="21">
        <f>'12-14-20, 2025'!L20</f>
        <v>0</v>
      </c>
      <c r="M15" s="21">
        <f>'12-14-20, 2025'!M20</f>
        <v>0</v>
      </c>
      <c r="N15" s="21">
        <f>'12-14-20, 2025'!N20</f>
        <v>0</v>
      </c>
      <c r="O15" s="21">
        <f>'12-14-20, 2025'!O20</f>
        <v>0</v>
      </c>
      <c r="P15" s="21">
        <f>'12-14-20, 2025'!P20</f>
        <v>2.9309887850104133E-14</v>
      </c>
      <c r="Q15" s="21">
        <f>'12-14-20, 2025'!Q20</f>
        <v>64863.789999999979</v>
      </c>
      <c r="R15" s="21">
        <f>'12-14-20, 2025'!R20</f>
        <v>264</v>
      </c>
      <c r="S15" s="21">
        <f>'12-14-20, 2025'!S20</f>
        <v>847</v>
      </c>
      <c r="T15" s="21">
        <f>'12-14-20, 2025'!T20</f>
        <v>16364</v>
      </c>
      <c r="U15" s="21">
        <f>'12-14-20, 2025'!U20</f>
        <v>0</v>
      </c>
      <c r="V15" s="21">
        <f>'12-14-20, 2025'!V20</f>
        <v>20000</v>
      </c>
      <c r="W15" s="21">
        <f>'12-14-20, 2025'!W20</f>
        <v>5926</v>
      </c>
      <c r="X15" s="21">
        <f>'12-14-20, 2025'!X20</f>
        <v>64055</v>
      </c>
      <c r="Y15" s="21">
        <f>'12-14-20, 2025'!Y20</f>
        <v>646</v>
      </c>
      <c r="Z15" s="21">
        <f>'12-14-20, 2025'!Z20</f>
        <v>12382</v>
      </c>
      <c r="AA15" s="21">
        <f>'12-14-20, 2025'!AA20</f>
        <v>246</v>
      </c>
      <c r="AB15" s="21">
        <f>'12-14-20, 2025'!AB20</f>
        <v>24827</v>
      </c>
      <c r="AC15" s="21">
        <f>'12-14-20, 2025'!AC20</f>
        <v>1532</v>
      </c>
      <c r="AD15" s="21">
        <f>'12-14-20, 2025'!AD20</f>
        <v>2994</v>
      </c>
      <c r="AE15" s="21">
        <f>'12-14-20, 2025'!AE20</f>
        <v>1060</v>
      </c>
      <c r="AF15" s="21">
        <f>'12-14-20, 2025'!AF20</f>
        <v>24458.26</v>
      </c>
      <c r="AG15" s="21">
        <f>'12-14-20, 2025'!AG20</f>
        <v>1845</v>
      </c>
      <c r="AH15" s="21">
        <f>'12-14-20, 2025'!AH20</f>
        <v>281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44386</v>
      </c>
      <c r="F17" s="75">
        <f t="shared" ref="F17:AH17" si="1">F15+F16</f>
        <v>5548.25</v>
      </c>
      <c r="G17" s="26">
        <f>G15+G16</f>
        <v>110604</v>
      </c>
      <c r="H17" s="27">
        <f>H15+H16</f>
        <v>12825.11627906976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64863.789999999979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5926</v>
      </c>
      <c r="X17" s="26">
        <f t="shared" si="1"/>
        <v>64055</v>
      </c>
      <c r="Y17" s="26">
        <f t="shared" si="1"/>
        <v>646</v>
      </c>
      <c r="Z17" s="26">
        <f t="shared" si="1"/>
        <v>12382</v>
      </c>
      <c r="AA17" s="26">
        <f t="shared" si="1"/>
        <v>246</v>
      </c>
      <c r="AB17" s="26">
        <f t="shared" si="1"/>
        <v>24827</v>
      </c>
      <c r="AC17" s="26">
        <f t="shared" si="1"/>
        <v>1532</v>
      </c>
      <c r="AD17" s="26">
        <f t="shared" si="1"/>
        <v>2994</v>
      </c>
      <c r="AE17" s="26">
        <f t="shared" si="1"/>
        <v>1060</v>
      </c>
      <c r="AF17" s="27">
        <f t="shared" si="1"/>
        <v>24458.26</v>
      </c>
      <c r="AG17" s="26">
        <f t="shared" si="1"/>
        <v>1845</v>
      </c>
      <c r="AH17" s="31">
        <f t="shared" si="1"/>
        <v>281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2285</v>
      </c>
      <c r="F18" s="27">
        <f>E18/200*25</f>
        <v>285.625</v>
      </c>
      <c r="G18" s="25">
        <v>4442</v>
      </c>
      <c r="H18" s="27">
        <f>G18/215*25</f>
        <v>516.51162790697674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2064.6000000000004</v>
      </c>
      <c r="R18" s="25"/>
      <c r="S18" s="25"/>
      <c r="T18" s="25"/>
      <c r="U18" s="25"/>
      <c r="V18" s="25"/>
      <c r="W18" s="32">
        <v>128</v>
      </c>
      <c r="X18" s="25">
        <v>3108</v>
      </c>
      <c r="Y18" s="25"/>
      <c r="Z18" s="25">
        <v>379</v>
      </c>
      <c r="AA18" s="26"/>
      <c r="AB18" s="25">
        <v>1000</v>
      </c>
      <c r="AC18" s="26"/>
      <c r="AD18" s="25">
        <v>521</v>
      </c>
      <c r="AE18" s="25"/>
      <c r="AF18" s="27">
        <v>920.97</v>
      </c>
      <c r="AG18" s="26"/>
      <c r="AH18" s="33">
        <v>2</v>
      </c>
    </row>
    <row r="19" spans="1:36" ht="60" customHeight="1" x14ac:dyDescent="0.25">
      <c r="A19" s="34">
        <v>46018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42101</v>
      </c>
      <c r="F19" s="36">
        <f t="shared" si="2"/>
        <v>5262.625</v>
      </c>
      <c r="G19" s="36">
        <f t="shared" si="2"/>
        <v>106162</v>
      </c>
      <c r="H19" s="37">
        <f t="shared" si="2"/>
        <v>12308.604651162783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62799.189999999981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5798</v>
      </c>
      <c r="X19" s="36">
        <f t="shared" si="2"/>
        <v>60947</v>
      </c>
      <c r="Y19" s="36">
        <f t="shared" si="2"/>
        <v>646</v>
      </c>
      <c r="Z19" s="36">
        <f t="shared" si="2"/>
        <v>12003</v>
      </c>
      <c r="AA19" s="36">
        <f t="shared" si="2"/>
        <v>246</v>
      </c>
      <c r="AB19" s="36">
        <f t="shared" si="2"/>
        <v>23827</v>
      </c>
      <c r="AC19" s="36">
        <f t="shared" si="2"/>
        <v>1532</v>
      </c>
      <c r="AD19" s="36">
        <f t="shared" si="2"/>
        <v>2473</v>
      </c>
      <c r="AE19" s="36">
        <f t="shared" si="2"/>
        <v>1060</v>
      </c>
      <c r="AF19" s="37">
        <f t="shared" si="2"/>
        <v>23537.289999999997</v>
      </c>
      <c r="AG19" s="36">
        <f t="shared" si="2"/>
        <v>1845</v>
      </c>
      <c r="AH19" s="39">
        <f t="shared" si="2"/>
        <v>279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42101</v>
      </c>
      <c r="F20" s="40">
        <f t="shared" si="3"/>
        <v>5262.625</v>
      </c>
      <c r="G20" s="40">
        <f t="shared" si="3"/>
        <v>106162</v>
      </c>
      <c r="H20" s="41">
        <f t="shared" si="3"/>
        <v>12308.604651162783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62799.189999999981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5798</v>
      </c>
      <c r="X20" s="40">
        <f t="shared" si="3"/>
        <v>60947</v>
      </c>
      <c r="Y20" s="40">
        <f t="shared" si="3"/>
        <v>646</v>
      </c>
      <c r="Z20" s="40">
        <f t="shared" si="3"/>
        <v>12003</v>
      </c>
      <c r="AA20" s="40">
        <f t="shared" si="3"/>
        <v>246</v>
      </c>
      <c r="AB20" s="40">
        <f t="shared" si="3"/>
        <v>23827</v>
      </c>
      <c r="AC20" s="40">
        <f t="shared" si="3"/>
        <v>1532</v>
      </c>
      <c r="AD20" s="40">
        <f t="shared" si="3"/>
        <v>2473</v>
      </c>
      <c r="AE20" s="40">
        <f t="shared" si="3"/>
        <v>1060</v>
      </c>
      <c r="AF20" s="41">
        <f t="shared" si="3"/>
        <v>23537.289999999997</v>
      </c>
      <c r="AG20" s="40">
        <f t="shared" si="3"/>
        <v>1845</v>
      </c>
      <c r="AH20" s="42">
        <f t="shared" si="3"/>
        <v>279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R19" sqref="R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167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46019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'12-21-27, 2025'!E20</f>
        <v>42101</v>
      </c>
      <c r="F15" s="21">
        <f>'12-21-27, 2025'!F20</f>
        <v>5262.625</v>
      </c>
      <c r="G15" s="21">
        <f>'12-21-27, 2025'!G20</f>
        <v>106162</v>
      </c>
      <c r="H15" s="21">
        <f>'12-21-27, 2025'!H20</f>
        <v>12308.604651162783</v>
      </c>
      <c r="I15" s="21">
        <f>'12-21-27, 2025'!I20</f>
        <v>709500</v>
      </c>
      <c r="J15" s="21">
        <f>'12-21-27, 2025'!J20</f>
        <v>82500</v>
      </c>
      <c r="K15" s="21">
        <f>'12-21-27, 2025'!K20</f>
        <v>0</v>
      </c>
      <c r="L15" s="21">
        <f>'12-21-27, 2025'!L20</f>
        <v>0</v>
      </c>
      <c r="M15" s="21">
        <f>'12-21-27, 2025'!M20</f>
        <v>0</v>
      </c>
      <c r="N15" s="21">
        <f>'12-21-27, 2025'!N20</f>
        <v>0</v>
      </c>
      <c r="O15" s="21">
        <f>'12-21-27, 2025'!O20</f>
        <v>0</v>
      </c>
      <c r="P15" s="21">
        <f>'12-21-27, 2025'!P20</f>
        <v>2.9309887850104133E-14</v>
      </c>
      <c r="Q15" s="21">
        <f>'12-21-27, 2025'!Q20</f>
        <v>62799.189999999981</v>
      </c>
      <c r="R15" s="21">
        <f>'12-21-27, 2025'!R20</f>
        <v>264</v>
      </c>
      <c r="S15" s="21">
        <f>'12-21-27, 2025'!S20</f>
        <v>847</v>
      </c>
      <c r="T15" s="21">
        <f>'12-21-27, 2025'!T20</f>
        <v>16364</v>
      </c>
      <c r="U15" s="21">
        <f>'12-21-27, 2025'!U20</f>
        <v>0</v>
      </c>
      <c r="V15" s="21">
        <f>'12-21-27, 2025'!V20</f>
        <v>20000</v>
      </c>
      <c r="W15" s="21">
        <f>'12-21-27, 2025'!W20</f>
        <v>5798</v>
      </c>
      <c r="X15" s="21">
        <f>'12-21-27, 2025'!X20</f>
        <v>60947</v>
      </c>
      <c r="Y15" s="21">
        <f>'12-21-27, 2025'!Y20</f>
        <v>646</v>
      </c>
      <c r="Z15" s="21">
        <f>'12-21-27, 2025'!Z20</f>
        <v>12003</v>
      </c>
      <c r="AA15" s="21">
        <f>'12-21-27, 2025'!AA20</f>
        <v>246</v>
      </c>
      <c r="AB15" s="21">
        <f>'12-21-27, 2025'!AB20</f>
        <v>23827</v>
      </c>
      <c r="AC15" s="21">
        <f>'12-21-27, 2025'!AC20</f>
        <v>1532</v>
      </c>
      <c r="AD15" s="21">
        <f>'12-21-27, 2025'!AD20</f>
        <v>2473</v>
      </c>
      <c r="AE15" s="21">
        <f>'12-21-27, 2025'!AE20</f>
        <v>1060</v>
      </c>
      <c r="AF15" s="21">
        <f>'12-21-27, 2025'!AF20</f>
        <v>23537.289999999997</v>
      </c>
      <c r="AG15" s="21">
        <f>'12-21-27, 2025'!AG20</f>
        <v>1845</v>
      </c>
      <c r="AH15" s="21">
        <f>'12-21-27, 2025'!AH20</f>
        <v>279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42101</v>
      </c>
      <c r="F17" s="75">
        <f t="shared" ref="F17:AH17" si="1">F15+F16</f>
        <v>5262.625</v>
      </c>
      <c r="G17" s="26">
        <f>G15+G16</f>
        <v>106162</v>
      </c>
      <c r="H17" s="27">
        <f>H15+H16</f>
        <v>12308.604651162783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62799.189999999981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5798</v>
      </c>
      <c r="X17" s="26">
        <f t="shared" si="1"/>
        <v>60947</v>
      </c>
      <c r="Y17" s="26">
        <f t="shared" si="1"/>
        <v>646</v>
      </c>
      <c r="Z17" s="26">
        <f t="shared" si="1"/>
        <v>12003</v>
      </c>
      <c r="AA17" s="26">
        <f t="shared" si="1"/>
        <v>246</v>
      </c>
      <c r="AB17" s="26">
        <f t="shared" si="1"/>
        <v>23827</v>
      </c>
      <c r="AC17" s="26">
        <f t="shared" si="1"/>
        <v>1532</v>
      </c>
      <c r="AD17" s="26">
        <f t="shared" si="1"/>
        <v>2473</v>
      </c>
      <c r="AE17" s="26">
        <f t="shared" si="1"/>
        <v>1060</v>
      </c>
      <c r="AF17" s="27">
        <f t="shared" si="1"/>
        <v>23537.289999999997</v>
      </c>
      <c r="AG17" s="26">
        <f t="shared" si="1"/>
        <v>1845</v>
      </c>
      <c r="AH17" s="31">
        <f t="shared" si="1"/>
        <v>279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586</v>
      </c>
      <c r="F18" s="27">
        <f>E18/200*25</f>
        <v>73.25</v>
      </c>
      <c r="G18" s="25">
        <v>1121</v>
      </c>
      <c r="H18" s="27">
        <f>G18/215*25</f>
        <v>130.34883720930233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642.70000000000005</v>
      </c>
      <c r="R18" s="25"/>
      <c r="S18" s="25"/>
      <c r="T18" s="25"/>
      <c r="U18" s="25"/>
      <c r="V18" s="25"/>
      <c r="W18" s="32">
        <v>48</v>
      </c>
      <c r="X18" s="25">
        <v>871</v>
      </c>
      <c r="Y18" s="25"/>
      <c r="Z18" s="25">
        <v>125</v>
      </c>
      <c r="AA18" s="26"/>
      <c r="AB18" s="25">
        <v>416</v>
      </c>
      <c r="AC18" s="26"/>
      <c r="AD18" s="25">
        <v>30</v>
      </c>
      <c r="AE18" s="25"/>
      <c r="AF18" s="27">
        <v>303.75</v>
      </c>
      <c r="AG18" s="26">
        <v>150</v>
      </c>
      <c r="AH18" s="33"/>
    </row>
    <row r="19" spans="1:36" ht="60" customHeight="1" x14ac:dyDescent="0.25">
      <c r="A19" s="34">
        <v>46025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41515</v>
      </c>
      <c r="F19" s="36">
        <f t="shared" si="2"/>
        <v>5189.375</v>
      </c>
      <c r="G19" s="36">
        <f t="shared" si="2"/>
        <v>105041</v>
      </c>
      <c r="H19" s="37">
        <f t="shared" si="2"/>
        <v>12178.255813953481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62156.489999999983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5750</v>
      </c>
      <c r="X19" s="36">
        <f t="shared" si="2"/>
        <v>60076</v>
      </c>
      <c r="Y19" s="36">
        <f t="shared" si="2"/>
        <v>646</v>
      </c>
      <c r="Z19" s="36">
        <f t="shared" si="2"/>
        <v>11878</v>
      </c>
      <c r="AA19" s="36">
        <f t="shared" si="2"/>
        <v>246</v>
      </c>
      <c r="AB19" s="36">
        <f t="shared" si="2"/>
        <v>23411</v>
      </c>
      <c r="AC19" s="36">
        <f t="shared" si="2"/>
        <v>1532</v>
      </c>
      <c r="AD19" s="36">
        <f t="shared" si="2"/>
        <v>2443</v>
      </c>
      <c r="AE19" s="36">
        <f t="shared" si="2"/>
        <v>1060</v>
      </c>
      <c r="AF19" s="37">
        <f t="shared" si="2"/>
        <v>23233.539999999997</v>
      </c>
      <c r="AG19" s="36">
        <f t="shared" si="2"/>
        <v>1695</v>
      </c>
      <c r="AH19" s="39">
        <f t="shared" si="2"/>
        <v>279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41515</v>
      </c>
      <c r="F20" s="40">
        <f t="shared" si="3"/>
        <v>5189.375</v>
      </c>
      <c r="G20" s="40">
        <f t="shared" si="3"/>
        <v>105041</v>
      </c>
      <c r="H20" s="41">
        <f t="shared" si="3"/>
        <v>12178.255813953481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62156.489999999983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5750</v>
      </c>
      <c r="X20" s="40">
        <f t="shared" si="3"/>
        <v>60076</v>
      </c>
      <c r="Y20" s="40">
        <f t="shared" si="3"/>
        <v>646</v>
      </c>
      <c r="Z20" s="40">
        <f t="shared" si="3"/>
        <v>11878</v>
      </c>
      <c r="AA20" s="40">
        <f t="shared" si="3"/>
        <v>246</v>
      </c>
      <c r="AB20" s="40">
        <f t="shared" si="3"/>
        <v>23411</v>
      </c>
      <c r="AC20" s="40">
        <f t="shared" si="3"/>
        <v>1532</v>
      </c>
      <c r="AD20" s="40">
        <f t="shared" si="3"/>
        <v>2443</v>
      </c>
      <c r="AE20" s="40">
        <f t="shared" si="3"/>
        <v>1060</v>
      </c>
      <c r="AF20" s="41">
        <f t="shared" si="3"/>
        <v>23233.539999999997</v>
      </c>
      <c r="AG20" s="40">
        <f t="shared" si="3"/>
        <v>1695</v>
      </c>
      <c r="AH20" s="42">
        <f t="shared" si="3"/>
        <v>279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0" zoomScale="85" zoomScaleNormal="85" workbookViewId="0">
      <selection activeCell="Q18" sqref="Q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168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46026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'12-28-1-3, 2026'!E20</f>
        <v>41515</v>
      </c>
      <c r="F15" s="21">
        <f>'12-28-1-3, 2026'!F20</f>
        <v>5189.375</v>
      </c>
      <c r="G15" s="21">
        <f>'12-28-1-3, 2026'!G20</f>
        <v>105041</v>
      </c>
      <c r="H15" s="21">
        <f>'12-28-1-3, 2026'!H20</f>
        <v>12178.255813953481</v>
      </c>
      <c r="I15" s="21">
        <f>'12-28-1-3, 2026'!I20</f>
        <v>709500</v>
      </c>
      <c r="J15" s="21">
        <f>'12-28-1-3, 2026'!J20</f>
        <v>82500</v>
      </c>
      <c r="K15" s="21">
        <f>'12-28-1-3, 2026'!K20</f>
        <v>0</v>
      </c>
      <c r="L15" s="21">
        <f>'12-28-1-3, 2026'!L20</f>
        <v>0</v>
      </c>
      <c r="M15" s="21">
        <f>'12-28-1-3, 2026'!M20</f>
        <v>0</v>
      </c>
      <c r="N15" s="21">
        <f>'12-28-1-3, 2026'!N20</f>
        <v>0</v>
      </c>
      <c r="O15" s="21">
        <f>'12-28-1-3, 2026'!O20</f>
        <v>0</v>
      </c>
      <c r="P15" s="21">
        <f>'12-28-1-3, 2026'!P20</f>
        <v>2.9309887850104133E-14</v>
      </c>
      <c r="Q15" s="21">
        <f>'12-28-1-3, 2026'!Q20</f>
        <v>62156.489999999983</v>
      </c>
      <c r="R15" s="21">
        <f>'12-28-1-3, 2026'!R20</f>
        <v>264</v>
      </c>
      <c r="S15" s="21">
        <f>'12-28-1-3, 2026'!S20</f>
        <v>847</v>
      </c>
      <c r="T15" s="21">
        <f>'12-28-1-3, 2026'!T20</f>
        <v>16364</v>
      </c>
      <c r="U15" s="21">
        <f>'12-28-1-3, 2026'!U20</f>
        <v>0</v>
      </c>
      <c r="V15" s="21">
        <f>'12-28-1-3, 2026'!V20</f>
        <v>20000</v>
      </c>
      <c r="W15" s="21">
        <f>'12-28-1-3, 2026'!W20</f>
        <v>5750</v>
      </c>
      <c r="X15" s="21">
        <f>'12-28-1-3, 2026'!X20</f>
        <v>60076</v>
      </c>
      <c r="Y15" s="21">
        <f>'12-28-1-3, 2026'!Y20</f>
        <v>646</v>
      </c>
      <c r="Z15" s="21">
        <f>'12-28-1-3, 2026'!Z20</f>
        <v>11878</v>
      </c>
      <c r="AA15" s="21">
        <f>'12-28-1-3, 2026'!AA20</f>
        <v>246</v>
      </c>
      <c r="AB15" s="21">
        <f>'12-28-1-3, 2026'!AB20</f>
        <v>23411</v>
      </c>
      <c r="AC15" s="21">
        <f>'12-28-1-3, 2026'!AC20</f>
        <v>1532</v>
      </c>
      <c r="AD15" s="21">
        <f>'12-28-1-3, 2026'!AD20</f>
        <v>2443</v>
      </c>
      <c r="AE15" s="21">
        <f>'12-28-1-3, 2026'!AE20</f>
        <v>1060</v>
      </c>
      <c r="AF15" s="21">
        <f>'12-28-1-3, 2026'!AF20</f>
        <v>23233.539999999997</v>
      </c>
      <c r="AG15" s="21">
        <f>'12-28-1-3, 2026'!AG20</f>
        <v>1695</v>
      </c>
      <c r="AH15" s="21">
        <f>'12-28-1-3, 2026'!AH20</f>
        <v>279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41515</v>
      </c>
      <c r="F17" s="75">
        <f t="shared" ref="F17:AH17" si="1">F15+F16</f>
        <v>5189.375</v>
      </c>
      <c r="G17" s="26">
        <f>G15+G16</f>
        <v>105041</v>
      </c>
      <c r="H17" s="27">
        <f>H15+H16</f>
        <v>12178.255813953481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62156.489999999983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5750</v>
      </c>
      <c r="X17" s="26">
        <f t="shared" si="1"/>
        <v>60076</v>
      </c>
      <c r="Y17" s="26">
        <f t="shared" si="1"/>
        <v>646</v>
      </c>
      <c r="Z17" s="26">
        <f t="shared" si="1"/>
        <v>11878</v>
      </c>
      <c r="AA17" s="26">
        <f t="shared" si="1"/>
        <v>246</v>
      </c>
      <c r="AB17" s="26">
        <f t="shared" si="1"/>
        <v>23411</v>
      </c>
      <c r="AC17" s="26">
        <f t="shared" si="1"/>
        <v>1532</v>
      </c>
      <c r="AD17" s="26">
        <f t="shared" si="1"/>
        <v>2443</v>
      </c>
      <c r="AE17" s="26">
        <f t="shared" si="1"/>
        <v>1060</v>
      </c>
      <c r="AF17" s="27">
        <f t="shared" si="1"/>
        <v>23233.539999999997</v>
      </c>
      <c r="AG17" s="26">
        <f t="shared" si="1"/>
        <v>1695</v>
      </c>
      <c r="AH17" s="31">
        <f t="shared" si="1"/>
        <v>279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7907</v>
      </c>
      <c r="F18" s="27">
        <f>E18/200*25</f>
        <v>988.37499999999989</v>
      </c>
      <c r="G18" s="25">
        <v>14985</v>
      </c>
      <c r="H18" s="27">
        <f>G18/215*25</f>
        <v>1742.4418604651162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7667</v>
      </c>
      <c r="R18" s="25"/>
      <c r="S18" s="25"/>
      <c r="T18" s="25"/>
      <c r="U18" s="25"/>
      <c r="V18" s="25"/>
      <c r="W18" s="32">
        <v>605</v>
      </c>
      <c r="X18" s="25">
        <v>10661</v>
      </c>
      <c r="Y18" s="25"/>
      <c r="Z18" s="25">
        <v>1417</v>
      </c>
      <c r="AA18" s="26">
        <v>18</v>
      </c>
      <c r="AB18" s="25">
        <v>4973</v>
      </c>
      <c r="AC18" s="26"/>
      <c r="AD18" s="25">
        <v>462</v>
      </c>
      <c r="AE18" s="25"/>
      <c r="AF18" s="27">
        <v>3443.3100000000004</v>
      </c>
      <c r="AG18" s="26"/>
      <c r="AH18" s="33"/>
    </row>
    <row r="19" spans="1:36" ht="60" customHeight="1" x14ac:dyDescent="0.25">
      <c r="A19" s="34">
        <v>46032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33608</v>
      </c>
      <c r="F19" s="36">
        <f t="shared" si="2"/>
        <v>4201</v>
      </c>
      <c r="G19" s="36">
        <f t="shared" si="2"/>
        <v>90056</v>
      </c>
      <c r="H19" s="37">
        <f t="shared" si="2"/>
        <v>10435.813953488365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54489.489999999983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5145</v>
      </c>
      <c r="X19" s="36">
        <f t="shared" si="2"/>
        <v>49415</v>
      </c>
      <c r="Y19" s="36">
        <f t="shared" si="2"/>
        <v>646</v>
      </c>
      <c r="Z19" s="36">
        <f t="shared" si="2"/>
        <v>10461</v>
      </c>
      <c r="AA19" s="36">
        <f t="shared" si="2"/>
        <v>228</v>
      </c>
      <c r="AB19" s="36">
        <f t="shared" si="2"/>
        <v>18438</v>
      </c>
      <c r="AC19" s="36">
        <f t="shared" si="2"/>
        <v>1532</v>
      </c>
      <c r="AD19" s="36">
        <f t="shared" si="2"/>
        <v>1981</v>
      </c>
      <c r="AE19" s="36">
        <f t="shared" si="2"/>
        <v>1060</v>
      </c>
      <c r="AF19" s="37">
        <f t="shared" si="2"/>
        <v>19790.229999999996</v>
      </c>
      <c r="AG19" s="36">
        <f t="shared" si="2"/>
        <v>1695</v>
      </c>
      <c r="AH19" s="39">
        <f t="shared" si="2"/>
        <v>279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33608</v>
      </c>
      <c r="F20" s="40">
        <f t="shared" si="3"/>
        <v>4201</v>
      </c>
      <c r="G20" s="40">
        <f t="shared" si="3"/>
        <v>90056</v>
      </c>
      <c r="H20" s="41">
        <f t="shared" si="3"/>
        <v>10435.813953488365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54489.489999999983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5145</v>
      </c>
      <c r="X20" s="40">
        <f t="shared" si="3"/>
        <v>49415</v>
      </c>
      <c r="Y20" s="40">
        <f t="shared" si="3"/>
        <v>646</v>
      </c>
      <c r="Z20" s="40">
        <f t="shared" si="3"/>
        <v>10461</v>
      </c>
      <c r="AA20" s="40">
        <f t="shared" si="3"/>
        <v>228</v>
      </c>
      <c r="AB20" s="40">
        <f t="shared" si="3"/>
        <v>18438</v>
      </c>
      <c r="AC20" s="40">
        <f t="shared" si="3"/>
        <v>1532</v>
      </c>
      <c r="AD20" s="40">
        <f t="shared" si="3"/>
        <v>1981</v>
      </c>
      <c r="AE20" s="40">
        <f t="shared" si="3"/>
        <v>1060</v>
      </c>
      <c r="AF20" s="41">
        <f t="shared" si="3"/>
        <v>19790.229999999996</v>
      </c>
      <c r="AG20" s="40">
        <f t="shared" si="3"/>
        <v>1695</v>
      </c>
      <c r="AH20" s="42">
        <f t="shared" si="3"/>
        <v>279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T18" sqref="T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169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46033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'1-4-10, 2026'!E20</f>
        <v>33608</v>
      </c>
      <c r="F15" s="21">
        <f>'1-4-10, 2026'!F20</f>
        <v>4201</v>
      </c>
      <c r="G15" s="21">
        <f>'1-4-10, 2026'!G20</f>
        <v>90056</v>
      </c>
      <c r="H15" s="21">
        <f>'1-4-10, 2026'!H20</f>
        <v>10435.813953488365</v>
      </c>
      <c r="I15" s="21">
        <f>'1-4-10, 2026'!I20</f>
        <v>709500</v>
      </c>
      <c r="J15" s="21">
        <f>'1-4-10, 2026'!J20</f>
        <v>82500</v>
      </c>
      <c r="K15" s="21">
        <f>'1-4-10, 2026'!K20</f>
        <v>0</v>
      </c>
      <c r="L15" s="21">
        <f>'1-4-10, 2026'!L20</f>
        <v>0</v>
      </c>
      <c r="M15" s="21">
        <f>'1-4-10, 2026'!M20</f>
        <v>0</v>
      </c>
      <c r="N15" s="21">
        <f>'1-4-10, 2026'!N20</f>
        <v>0</v>
      </c>
      <c r="O15" s="21">
        <f>'1-4-10, 2026'!O20</f>
        <v>0</v>
      </c>
      <c r="P15" s="21">
        <f>'1-4-10, 2026'!P20</f>
        <v>2.9309887850104133E-14</v>
      </c>
      <c r="Q15" s="21">
        <f>'1-4-10, 2026'!Q20</f>
        <v>54489.489999999983</v>
      </c>
      <c r="R15" s="21">
        <f>'1-4-10, 2026'!R20</f>
        <v>264</v>
      </c>
      <c r="S15" s="21">
        <f>'1-4-10, 2026'!S20</f>
        <v>847</v>
      </c>
      <c r="T15" s="21">
        <f>'1-4-10, 2026'!T20</f>
        <v>16364</v>
      </c>
      <c r="U15" s="21">
        <f>'1-4-10, 2026'!U20</f>
        <v>0</v>
      </c>
      <c r="V15" s="21">
        <f>'1-4-10, 2026'!V20</f>
        <v>20000</v>
      </c>
      <c r="W15" s="21">
        <f>'1-4-10, 2026'!W20</f>
        <v>5145</v>
      </c>
      <c r="X15" s="21">
        <f>'1-4-10, 2026'!X20</f>
        <v>49415</v>
      </c>
      <c r="Y15" s="21">
        <f>'1-4-10, 2026'!Y20</f>
        <v>646</v>
      </c>
      <c r="Z15" s="21">
        <f>'1-4-10, 2026'!Z20</f>
        <v>10461</v>
      </c>
      <c r="AA15" s="21">
        <f>'1-4-10, 2026'!AA20</f>
        <v>228</v>
      </c>
      <c r="AB15" s="21">
        <f>'1-4-10, 2026'!AB20</f>
        <v>18438</v>
      </c>
      <c r="AC15" s="21">
        <f>'1-4-10, 2026'!AC20</f>
        <v>1532</v>
      </c>
      <c r="AD15" s="21">
        <f>'1-4-10, 2026'!AD20</f>
        <v>1981</v>
      </c>
      <c r="AE15" s="21">
        <f>'1-4-10, 2026'!AE20</f>
        <v>1060</v>
      </c>
      <c r="AF15" s="21">
        <f>'1-4-10, 2026'!AF20</f>
        <v>19790.229999999996</v>
      </c>
      <c r="AG15" s="21">
        <f>'1-4-10, 2026'!AG20</f>
        <v>1695</v>
      </c>
      <c r="AH15" s="21">
        <f>'1-4-10, 2026'!AH20</f>
        <v>279</v>
      </c>
    </row>
    <row r="16" spans="1:35" ht="60" customHeight="1" x14ac:dyDescent="0.25">
      <c r="A16" s="23"/>
      <c r="B16" s="24" t="s">
        <v>31</v>
      </c>
      <c r="C16" s="25"/>
      <c r="D16" s="26"/>
      <c r="E16" s="25">
        <v>20000</v>
      </c>
      <c r="F16" s="27">
        <f>E16/200*25</f>
        <v>2500</v>
      </c>
      <c r="G16" s="25">
        <v>21500</v>
      </c>
      <c r="H16" s="27">
        <f>G16/215*25</f>
        <v>2500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>
        <v>3960</v>
      </c>
      <c r="X16" s="26">
        <v>23000</v>
      </c>
      <c r="Y16" s="25"/>
      <c r="Z16" s="25">
        <v>2000</v>
      </c>
      <c r="AA16" s="25">
        <v>40</v>
      </c>
      <c r="AB16" s="25">
        <v>9000</v>
      </c>
      <c r="AC16" s="25"/>
      <c r="AD16" s="26"/>
      <c r="AE16" s="25"/>
      <c r="AF16" s="25">
        <v>3000</v>
      </c>
      <c r="AG16" s="25">
        <v>300</v>
      </c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53608</v>
      </c>
      <c r="F17" s="75">
        <f t="shared" ref="F17:AH17" si="1">F15+F16</f>
        <v>6701</v>
      </c>
      <c r="G17" s="26">
        <f>G15+G16</f>
        <v>111556</v>
      </c>
      <c r="H17" s="27">
        <f>H15+H16</f>
        <v>12935.813953488365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69489.489999999991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9105</v>
      </c>
      <c r="X17" s="26">
        <f t="shared" si="1"/>
        <v>72415</v>
      </c>
      <c r="Y17" s="26">
        <f t="shared" si="1"/>
        <v>646</v>
      </c>
      <c r="Z17" s="26">
        <f t="shared" si="1"/>
        <v>12461</v>
      </c>
      <c r="AA17" s="26">
        <f t="shared" si="1"/>
        <v>268</v>
      </c>
      <c r="AB17" s="26">
        <f t="shared" si="1"/>
        <v>27438</v>
      </c>
      <c r="AC17" s="26">
        <f t="shared" si="1"/>
        <v>1532</v>
      </c>
      <c r="AD17" s="26">
        <f t="shared" si="1"/>
        <v>1981</v>
      </c>
      <c r="AE17" s="26">
        <f t="shared" si="1"/>
        <v>1060</v>
      </c>
      <c r="AF17" s="27">
        <f t="shared" si="1"/>
        <v>22790.229999999996</v>
      </c>
      <c r="AG17" s="26">
        <f t="shared" si="1"/>
        <v>1995</v>
      </c>
      <c r="AH17" s="31">
        <f t="shared" si="1"/>
        <v>279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11192</v>
      </c>
      <c r="F18" s="27">
        <f>E18/200*25</f>
        <v>1399</v>
      </c>
      <c r="G18" s="25">
        <v>12366</v>
      </c>
      <c r="H18" s="27">
        <f>G18/215*25</f>
        <v>1437.9069767441861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7250.8</v>
      </c>
      <c r="R18" s="25"/>
      <c r="S18" s="25"/>
      <c r="T18" s="25"/>
      <c r="U18" s="25"/>
      <c r="V18" s="25"/>
      <c r="W18" s="32">
        <v>541</v>
      </c>
      <c r="X18" s="25">
        <v>10789</v>
      </c>
      <c r="Y18" s="25"/>
      <c r="Z18" s="25">
        <v>1291</v>
      </c>
      <c r="AA18" s="26">
        <v>24</v>
      </c>
      <c r="AB18" s="25">
        <v>4688</v>
      </c>
      <c r="AC18" s="26"/>
      <c r="AD18" s="25">
        <v>425</v>
      </c>
      <c r="AE18" s="25"/>
      <c r="AF18" s="27">
        <v>3137.13</v>
      </c>
      <c r="AG18" s="26"/>
      <c r="AH18" s="33"/>
    </row>
    <row r="19" spans="1:36" ht="60" customHeight="1" x14ac:dyDescent="0.25">
      <c r="A19" s="34">
        <v>46039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42416</v>
      </c>
      <c r="F19" s="36">
        <f t="shared" si="2"/>
        <v>5302</v>
      </c>
      <c r="G19" s="36">
        <f t="shared" si="2"/>
        <v>99190</v>
      </c>
      <c r="H19" s="37">
        <f t="shared" si="2"/>
        <v>11497.90697674418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62238.689999999988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8564</v>
      </c>
      <c r="X19" s="36">
        <f t="shared" si="2"/>
        <v>61626</v>
      </c>
      <c r="Y19" s="36">
        <f t="shared" si="2"/>
        <v>646</v>
      </c>
      <c r="Z19" s="36">
        <f t="shared" si="2"/>
        <v>11170</v>
      </c>
      <c r="AA19" s="36">
        <f t="shared" si="2"/>
        <v>244</v>
      </c>
      <c r="AB19" s="36">
        <f t="shared" si="2"/>
        <v>22750</v>
      </c>
      <c r="AC19" s="36">
        <f t="shared" si="2"/>
        <v>1532</v>
      </c>
      <c r="AD19" s="36">
        <f t="shared" si="2"/>
        <v>1556</v>
      </c>
      <c r="AE19" s="36">
        <f t="shared" si="2"/>
        <v>1060</v>
      </c>
      <c r="AF19" s="37">
        <f t="shared" si="2"/>
        <v>19653.099999999995</v>
      </c>
      <c r="AG19" s="36">
        <f t="shared" si="2"/>
        <v>1995</v>
      </c>
      <c r="AH19" s="39">
        <f t="shared" si="2"/>
        <v>279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42416</v>
      </c>
      <c r="F20" s="40">
        <f t="shared" si="3"/>
        <v>5302</v>
      </c>
      <c r="G20" s="40">
        <f t="shared" si="3"/>
        <v>99190</v>
      </c>
      <c r="H20" s="41">
        <f t="shared" si="3"/>
        <v>11497.90697674418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62238.689999999988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8564</v>
      </c>
      <c r="X20" s="40">
        <f t="shared" si="3"/>
        <v>61626</v>
      </c>
      <c r="Y20" s="40">
        <f t="shared" si="3"/>
        <v>646</v>
      </c>
      <c r="Z20" s="40">
        <f t="shared" si="3"/>
        <v>11170</v>
      </c>
      <c r="AA20" s="40">
        <f t="shared" si="3"/>
        <v>244</v>
      </c>
      <c r="AB20" s="40">
        <f t="shared" si="3"/>
        <v>22750</v>
      </c>
      <c r="AC20" s="40">
        <f t="shared" si="3"/>
        <v>1532</v>
      </c>
      <c r="AD20" s="40">
        <f t="shared" si="3"/>
        <v>1556</v>
      </c>
      <c r="AE20" s="40">
        <f t="shared" si="3"/>
        <v>1060</v>
      </c>
      <c r="AF20" s="41">
        <f t="shared" si="3"/>
        <v>19653.099999999995</v>
      </c>
      <c r="AG20" s="40">
        <f t="shared" si="3"/>
        <v>1995</v>
      </c>
      <c r="AH20" s="42">
        <f t="shared" si="3"/>
        <v>279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T18" sqref="T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4.710937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170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46040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'1-11-17, 2026'!E20</f>
        <v>42416</v>
      </c>
      <c r="F15" s="21">
        <f>'1-11-17, 2026'!F20</f>
        <v>5302</v>
      </c>
      <c r="G15" s="21">
        <f>'1-11-17, 2026'!G20</f>
        <v>99190</v>
      </c>
      <c r="H15" s="21">
        <f>'1-11-17, 2026'!H20</f>
        <v>11497.90697674418</v>
      </c>
      <c r="I15" s="21">
        <f>'1-11-17, 2026'!I20</f>
        <v>709500</v>
      </c>
      <c r="J15" s="21">
        <f>'1-11-17, 2026'!J20</f>
        <v>82500</v>
      </c>
      <c r="K15" s="21">
        <f>'1-11-17, 2026'!K20</f>
        <v>0</v>
      </c>
      <c r="L15" s="21">
        <f>'1-11-17, 2026'!L20</f>
        <v>0</v>
      </c>
      <c r="M15" s="21">
        <f>'1-11-17, 2026'!M20</f>
        <v>0</v>
      </c>
      <c r="N15" s="21">
        <f>'1-11-17, 2026'!N20</f>
        <v>0</v>
      </c>
      <c r="O15" s="21">
        <f>'1-11-17, 2026'!O20</f>
        <v>0</v>
      </c>
      <c r="P15" s="21">
        <f>'1-11-17, 2026'!P20</f>
        <v>2.9309887850104133E-14</v>
      </c>
      <c r="Q15" s="21">
        <f>'1-11-17, 2026'!Q20</f>
        <v>62238.689999999988</v>
      </c>
      <c r="R15" s="21">
        <f>'1-11-17, 2026'!R20</f>
        <v>264</v>
      </c>
      <c r="S15" s="21">
        <f>'1-11-17, 2026'!S20</f>
        <v>847</v>
      </c>
      <c r="T15" s="21">
        <f>'1-11-17, 2026'!T20</f>
        <v>16364</v>
      </c>
      <c r="U15" s="21">
        <f>'1-11-17, 2026'!U20</f>
        <v>0</v>
      </c>
      <c r="V15" s="21">
        <f>'1-11-17, 2026'!V20</f>
        <v>20000</v>
      </c>
      <c r="W15" s="21">
        <f>'1-11-17, 2026'!W20</f>
        <v>8564</v>
      </c>
      <c r="X15" s="21">
        <f>'1-11-17, 2026'!X20</f>
        <v>61626</v>
      </c>
      <c r="Y15" s="21">
        <f>'1-11-17, 2026'!Y20</f>
        <v>646</v>
      </c>
      <c r="Z15" s="21">
        <f>'1-11-17, 2026'!Z20</f>
        <v>11170</v>
      </c>
      <c r="AA15" s="21">
        <f>'1-11-17, 2026'!AA20</f>
        <v>244</v>
      </c>
      <c r="AB15" s="21">
        <f>'1-11-17, 2026'!AB20</f>
        <v>22750</v>
      </c>
      <c r="AC15" s="21">
        <f>'1-11-17, 2026'!AC20</f>
        <v>1532</v>
      </c>
      <c r="AD15" s="21">
        <f>'1-11-17, 2026'!AD20</f>
        <v>1556</v>
      </c>
      <c r="AE15" s="21">
        <f>'1-11-17, 2026'!AE20</f>
        <v>1060</v>
      </c>
      <c r="AF15" s="21">
        <f>'1-11-17, 2026'!AF20</f>
        <v>19653.099999999995</v>
      </c>
      <c r="AG15" s="21">
        <f>'1-11-17, 2026'!AG20</f>
        <v>1995</v>
      </c>
      <c r="AH15" s="21">
        <f>'1-11-17, 2026'!AH20</f>
        <v>279</v>
      </c>
    </row>
    <row r="16" spans="1:35" ht="60" customHeight="1" x14ac:dyDescent="0.25">
      <c r="A16" s="23"/>
      <c r="B16" s="24" t="s">
        <v>31</v>
      </c>
      <c r="C16" s="25"/>
      <c r="D16" s="26"/>
      <c r="E16" s="25">
        <v>20000</v>
      </c>
      <c r="F16" s="27">
        <f>E16/200*25</f>
        <v>2500</v>
      </c>
      <c r="G16" s="25">
        <v>21500</v>
      </c>
      <c r="H16" s="27">
        <f>G16/215*25</f>
        <v>2500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7500</v>
      </c>
      <c r="R16" s="28"/>
      <c r="S16" s="26"/>
      <c r="T16" s="25"/>
      <c r="U16" s="25"/>
      <c r="V16" s="25"/>
      <c r="W16" s="25"/>
      <c r="X16" s="26">
        <v>24250</v>
      </c>
      <c r="Y16" s="25"/>
      <c r="Z16" s="25">
        <v>2000</v>
      </c>
      <c r="AA16" s="25"/>
      <c r="AB16" s="25">
        <v>13500</v>
      </c>
      <c r="AC16" s="25"/>
      <c r="AD16" s="26"/>
      <c r="AE16" s="25"/>
      <c r="AF16" s="25">
        <v>10000</v>
      </c>
      <c r="AG16" s="25">
        <v>300</v>
      </c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62416</v>
      </c>
      <c r="F17" s="75">
        <f t="shared" ref="F17:AH17" si="1">F15+F16</f>
        <v>7802</v>
      </c>
      <c r="G17" s="26">
        <f>G15+G16</f>
        <v>120690</v>
      </c>
      <c r="H17" s="27">
        <f>H15+H16</f>
        <v>13997.90697674418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69738.689999999988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8564</v>
      </c>
      <c r="X17" s="26">
        <f t="shared" si="1"/>
        <v>85876</v>
      </c>
      <c r="Y17" s="26">
        <f t="shared" si="1"/>
        <v>646</v>
      </c>
      <c r="Z17" s="26">
        <f t="shared" si="1"/>
        <v>13170</v>
      </c>
      <c r="AA17" s="26">
        <f t="shared" si="1"/>
        <v>244</v>
      </c>
      <c r="AB17" s="26">
        <f t="shared" si="1"/>
        <v>36250</v>
      </c>
      <c r="AC17" s="26">
        <f t="shared" si="1"/>
        <v>1532</v>
      </c>
      <c r="AD17" s="26">
        <f t="shared" si="1"/>
        <v>1556</v>
      </c>
      <c r="AE17" s="26">
        <f t="shared" si="1"/>
        <v>1060</v>
      </c>
      <c r="AF17" s="27">
        <f t="shared" si="1"/>
        <v>29653.099999999995</v>
      </c>
      <c r="AG17" s="26">
        <f t="shared" si="1"/>
        <v>2295</v>
      </c>
      <c r="AH17" s="31">
        <f t="shared" si="1"/>
        <v>279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13000</v>
      </c>
      <c r="F18" s="27">
        <f>E18/200*25</f>
        <v>1625</v>
      </c>
      <c r="G18" s="25">
        <v>11387</v>
      </c>
      <c r="H18" s="27">
        <f>G18/215*25</f>
        <v>1324.0697674418604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8029.9999999999991</v>
      </c>
      <c r="R18" s="25"/>
      <c r="S18" s="25"/>
      <c r="T18" s="25"/>
      <c r="U18" s="25"/>
      <c r="V18" s="25"/>
      <c r="W18" s="32">
        <v>328</v>
      </c>
      <c r="X18" s="25">
        <v>11702</v>
      </c>
      <c r="Y18" s="25"/>
      <c r="Z18" s="25">
        <v>1411</v>
      </c>
      <c r="AA18" s="26">
        <v>26</v>
      </c>
      <c r="AB18" s="25">
        <v>5256</v>
      </c>
      <c r="AC18" s="26"/>
      <c r="AD18" s="25">
        <v>384</v>
      </c>
      <c r="AE18" s="25"/>
      <c r="AF18" s="27">
        <v>3428.7300000000005</v>
      </c>
      <c r="AG18" s="26">
        <v>150</v>
      </c>
      <c r="AH18" s="33">
        <v>3</v>
      </c>
    </row>
    <row r="19" spans="1:36" ht="60" customHeight="1" x14ac:dyDescent="0.25">
      <c r="A19" s="34">
        <v>46046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49416</v>
      </c>
      <c r="F19" s="36">
        <f t="shared" si="2"/>
        <v>6177</v>
      </c>
      <c r="G19" s="36">
        <f t="shared" si="2"/>
        <v>109303</v>
      </c>
      <c r="H19" s="37">
        <f t="shared" si="2"/>
        <v>12673.837209302319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61708.689999999988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8236</v>
      </c>
      <c r="X19" s="36">
        <f t="shared" si="2"/>
        <v>74174</v>
      </c>
      <c r="Y19" s="36">
        <f t="shared" si="2"/>
        <v>646</v>
      </c>
      <c r="Z19" s="36">
        <f t="shared" si="2"/>
        <v>11759</v>
      </c>
      <c r="AA19" s="36">
        <f t="shared" si="2"/>
        <v>218</v>
      </c>
      <c r="AB19" s="36">
        <f t="shared" si="2"/>
        <v>30994</v>
      </c>
      <c r="AC19" s="36">
        <f t="shared" si="2"/>
        <v>1532</v>
      </c>
      <c r="AD19" s="36">
        <f t="shared" si="2"/>
        <v>1172</v>
      </c>
      <c r="AE19" s="36">
        <f t="shared" si="2"/>
        <v>1060</v>
      </c>
      <c r="AF19" s="37">
        <f t="shared" si="2"/>
        <v>26224.369999999995</v>
      </c>
      <c r="AG19" s="36">
        <f t="shared" si="2"/>
        <v>2145</v>
      </c>
      <c r="AH19" s="39">
        <f t="shared" si="2"/>
        <v>276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49416</v>
      </c>
      <c r="F20" s="40">
        <f t="shared" si="3"/>
        <v>6177</v>
      </c>
      <c r="G20" s="40">
        <f t="shared" si="3"/>
        <v>109303</v>
      </c>
      <c r="H20" s="41">
        <f t="shared" si="3"/>
        <v>12673.837209302319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61708.689999999988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8236</v>
      </c>
      <c r="X20" s="40">
        <f t="shared" si="3"/>
        <v>74174</v>
      </c>
      <c r="Y20" s="40">
        <f t="shared" si="3"/>
        <v>646</v>
      </c>
      <c r="Z20" s="40">
        <f t="shared" si="3"/>
        <v>11759</v>
      </c>
      <c r="AA20" s="40">
        <f t="shared" si="3"/>
        <v>218</v>
      </c>
      <c r="AB20" s="40">
        <f t="shared" si="3"/>
        <v>30994</v>
      </c>
      <c r="AC20" s="40">
        <f t="shared" si="3"/>
        <v>1532</v>
      </c>
      <c r="AD20" s="40">
        <f t="shared" si="3"/>
        <v>1172</v>
      </c>
      <c r="AE20" s="40">
        <f t="shared" si="3"/>
        <v>1060</v>
      </c>
      <c r="AF20" s="41">
        <f t="shared" si="3"/>
        <v>26224.369999999995</v>
      </c>
      <c r="AG20" s="40">
        <f t="shared" si="3"/>
        <v>2145</v>
      </c>
      <c r="AH20" s="42">
        <f t="shared" si="3"/>
        <v>276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Q20" sqref="Q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171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46047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'1-18-24, 2026'!E20</f>
        <v>49416</v>
      </c>
      <c r="F15" s="21">
        <f>'1-18-24, 2026'!F20</f>
        <v>6177</v>
      </c>
      <c r="G15" s="21">
        <f>'1-18-24, 2026'!G20</f>
        <v>109303</v>
      </c>
      <c r="H15" s="21">
        <f>'1-18-24, 2026'!H20</f>
        <v>12673.837209302319</v>
      </c>
      <c r="I15" s="21">
        <f>'1-18-24, 2026'!I20</f>
        <v>709500</v>
      </c>
      <c r="J15" s="21">
        <f>'1-18-24, 2026'!J20</f>
        <v>82500</v>
      </c>
      <c r="K15" s="21">
        <f>'1-18-24, 2026'!K20</f>
        <v>0</v>
      </c>
      <c r="L15" s="21">
        <f>'1-18-24, 2026'!L20</f>
        <v>0</v>
      </c>
      <c r="M15" s="21">
        <f>'1-18-24, 2026'!M20</f>
        <v>0</v>
      </c>
      <c r="N15" s="21">
        <f>'1-18-24, 2026'!N20</f>
        <v>0</v>
      </c>
      <c r="O15" s="21">
        <f>'1-18-24, 2026'!O20</f>
        <v>0</v>
      </c>
      <c r="P15" s="21">
        <f>'1-18-24, 2026'!P20</f>
        <v>2.9309887850104133E-14</v>
      </c>
      <c r="Q15" s="21">
        <f>'1-18-24, 2026'!Q20</f>
        <v>61708.689999999988</v>
      </c>
      <c r="R15" s="21">
        <f>'1-18-24, 2026'!R20</f>
        <v>264</v>
      </c>
      <c r="S15" s="21">
        <f>'1-18-24, 2026'!S20</f>
        <v>847</v>
      </c>
      <c r="T15" s="21">
        <f>'1-18-24, 2026'!T20</f>
        <v>16364</v>
      </c>
      <c r="U15" s="21">
        <f>'1-18-24, 2026'!U20</f>
        <v>0</v>
      </c>
      <c r="V15" s="21">
        <f>'1-18-24, 2026'!V20</f>
        <v>20000</v>
      </c>
      <c r="W15" s="21">
        <f>'1-18-24, 2026'!W20</f>
        <v>8236</v>
      </c>
      <c r="X15" s="21">
        <f>'1-18-24, 2026'!X20</f>
        <v>74174</v>
      </c>
      <c r="Y15" s="21">
        <f>'1-18-24, 2026'!Y20</f>
        <v>646</v>
      </c>
      <c r="Z15" s="21">
        <f>'1-18-24, 2026'!Z20</f>
        <v>11759</v>
      </c>
      <c r="AA15" s="21">
        <f>'1-18-24, 2026'!AA20</f>
        <v>218</v>
      </c>
      <c r="AB15" s="21">
        <f>'1-18-24, 2026'!AB20</f>
        <v>30994</v>
      </c>
      <c r="AC15" s="21">
        <f>'1-18-24, 2026'!AC20</f>
        <v>1532</v>
      </c>
      <c r="AD15" s="21">
        <f>'1-18-24, 2026'!AD20</f>
        <v>1172</v>
      </c>
      <c r="AE15" s="21">
        <f>'1-18-24, 2026'!AE20</f>
        <v>1060</v>
      </c>
      <c r="AF15" s="21">
        <f>'1-18-24, 2026'!AF20</f>
        <v>26224.369999999995</v>
      </c>
      <c r="AG15" s="21">
        <f>'1-18-24, 2026'!AG20</f>
        <v>2145</v>
      </c>
      <c r="AH15" s="21">
        <f>'1-18-24, 2026'!AH20</f>
        <v>276</v>
      </c>
    </row>
    <row r="16" spans="1:35" ht="60" customHeight="1" x14ac:dyDescent="0.25">
      <c r="A16" s="23"/>
      <c r="B16" s="24" t="s">
        <v>31</v>
      </c>
      <c r="C16" s="25"/>
      <c r="D16" s="26"/>
      <c r="E16" s="25">
        <v>20000</v>
      </c>
      <c r="F16" s="27">
        <f>E16/200*25</f>
        <v>2500</v>
      </c>
      <c r="G16" s="25">
        <v>21500</v>
      </c>
      <c r="H16" s="27">
        <f>G16/215*25</f>
        <v>2500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>
        <v>3520</v>
      </c>
      <c r="X16" s="26">
        <v>13250</v>
      </c>
      <c r="Y16" s="25"/>
      <c r="Z16" s="25">
        <v>2000</v>
      </c>
      <c r="AA16" s="25">
        <v>10</v>
      </c>
      <c r="AB16" s="25">
        <v>5400</v>
      </c>
      <c r="AC16" s="25"/>
      <c r="AD16" s="26"/>
      <c r="AE16" s="25"/>
      <c r="AF16" s="25">
        <v>5000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69416</v>
      </c>
      <c r="F17" s="75">
        <f t="shared" ref="F17:AH17" si="1">F15+F16</f>
        <v>8677</v>
      </c>
      <c r="G17" s="26">
        <f>G15+G16</f>
        <v>130803</v>
      </c>
      <c r="H17" s="27">
        <f>H15+H16</f>
        <v>15173.837209302319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76708.689999999988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11756</v>
      </c>
      <c r="X17" s="26">
        <f t="shared" si="1"/>
        <v>87424</v>
      </c>
      <c r="Y17" s="26">
        <f t="shared" si="1"/>
        <v>646</v>
      </c>
      <c r="Z17" s="26">
        <f t="shared" si="1"/>
        <v>13759</v>
      </c>
      <c r="AA17" s="26">
        <f t="shared" si="1"/>
        <v>228</v>
      </c>
      <c r="AB17" s="26">
        <f t="shared" si="1"/>
        <v>36394</v>
      </c>
      <c r="AC17" s="26">
        <f t="shared" si="1"/>
        <v>1532</v>
      </c>
      <c r="AD17" s="26">
        <f t="shared" si="1"/>
        <v>1172</v>
      </c>
      <c r="AE17" s="26">
        <f t="shared" si="1"/>
        <v>1060</v>
      </c>
      <c r="AF17" s="27">
        <f t="shared" si="1"/>
        <v>31224.369999999995</v>
      </c>
      <c r="AG17" s="26">
        <f t="shared" si="1"/>
        <v>2145</v>
      </c>
      <c r="AH17" s="31">
        <f t="shared" si="1"/>
        <v>276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12387</v>
      </c>
      <c r="F18" s="27">
        <f>E18/200*25</f>
        <v>1548.375</v>
      </c>
      <c r="G18" s="25">
        <v>9180</v>
      </c>
      <c r="H18" s="27">
        <f>G18/215*25</f>
        <v>1067.4418604651162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7225.6</v>
      </c>
      <c r="R18" s="25"/>
      <c r="S18" s="25"/>
      <c r="T18" s="25"/>
      <c r="U18" s="25"/>
      <c r="V18" s="25"/>
      <c r="W18" s="32">
        <v>87</v>
      </c>
      <c r="X18" s="25">
        <v>10727</v>
      </c>
      <c r="Y18" s="25"/>
      <c r="Z18" s="25">
        <v>1253</v>
      </c>
      <c r="AA18" s="26">
        <v>24</v>
      </c>
      <c r="AB18" s="25">
        <v>4796</v>
      </c>
      <c r="AC18" s="26"/>
      <c r="AD18" s="25">
        <v>375</v>
      </c>
      <c r="AE18" s="25"/>
      <c r="AF18" s="27">
        <v>3044.7900000000004</v>
      </c>
      <c r="AG18" s="26">
        <v>10</v>
      </c>
      <c r="AH18" s="33"/>
    </row>
    <row r="19" spans="1:36" ht="60" customHeight="1" x14ac:dyDescent="0.25">
      <c r="A19" s="34">
        <v>46053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57029</v>
      </c>
      <c r="F19" s="36">
        <f t="shared" si="2"/>
        <v>7128.625</v>
      </c>
      <c r="G19" s="36">
        <f t="shared" si="2"/>
        <v>121623</v>
      </c>
      <c r="H19" s="37">
        <f t="shared" si="2"/>
        <v>14106.395348837203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69483.089999999982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11669</v>
      </c>
      <c r="X19" s="36">
        <f t="shared" si="2"/>
        <v>76697</v>
      </c>
      <c r="Y19" s="36">
        <f t="shared" si="2"/>
        <v>646</v>
      </c>
      <c r="Z19" s="36">
        <f t="shared" si="2"/>
        <v>12506</v>
      </c>
      <c r="AA19" s="36">
        <f t="shared" si="2"/>
        <v>204</v>
      </c>
      <c r="AB19" s="36">
        <f t="shared" si="2"/>
        <v>31598</v>
      </c>
      <c r="AC19" s="36">
        <f t="shared" si="2"/>
        <v>1532</v>
      </c>
      <c r="AD19" s="36">
        <f t="shared" si="2"/>
        <v>797</v>
      </c>
      <c r="AE19" s="36">
        <f t="shared" si="2"/>
        <v>1060</v>
      </c>
      <c r="AF19" s="37">
        <f t="shared" si="2"/>
        <v>28179.579999999994</v>
      </c>
      <c r="AG19" s="36">
        <f t="shared" si="2"/>
        <v>2135</v>
      </c>
      <c r="AH19" s="39">
        <f t="shared" si="2"/>
        <v>276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57029</v>
      </c>
      <c r="F20" s="40">
        <f t="shared" si="3"/>
        <v>7128.625</v>
      </c>
      <c r="G20" s="40">
        <f t="shared" si="3"/>
        <v>121623</v>
      </c>
      <c r="H20" s="41">
        <f t="shared" si="3"/>
        <v>14106.395348837203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69483.089999999982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11669</v>
      </c>
      <c r="X20" s="40">
        <f t="shared" si="3"/>
        <v>76697</v>
      </c>
      <c r="Y20" s="40">
        <f t="shared" si="3"/>
        <v>646</v>
      </c>
      <c r="Z20" s="40">
        <f t="shared" si="3"/>
        <v>12506</v>
      </c>
      <c r="AA20" s="40">
        <f t="shared" si="3"/>
        <v>204</v>
      </c>
      <c r="AB20" s="40">
        <f t="shared" si="3"/>
        <v>31598</v>
      </c>
      <c r="AC20" s="40">
        <f t="shared" si="3"/>
        <v>1532</v>
      </c>
      <c r="AD20" s="40">
        <f t="shared" si="3"/>
        <v>797</v>
      </c>
      <c r="AE20" s="40">
        <f t="shared" si="3"/>
        <v>1060</v>
      </c>
      <c r="AF20" s="41">
        <f t="shared" si="3"/>
        <v>28179.579999999994</v>
      </c>
      <c r="AG20" s="40">
        <f t="shared" si="3"/>
        <v>2135</v>
      </c>
      <c r="AH20" s="42">
        <f t="shared" si="3"/>
        <v>276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4" zoomScale="85" zoomScaleNormal="85" workbookViewId="0">
      <selection activeCell="F18" sqref="F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172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46054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'1-25-31, 2026'!E20</f>
        <v>57029</v>
      </c>
      <c r="F15" s="21">
        <f>'1-25-31, 2026'!F20</f>
        <v>7128.625</v>
      </c>
      <c r="G15" s="21">
        <f>'1-25-31, 2026'!G20</f>
        <v>121623</v>
      </c>
      <c r="H15" s="21">
        <f>'1-25-31, 2026'!H20</f>
        <v>14106.395348837203</v>
      </c>
      <c r="I15" s="21">
        <f>'1-25-31, 2026'!I20</f>
        <v>709500</v>
      </c>
      <c r="J15" s="21">
        <f>'1-25-31, 2026'!J20</f>
        <v>82500</v>
      </c>
      <c r="K15" s="21">
        <f>'1-25-31, 2026'!K20</f>
        <v>0</v>
      </c>
      <c r="L15" s="21">
        <f>'1-25-31, 2026'!L20</f>
        <v>0</v>
      </c>
      <c r="M15" s="21">
        <f>'1-25-31, 2026'!M20</f>
        <v>0</v>
      </c>
      <c r="N15" s="21">
        <f>'1-25-31, 2026'!N20</f>
        <v>0</v>
      </c>
      <c r="O15" s="21">
        <f>'1-25-31, 2026'!O20</f>
        <v>0</v>
      </c>
      <c r="P15" s="21">
        <f>'1-25-31, 2026'!P20</f>
        <v>2.9309887850104133E-14</v>
      </c>
      <c r="Q15" s="21">
        <f>'1-25-31, 2026'!Q20</f>
        <v>69483.089999999982</v>
      </c>
      <c r="R15" s="21">
        <f>'1-25-31, 2026'!R20</f>
        <v>264</v>
      </c>
      <c r="S15" s="21">
        <f>'1-25-31, 2026'!S20</f>
        <v>847</v>
      </c>
      <c r="T15" s="21">
        <f>'1-25-31, 2026'!T20</f>
        <v>16364</v>
      </c>
      <c r="U15" s="21">
        <f>'1-25-31, 2026'!U20</f>
        <v>0</v>
      </c>
      <c r="V15" s="21">
        <f>'1-25-31, 2026'!V20</f>
        <v>20000</v>
      </c>
      <c r="W15" s="21">
        <f>'1-25-31, 2026'!W20</f>
        <v>11669</v>
      </c>
      <c r="X15" s="21">
        <f>'1-25-31, 2026'!X20</f>
        <v>76697</v>
      </c>
      <c r="Y15" s="21">
        <f>'1-25-31, 2026'!Y20</f>
        <v>646</v>
      </c>
      <c r="Z15" s="21">
        <f>'1-25-31, 2026'!Z20</f>
        <v>12506</v>
      </c>
      <c r="AA15" s="21">
        <f>'1-25-31, 2026'!AA20</f>
        <v>204</v>
      </c>
      <c r="AB15" s="21">
        <f>'1-25-31, 2026'!AB20</f>
        <v>31598</v>
      </c>
      <c r="AC15" s="21">
        <f>'1-25-31, 2026'!AC20</f>
        <v>1532</v>
      </c>
      <c r="AD15" s="21">
        <f>'1-25-31, 2026'!AD20</f>
        <v>797</v>
      </c>
      <c r="AE15" s="21">
        <f>'1-25-31, 2026'!AE20</f>
        <v>1060</v>
      </c>
      <c r="AF15" s="21">
        <f>'1-25-31, 2026'!AF20</f>
        <v>28179.579999999994</v>
      </c>
      <c r="AG15" s="21">
        <f>'1-25-31, 2026'!AG20</f>
        <v>2135</v>
      </c>
      <c r="AH15" s="21">
        <f>'1-25-31, 2026'!AH20</f>
        <v>276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57029</v>
      </c>
      <c r="F17" s="75">
        <f t="shared" ref="F17:AH17" si="1">F15+F16</f>
        <v>7128.625</v>
      </c>
      <c r="G17" s="26">
        <f>G15+G16</f>
        <v>121623</v>
      </c>
      <c r="H17" s="27">
        <f>H15+H16</f>
        <v>14106.395348837203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69483.089999999982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11669</v>
      </c>
      <c r="X17" s="26">
        <f t="shared" si="1"/>
        <v>76697</v>
      </c>
      <c r="Y17" s="26">
        <f t="shared" si="1"/>
        <v>646</v>
      </c>
      <c r="Z17" s="26">
        <f t="shared" si="1"/>
        <v>12506</v>
      </c>
      <c r="AA17" s="26">
        <f t="shared" si="1"/>
        <v>204</v>
      </c>
      <c r="AB17" s="26">
        <f t="shared" si="1"/>
        <v>31598</v>
      </c>
      <c r="AC17" s="26">
        <f t="shared" si="1"/>
        <v>1532</v>
      </c>
      <c r="AD17" s="26">
        <f t="shared" si="1"/>
        <v>797</v>
      </c>
      <c r="AE17" s="26">
        <f t="shared" si="1"/>
        <v>1060</v>
      </c>
      <c r="AF17" s="27">
        <f t="shared" si="1"/>
        <v>28179.579999999994</v>
      </c>
      <c r="AG17" s="26">
        <f t="shared" si="1"/>
        <v>2135</v>
      </c>
      <c r="AH17" s="31">
        <f t="shared" si="1"/>
        <v>276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10076</v>
      </c>
      <c r="F18" s="27">
        <f>E18/200*25</f>
        <v>1259.5</v>
      </c>
      <c r="G18" s="25">
        <v>9558</v>
      </c>
      <c r="H18" s="27">
        <f>G18/215*25</f>
        <v>1111.3953488372094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6613.4</v>
      </c>
      <c r="R18" s="25"/>
      <c r="S18" s="25"/>
      <c r="T18" s="25"/>
      <c r="U18" s="25"/>
      <c r="V18" s="25"/>
      <c r="W18" s="32">
        <v>165</v>
      </c>
      <c r="X18" s="25">
        <v>9779</v>
      </c>
      <c r="Y18" s="25"/>
      <c r="Z18" s="25">
        <v>1147</v>
      </c>
      <c r="AA18" s="26">
        <v>36</v>
      </c>
      <c r="AB18" s="25">
        <v>4174</v>
      </c>
      <c r="AC18" s="26"/>
      <c r="AD18" s="25">
        <v>441</v>
      </c>
      <c r="AE18" s="25"/>
      <c r="AF18" s="27">
        <v>2787.2100000000005</v>
      </c>
      <c r="AG18" s="26">
        <v>150</v>
      </c>
      <c r="AH18" s="33"/>
    </row>
    <row r="19" spans="1:36" ht="60" customHeight="1" x14ac:dyDescent="0.25">
      <c r="A19" s="34">
        <v>46060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46953</v>
      </c>
      <c r="F19" s="36">
        <f t="shared" si="2"/>
        <v>5869.125</v>
      </c>
      <c r="G19" s="36">
        <f t="shared" si="2"/>
        <v>112065</v>
      </c>
      <c r="H19" s="37">
        <f t="shared" si="2"/>
        <v>12994.999999999993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62869.689999999981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11504</v>
      </c>
      <c r="X19" s="36">
        <f t="shared" si="2"/>
        <v>66918</v>
      </c>
      <c r="Y19" s="36">
        <f t="shared" si="2"/>
        <v>646</v>
      </c>
      <c r="Z19" s="36">
        <f t="shared" si="2"/>
        <v>11359</v>
      </c>
      <c r="AA19" s="36">
        <f t="shared" si="2"/>
        <v>168</v>
      </c>
      <c r="AB19" s="36">
        <f t="shared" si="2"/>
        <v>27424</v>
      </c>
      <c r="AC19" s="36">
        <f t="shared" si="2"/>
        <v>1532</v>
      </c>
      <c r="AD19" s="36">
        <f t="shared" si="2"/>
        <v>356</v>
      </c>
      <c r="AE19" s="36">
        <f t="shared" si="2"/>
        <v>1060</v>
      </c>
      <c r="AF19" s="37">
        <f t="shared" si="2"/>
        <v>25392.369999999995</v>
      </c>
      <c r="AG19" s="36">
        <f t="shared" si="2"/>
        <v>1985</v>
      </c>
      <c r="AH19" s="39">
        <f t="shared" si="2"/>
        <v>276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46953</v>
      </c>
      <c r="F20" s="40">
        <f t="shared" si="3"/>
        <v>5869.125</v>
      </c>
      <c r="G20" s="40">
        <f t="shared" si="3"/>
        <v>112065</v>
      </c>
      <c r="H20" s="41">
        <f t="shared" si="3"/>
        <v>12994.999999999993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62869.689999999981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11504</v>
      </c>
      <c r="X20" s="40">
        <f t="shared" si="3"/>
        <v>66918</v>
      </c>
      <c r="Y20" s="40">
        <f t="shared" si="3"/>
        <v>646</v>
      </c>
      <c r="Z20" s="40">
        <f t="shared" si="3"/>
        <v>11359</v>
      </c>
      <c r="AA20" s="40">
        <f t="shared" si="3"/>
        <v>168</v>
      </c>
      <c r="AB20" s="40">
        <f t="shared" si="3"/>
        <v>27424</v>
      </c>
      <c r="AC20" s="40">
        <f t="shared" si="3"/>
        <v>1532</v>
      </c>
      <c r="AD20" s="40">
        <f t="shared" si="3"/>
        <v>356</v>
      </c>
      <c r="AE20" s="40">
        <f t="shared" si="3"/>
        <v>1060</v>
      </c>
      <c r="AF20" s="41">
        <f t="shared" si="3"/>
        <v>25392.369999999995</v>
      </c>
      <c r="AG20" s="40">
        <f t="shared" si="3"/>
        <v>1985</v>
      </c>
      <c r="AH20" s="42">
        <f t="shared" si="3"/>
        <v>276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0" zoomScale="85" zoomScaleNormal="85" workbookViewId="0">
      <selection activeCell="AD19" sqref="AD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173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46061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'2-1-7, 2026'!E20</f>
        <v>46953</v>
      </c>
      <c r="F15" s="21">
        <f>'2-1-7, 2026'!F20</f>
        <v>5869.125</v>
      </c>
      <c r="G15" s="21">
        <f>'2-1-7, 2026'!G20</f>
        <v>112065</v>
      </c>
      <c r="H15" s="21">
        <f>'2-1-7, 2026'!H20</f>
        <v>12994.999999999993</v>
      </c>
      <c r="I15" s="21">
        <f>'2-1-7, 2026'!I20</f>
        <v>709500</v>
      </c>
      <c r="J15" s="21">
        <f>'2-1-7, 2026'!J20</f>
        <v>82500</v>
      </c>
      <c r="K15" s="21">
        <f>'2-1-7, 2026'!K20</f>
        <v>0</v>
      </c>
      <c r="L15" s="21">
        <f>'2-1-7, 2026'!L20</f>
        <v>0</v>
      </c>
      <c r="M15" s="21">
        <f>'2-1-7, 2026'!M20</f>
        <v>0</v>
      </c>
      <c r="N15" s="21">
        <f>'2-1-7, 2026'!N20</f>
        <v>0</v>
      </c>
      <c r="O15" s="21">
        <f>'2-1-7, 2026'!O20</f>
        <v>0</v>
      </c>
      <c r="P15" s="21">
        <f>'2-1-7, 2026'!P20</f>
        <v>2.9309887850104133E-14</v>
      </c>
      <c r="Q15" s="21">
        <f>'2-1-7, 2026'!Q20</f>
        <v>62869.689999999981</v>
      </c>
      <c r="R15" s="21">
        <f>'2-1-7, 2026'!R20</f>
        <v>264</v>
      </c>
      <c r="S15" s="21">
        <f>'2-1-7, 2026'!S20</f>
        <v>847</v>
      </c>
      <c r="T15" s="21">
        <f>'2-1-7, 2026'!T20</f>
        <v>16364</v>
      </c>
      <c r="U15" s="21">
        <f>'2-1-7, 2026'!U20</f>
        <v>0</v>
      </c>
      <c r="V15" s="21">
        <f>'2-1-7, 2026'!V20</f>
        <v>20000</v>
      </c>
      <c r="W15" s="21">
        <f>'2-1-7, 2026'!W20</f>
        <v>11504</v>
      </c>
      <c r="X15" s="21">
        <f>'2-1-7, 2026'!X20</f>
        <v>66918</v>
      </c>
      <c r="Y15" s="21">
        <f>'2-1-7, 2026'!Y20</f>
        <v>646</v>
      </c>
      <c r="Z15" s="21">
        <f>'2-1-7, 2026'!Z20</f>
        <v>11359</v>
      </c>
      <c r="AA15" s="21">
        <f>'2-1-7, 2026'!AA20</f>
        <v>168</v>
      </c>
      <c r="AB15" s="21">
        <f>'2-1-7, 2026'!AB20</f>
        <v>27424</v>
      </c>
      <c r="AC15" s="21">
        <f>'2-1-7, 2026'!AC20</f>
        <v>1532</v>
      </c>
      <c r="AD15" s="21">
        <f>'2-1-7, 2026'!AD20</f>
        <v>356</v>
      </c>
      <c r="AE15" s="21">
        <f>'2-1-7, 2026'!AE20</f>
        <v>1060</v>
      </c>
      <c r="AF15" s="21">
        <f>'2-1-7, 2026'!AF20</f>
        <v>25392.369999999995</v>
      </c>
      <c r="AG15" s="21">
        <f>'2-1-7, 2026'!AG20</f>
        <v>1985</v>
      </c>
      <c r="AH15" s="21">
        <f>'2-1-7, 2026'!AH20</f>
        <v>276</v>
      </c>
    </row>
    <row r="16" spans="1:35" ht="60" customHeight="1" x14ac:dyDescent="0.25">
      <c r="A16" s="23"/>
      <c r="B16" s="24" t="s">
        <v>31</v>
      </c>
      <c r="C16" s="25"/>
      <c r="D16" s="26"/>
      <c r="E16" s="25">
        <v>20000</v>
      </c>
      <c r="F16" s="27">
        <f>E16/200*25</f>
        <v>2500</v>
      </c>
      <c r="G16" s="25">
        <v>21500</v>
      </c>
      <c r="H16" s="27">
        <f>G16/215*25</f>
        <v>2500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/>
      <c r="X16" s="26">
        <v>17750</v>
      </c>
      <c r="Y16" s="25"/>
      <c r="Z16" s="25">
        <v>2000</v>
      </c>
      <c r="AA16" s="25">
        <v>40</v>
      </c>
      <c r="AB16" s="25">
        <v>9000</v>
      </c>
      <c r="AC16" s="25"/>
      <c r="AD16" s="26"/>
      <c r="AE16" s="25"/>
      <c r="AF16" s="25">
        <v>10000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66953</v>
      </c>
      <c r="F17" s="75">
        <f t="shared" ref="F17:AH17" si="1">F15+F16</f>
        <v>8369.125</v>
      </c>
      <c r="G17" s="26">
        <f>G15+G16</f>
        <v>133565</v>
      </c>
      <c r="H17" s="27">
        <f>H15+H16</f>
        <v>15494.999999999993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77869.689999999973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11504</v>
      </c>
      <c r="X17" s="26">
        <f t="shared" si="1"/>
        <v>84668</v>
      </c>
      <c r="Y17" s="26">
        <f t="shared" si="1"/>
        <v>646</v>
      </c>
      <c r="Z17" s="26">
        <f t="shared" si="1"/>
        <v>13359</v>
      </c>
      <c r="AA17" s="26">
        <f t="shared" si="1"/>
        <v>208</v>
      </c>
      <c r="AB17" s="26">
        <f t="shared" si="1"/>
        <v>36424</v>
      </c>
      <c r="AC17" s="26">
        <f t="shared" si="1"/>
        <v>1532</v>
      </c>
      <c r="AD17" s="26">
        <f t="shared" si="1"/>
        <v>356</v>
      </c>
      <c r="AE17" s="26">
        <f t="shared" si="1"/>
        <v>1060</v>
      </c>
      <c r="AF17" s="27">
        <f t="shared" si="1"/>
        <v>35392.369999999995</v>
      </c>
      <c r="AG17" s="26">
        <f t="shared" si="1"/>
        <v>1985</v>
      </c>
      <c r="AH17" s="31">
        <f t="shared" si="1"/>
        <v>276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10349</v>
      </c>
      <c r="F18" s="27">
        <f>E18/200*25</f>
        <v>1293.625</v>
      </c>
      <c r="G18" s="25">
        <v>11127</v>
      </c>
      <c r="H18" s="27">
        <f>G18/215*25</f>
        <v>1293.8372093023256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7605.2999999999993</v>
      </c>
      <c r="R18" s="25"/>
      <c r="S18" s="25"/>
      <c r="T18" s="25"/>
      <c r="U18" s="25"/>
      <c r="V18" s="25"/>
      <c r="W18" s="32">
        <v>193</v>
      </c>
      <c r="X18" s="25">
        <v>10710</v>
      </c>
      <c r="Y18" s="25"/>
      <c r="Z18" s="25">
        <v>1222</v>
      </c>
      <c r="AA18" s="26">
        <v>42</v>
      </c>
      <c r="AB18" s="25">
        <v>5078</v>
      </c>
      <c r="AC18" s="26"/>
      <c r="AD18" s="25">
        <v>334</v>
      </c>
      <c r="AE18" s="25"/>
      <c r="AF18" s="27">
        <v>2969.46</v>
      </c>
      <c r="AG18" s="26">
        <v>190</v>
      </c>
      <c r="AH18" s="33"/>
    </row>
    <row r="19" spans="1:36" ht="60" customHeight="1" x14ac:dyDescent="0.25">
      <c r="A19" s="34">
        <v>46067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56604</v>
      </c>
      <c r="F19" s="36">
        <f t="shared" si="2"/>
        <v>7075.5</v>
      </c>
      <c r="G19" s="36">
        <f t="shared" si="2"/>
        <v>122438</v>
      </c>
      <c r="H19" s="37">
        <f t="shared" si="2"/>
        <v>14201.162790697666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70264.38999999997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11311</v>
      </c>
      <c r="X19" s="36">
        <f t="shared" si="2"/>
        <v>73958</v>
      </c>
      <c r="Y19" s="36">
        <f t="shared" si="2"/>
        <v>646</v>
      </c>
      <c r="Z19" s="36">
        <f t="shared" si="2"/>
        <v>12137</v>
      </c>
      <c r="AA19" s="36">
        <f t="shared" si="2"/>
        <v>166</v>
      </c>
      <c r="AB19" s="36">
        <f t="shared" si="2"/>
        <v>31346</v>
      </c>
      <c r="AC19" s="36">
        <f t="shared" si="2"/>
        <v>1532</v>
      </c>
      <c r="AD19" s="36">
        <f t="shared" si="2"/>
        <v>22</v>
      </c>
      <c r="AE19" s="36">
        <f t="shared" si="2"/>
        <v>1060</v>
      </c>
      <c r="AF19" s="37">
        <f t="shared" si="2"/>
        <v>32422.909999999996</v>
      </c>
      <c r="AG19" s="36">
        <f t="shared" si="2"/>
        <v>1795</v>
      </c>
      <c r="AH19" s="39">
        <f t="shared" si="2"/>
        <v>276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56604</v>
      </c>
      <c r="F20" s="40">
        <f t="shared" si="3"/>
        <v>7075.5</v>
      </c>
      <c r="G20" s="40">
        <f t="shared" si="3"/>
        <v>122438</v>
      </c>
      <c r="H20" s="41">
        <f t="shared" si="3"/>
        <v>14201.162790697666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70264.38999999997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11311</v>
      </c>
      <c r="X20" s="40">
        <f t="shared" si="3"/>
        <v>73958</v>
      </c>
      <c r="Y20" s="40">
        <f t="shared" si="3"/>
        <v>646</v>
      </c>
      <c r="Z20" s="40">
        <f t="shared" si="3"/>
        <v>12137</v>
      </c>
      <c r="AA20" s="40">
        <f t="shared" si="3"/>
        <v>166</v>
      </c>
      <c r="AB20" s="40">
        <f t="shared" si="3"/>
        <v>31346</v>
      </c>
      <c r="AC20" s="40">
        <f t="shared" si="3"/>
        <v>1532</v>
      </c>
      <c r="AD20" s="40">
        <f t="shared" si="3"/>
        <v>22</v>
      </c>
      <c r="AE20" s="40">
        <f t="shared" si="3"/>
        <v>1060</v>
      </c>
      <c r="AF20" s="41">
        <f t="shared" si="3"/>
        <v>32422.909999999996</v>
      </c>
      <c r="AG20" s="40">
        <f t="shared" si="3"/>
        <v>1795</v>
      </c>
      <c r="AH20" s="42">
        <f t="shared" si="3"/>
        <v>276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8" zoomScale="85" zoomScaleNormal="85" workbookViewId="0">
      <selection activeCell="B17" sqref="B17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174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46068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'2-8-14, 2026'!E20</f>
        <v>56604</v>
      </c>
      <c r="F15" s="21">
        <f>'2-8-14, 2026'!F20</f>
        <v>7075.5</v>
      </c>
      <c r="G15" s="21">
        <f>'2-8-14, 2026'!G20</f>
        <v>122438</v>
      </c>
      <c r="H15" s="21">
        <f>'2-8-14, 2026'!H20</f>
        <v>14201.162790697666</v>
      </c>
      <c r="I15" s="21">
        <f>'2-8-14, 2026'!I20</f>
        <v>709500</v>
      </c>
      <c r="J15" s="21">
        <f>'2-8-14, 2026'!J20</f>
        <v>82500</v>
      </c>
      <c r="K15" s="21">
        <f>'2-8-14, 2026'!K20</f>
        <v>0</v>
      </c>
      <c r="L15" s="21">
        <f>'2-8-14, 2026'!L20</f>
        <v>0</v>
      </c>
      <c r="M15" s="21">
        <f>'2-8-14, 2026'!M20</f>
        <v>0</v>
      </c>
      <c r="N15" s="21">
        <f>'2-8-14, 2026'!N20</f>
        <v>0</v>
      </c>
      <c r="O15" s="21">
        <f>'2-8-14, 2026'!O20</f>
        <v>0</v>
      </c>
      <c r="P15" s="21">
        <f>'2-8-14, 2026'!P20</f>
        <v>2.9309887850104133E-14</v>
      </c>
      <c r="Q15" s="21">
        <f>'2-8-14, 2026'!Q20</f>
        <v>70264.38999999997</v>
      </c>
      <c r="R15" s="21">
        <f>'2-8-14, 2026'!R20</f>
        <v>264</v>
      </c>
      <c r="S15" s="21">
        <f>'2-8-14, 2026'!S20</f>
        <v>847</v>
      </c>
      <c r="T15" s="21">
        <f>'2-8-14, 2026'!T20</f>
        <v>16364</v>
      </c>
      <c r="U15" s="21">
        <f>'2-8-14, 2026'!U20</f>
        <v>0</v>
      </c>
      <c r="V15" s="21">
        <f>'2-8-14, 2026'!V20</f>
        <v>20000</v>
      </c>
      <c r="W15" s="21">
        <f>'2-8-14, 2026'!W20</f>
        <v>11311</v>
      </c>
      <c r="X15" s="21">
        <f>'2-8-14, 2026'!X20</f>
        <v>73958</v>
      </c>
      <c r="Y15" s="21">
        <f>'2-8-14, 2026'!Y20</f>
        <v>646</v>
      </c>
      <c r="Z15" s="21">
        <f>'2-8-14, 2026'!Z20</f>
        <v>12137</v>
      </c>
      <c r="AA15" s="21">
        <f>'2-8-14, 2026'!AA20</f>
        <v>166</v>
      </c>
      <c r="AB15" s="21">
        <f>'2-8-14, 2026'!AB20</f>
        <v>31346</v>
      </c>
      <c r="AC15" s="21">
        <f>'2-8-14, 2026'!AC20</f>
        <v>1532</v>
      </c>
      <c r="AD15" s="21">
        <f>'2-8-14, 2026'!AD20</f>
        <v>22</v>
      </c>
      <c r="AE15" s="21">
        <f>'2-8-14, 2026'!AE20</f>
        <v>1060</v>
      </c>
      <c r="AF15" s="21">
        <f>'2-8-14, 2026'!AF20</f>
        <v>32422.909999999996</v>
      </c>
      <c r="AG15" s="21">
        <f>'2-8-14, 2026'!AG20</f>
        <v>1795</v>
      </c>
      <c r="AH15" s="21">
        <f>'2-8-14, 2026'!AH20</f>
        <v>276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56604</v>
      </c>
      <c r="F17" s="75">
        <f t="shared" ref="F17:AH17" si="1">F15+F16</f>
        <v>7075.5</v>
      </c>
      <c r="G17" s="26">
        <f>G15+G16</f>
        <v>122438</v>
      </c>
      <c r="H17" s="27">
        <f>H15+H16</f>
        <v>14201.162790697666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70264.38999999997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11311</v>
      </c>
      <c r="X17" s="26">
        <f t="shared" si="1"/>
        <v>73958</v>
      </c>
      <c r="Y17" s="26">
        <f t="shared" si="1"/>
        <v>646</v>
      </c>
      <c r="Z17" s="26">
        <f t="shared" si="1"/>
        <v>12137</v>
      </c>
      <c r="AA17" s="26">
        <f t="shared" si="1"/>
        <v>166</v>
      </c>
      <c r="AB17" s="26">
        <f t="shared" si="1"/>
        <v>31346</v>
      </c>
      <c r="AC17" s="26">
        <f t="shared" si="1"/>
        <v>1532</v>
      </c>
      <c r="AD17" s="26">
        <f t="shared" si="1"/>
        <v>22</v>
      </c>
      <c r="AE17" s="26">
        <f t="shared" si="1"/>
        <v>1060</v>
      </c>
      <c r="AF17" s="27">
        <f t="shared" si="1"/>
        <v>32422.909999999996</v>
      </c>
      <c r="AG17" s="26">
        <f t="shared" si="1"/>
        <v>1795</v>
      </c>
      <c r="AH17" s="31">
        <f t="shared" si="1"/>
        <v>276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9925</v>
      </c>
      <c r="F18" s="27">
        <f>E18/200*25</f>
        <v>1240.625</v>
      </c>
      <c r="G18" s="25">
        <v>8166</v>
      </c>
      <c r="H18" s="27">
        <f>G18/215*25</f>
        <v>949.53488372093022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8166</v>
      </c>
      <c r="R18" s="25"/>
      <c r="S18" s="25"/>
      <c r="T18" s="25"/>
      <c r="U18" s="25"/>
      <c r="V18" s="25"/>
      <c r="W18" s="32">
        <v>163</v>
      </c>
      <c r="X18" s="25">
        <v>8713</v>
      </c>
      <c r="Y18" s="25"/>
      <c r="Z18" s="25">
        <v>1045</v>
      </c>
      <c r="AA18" s="26">
        <v>30</v>
      </c>
      <c r="AB18" s="25">
        <v>4457</v>
      </c>
      <c r="AC18" s="26"/>
      <c r="AD18" s="25">
        <v>10</v>
      </c>
      <c r="AE18" s="25"/>
      <c r="AF18" s="27">
        <v>2539.3500000000004</v>
      </c>
      <c r="AG18" s="26"/>
      <c r="AH18" s="33">
        <v>1</v>
      </c>
    </row>
    <row r="19" spans="1:36" ht="60" customHeight="1" x14ac:dyDescent="0.25">
      <c r="A19" s="34">
        <v>46074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46679</v>
      </c>
      <c r="F19" s="36">
        <f t="shared" si="2"/>
        <v>5834.875</v>
      </c>
      <c r="G19" s="36">
        <f t="shared" si="2"/>
        <v>114272</v>
      </c>
      <c r="H19" s="37">
        <f t="shared" si="2"/>
        <v>13251.627906976737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62098.38999999997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11148</v>
      </c>
      <c r="X19" s="36">
        <f t="shared" si="2"/>
        <v>65245</v>
      </c>
      <c r="Y19" s="36">
        <f t="shared" si="2"/>
        <v>646</v>
      </c>
      <c r="Z19" s="36">
        <f t="shared" si="2"/>
        <v>11092</v>
      </c>
      <c r="AA19" s="36">
        <f t="shared" si="2"/>
        <v>136</v>
      </c>
      <c r="AB19" s="36">
        <f t="shared" si="2"/>
        <v>26889</v>
      </c>
      <c r="AC19" s="36">
        <f t="shared" si="2"/>
        <v>1532</v>
      </c>
      <c r="AD19" s="36">
        <f t="shared" si="2"/>
        <v>12</v>
      </c>
      <c r="AE19" s="36">
        <f t="shared" si="2"/>
        <v>1060</v>
      </c>
      <c r="AF19" s="37">
        <f t="shared" si="2"/>
        <v>29883.559999999998</v>
      </c>
      <c r="AG19" s="36">
        <f t="shared" si="2"/>
        <v>1795</v>
      </c>
      <c r="AH19" s="39">
        <f t="shared" si="2"/>
        <v>275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46679</v>
      </c>
      <c r="F20" s="40">
        <f t="shared" si="3"/>
        <v>5834.875</v>
      </c>
      <c r="G20" s="40">
        <f t="shared" si="3"/>
        <v>114272</v>
      </c>
      <c r="H20" s="41">
        <f t="shared" si="3"/>
        <v>13251.627906976737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62098.38999999997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11148</v>
      </c>
      <c r="X20" s="40">
        <f t="shared" si="3"/>
        <v>65245</v>
      </c>
      <c r="Y20" s="40">
        <f t="shared" si="3"/>
        <v>646</v>
      </c>
      <c r="Z20" s="40">
        <f t="shared" si="3"/>
        <v>11092</v>
      </c>
      <c r="AA20" s="40">
        <f t="shared" si="3"/>
        <v>136</v>
      </c>
      <c r="AB20" s="40">
        <f t="shared" si="3"/>
        <v>26889</v>
      </c>
      <c r="AC20" s="40">
        <f t="shared" si="3"/>
        <v>1532</v>
      </c>
      <c r="AD20" s="40">
        <f t="shared" si="3"/>
        <v>12</v>
      </c>
      <c r="AE20" s="40">
        <f t="shared" si="3"/>
        <v>1060</v>
      </c>
      <c r="AF20" s="41">
        <f t="shared" si="3"/>
        <v>29883.559999999998</v>
      </c>
      <c r="AG20" s="40">
        <f t="shared" si="3"/>
        <v>1795</v>
      </c>
      <c r="AH20" s="42">
        <f t="shared" si="3"/>
        <v>275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0" zoomScale="85" zoomScaleNormal="85" workbookViewId="0">
      <selection activeCell="AB16" sqref="AB16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175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" t="s">
        <v>5</v>
      </c>
      <c r="R9" s="219"/>
      <c r="S9" s="220"/>
      <c r="T9" s="220"/>
      <c r="U9" s="220"/>
      <c r="V9" s="221"/>
      <c r="W9" s="193"/>
      <c r="X9" s="193"/>
      <c r="Y9" s="8"/>
      <c r="Z9" s="193" t="s">
        <v>5</v>
      </c>
      <c r="AA9" s="193"/>
      <c r="AB9" s="224"/>
      <c r="AC9" s="193"/>
      <c r="AD9" s="193"/>
      <c r="AE9" s="193"/>
      <c r="AF9" s="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"/>
      <c r="AG10" s="8"/>
      <c r="AH10" s="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" t="s">
        <v>130</v>
      </c>
      <c r="W11" s="207" t="s">
        <v>16</v>
      </c>
      <c r="X11" s="208"/>
      <c r="Y11" s="209"/>
      <c r="Z11" s="12" t="s">
        <v>17</v>
      </c>
      <c r="AA11" s="12" t="s">
        <v>18</v>
      </c>
      <c r="AB11" s="12" t="s">
        <v>19</v>
      </c>
      <c r="AC11" s="12" t="s">
        <v>19</v>
      </c>
      <c r="AD11" s="12" t="s">
        <v>84</v>
      </c>
      <c r="AE11" s="12" t="s">
        <v>19</v>
      </c>
      <c r="AF11" s="12" t="s">
        <v>20</v>
      </c>
      <c r="AG11" s="1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">
        <v>2.4</v>
      </c>
      <c r="S12" s="12">
        <v>3.6</v>
      </c>
      <c r="T12" s="12">
        <v>2.4</v>
      </c>
      <c r="U12" s="12">
        <v>3.6</v>
      </c>
      <c r="V12" s="12">
        <v>200</v>
      </c>
      <c r="W12" s="12">
        <v>3.6</v>
      </c>
      <c r="X12" s="12">
        <v>2.4</v>
      </c>
      <c r="Y12" s="12">
        <v>4.9000000000000004</v>
      </c>
      <c r="Z12" s="12"/>
      <c r="AA12" s="12"/>
      <c r="AB12" s="12">
        <v>5</v>
      </c>
      <c r="AC12" s="12">
        <v>10</v>
      </c>
      <c r="AD12" s="12" t="s">
        <v>97</v>
      </c>
      <c r="AE12" s="12">
        <v>40</v>
      </c>
      <c r="AF12" s="12"/>
      <c r="AG12" s="12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">
        <v>10128</v>
      </c>
      <c r="R13" s="15">
        <v>10962</v>
      </c>
      <c r="S13" s="15">
        <v>15427</v>
      </c>
      <c r="T13" s="15">
        <v>16623</v>
      </c>
      <c r="U13" s="15">
        <v>16967</v>
      </c>
      <c r="V13" s="15">
        <v>352445</v>
      </c>
      <c r="W13" s="15">
        <v>10966</v>
      </c>
      <c r="X13" s="15">
        <v>10965</v>
      </c>
      <c r="Y13" s="15">
        <v>21809</v>
      </c>
      <c r="Z13" s="15">
        <v>11966</v>
      </c>
      <c r="AA13" s="15">
        <v>11089</v>
      </c>
      <c r="AB13" s="15">
        <v>10960</v>
      </c>
      <c r="AC13" s="15">
        <v>10961</v>
      </c>
      <c r="AD13" s="15">
        <v>33442</v>
      </c>
      <c r="AE13" s="15">
        <v>10959</v>
      </c>
      <c r="AF13" s="15">
        <v>12487</v>
      </c>
      <c r="AG13" s="1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46075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'2-15-21, 2026'!E20</f>
        <v>46679</v>
      </c>
      <c r="F15" s="21">
        <f>'2-15-21, 2026'!F20</f>
        <v>5834.875</v>
      </c>
      <c r="G15" s="21">
        <f>'2-15-21, 2026'!G20</f>
        <v>114272</v>
      </c>
      <c r="H15" s="21">
        <f>'2-15-21, 2026'!H20</f>
        <v>13251.627906976737</v>
      </c>
      <c r="I15" s="21">
        <f>'2-15-21, 2026'!I20</f>
        <v>709500</v>
      </c>
      <c r="J15" s="21">
        <f>'2-15-21, 2026'!J20</f>
        <v>82500</v>
      </c>
      <c r="K15" s="21">
        <f>'2-15-21, 2026'!K20</f>
        <v>0</v>
      </c>
      <c r="L15" s="21">
        <f>'2-15-21, 2026'!L20</f>
        <v>0</v>
      </c>
      <c r="M15" s="21">
        <f>'2-15-21, 2026'!M20</f>
        <v>0</v>
      </c>
      <c r="N15" s="21">
        <f>'2-15-21, 2026'!N20</f>
        <v>0</v>
      </c>
      <c r="O15" s="21">
        <f>'2-15-21, 2026'!O20</f>
        <v>0</v>
      </c>
      <c r="P15" s="21">
        <f>'2-15-21, 2026'!P20</f>
        <v>2.9309887850104133E-14</v>
      </c>
      <c r="Q15" s="21">
        <f>'2-15-21, 2026'!Q20</f>
        <v>62098.38999999997</v>
      </c>
      <c r="R15" s="21">
        <f>'2-15-21, 2026'!R20</f>
        <v>264</v>
      </c>
      <c r="S15" s="21">
        <f>'2-15-21, 2026'!S20</f>
        <v>847</v>
      </c>
      <c r="T15" s="21">
        <f>'2-15-21, 2026'!T20</f>
        <v>16364</v>
      </c>
      <c r="U15" s="21">
        <f>'2-15-21, 2026'!U20</f>
        <v>0</v>
      </c>
      <c r="V15" s="21">
        <f>'2-15-21, 2026'!V20</f>
        <v>20000</v>
      </c>
      <c r="W15" s="21">
        <f>'2-15-21, 2026'!W20</f>
        <v>11148</v>
      </c>
      <c r="X15" s="21">
        <f>'2-15-21, 2026'!X20</f>
        <v>65245</v>
      </c>
      <c r="Y15" s="21">
        <f>'2-15-21, 2026'!Y20</f>
        <v>646</v>
      </c>
      <c r="Z15" s="21">
        <f>'2-15-21, 2026'!Z20</f>
        <v>11092</v>
      </c>
      <c r="AA15" s="21">
        <f>'2-15-21, 2026'!AA20</f>
        <v>136</v>
      </c>
      <c r="AB15" s="21">
        <f>'2-15-21, 2026'!AB20</f>
        <v>26889</v>
      </c>
      <c r="AC15" s="21">
        <f>'2-15-21, 2026'!AC20</f>
        <v>1532</v>
      </c>
      <c r="AD15" s="21">
        <f>'2-15-21, 2026'!AD20</f>
        <v>12</v>
      </c>
      <c r="AE15" s="21">
        <f>'2-15-21, 2026'!AE20</f>
        <v>1060</v>
      </c>
      <c r="AF15" s="21">
        <f>'2-15-21, 2026'!AF20</f>
        <v>29883.559999999998</v>
      </c>
      <c r="AG15" s="21">
        <f>'2-15-21, 2026'!AG20</f>
        <v>1795</v>
      </c>
      <c r="AH15" s="21">
        <f>'2-15-21, 2026'!AH20</f>
        <v>275</v>
      </c>
    </row>
    <row r="16" spans="1:35" ht="60" customHeight="1" x14ac:dyDescent="0.25">
      <c r="A16" s="23"/>
      <c r="B16" s="24" t="s">
        <v>31</v>
      </c>
      <c r="C16" s="25"/>
      <c r="D16" s="26"/>
      <c r="E16" s="25">
        <v>15000</v>
      </c>
      <c r="F16" s="27">
        <f>E16/200*25</f>
        <v>1875</v>
      </c>
      <c r="G16" s="25">
        <v>16125</v>
      </c>
      <c r="H16" s="27">
        <f>G16/215*25</f>
        <v>1875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/>
      <c r="X16" s="26">
        <v>14500</v>
      </c>
      <c r="Y16" s="25"/>
      <c r="Z16" s="25">
        <v>2000</v>
      </c>
      <c r="AA16" s="25">
        <v>120</v>
      </c>
      <c r="AB16" s="25">
        <v>5400</v>
      </c>
      <c r="AC16" s="25"/>
      <c r="AD16" s="26"/>
      <c r="AE16" s="25"/>
      <c r="AF16" s="25">
        <v>5000</v>
      </c>
      <c r="AG16" s="25">
        <v>600</v>
      </c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61679</v>
      </c>
      <c r="F17" s="75">
        <f t="shared" ref="F17:AH17" si="1">F15+F16</f>
        <v>7709.875</v>
      </c>
      <c r="G17" s="26">
        <f>G15+G16</f>
        <v>130397</v>
      </c>
      <c r="H17" s="27">
        <f>H15+H16</f>
        <v>15126.627906976737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77098.38999999997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11148</v>
      </c>
      <c r="X17" s="26">
        <f t="shared" si="1"/>
        <v>79745</v>
      </c>
      <c r="Y17" s="26">
        <f t="shared" si="1"/>
        <v>646</v>
      </c>
      <c r="Z17" s="26">
        <f t="shared" si="1"/>
        <v>13092</v>
      </c>
      <c r="AA17" s="26">
        <f t="shared" si="1"/>
        <v>256</v>
      </c>
      <c r="AB17" s="26">
        <f t="shared" si="1"/>
        <v>32289</v>
      </c>
      <c r="AC17" s="26">
        <f t="shared" si="1"/>
        <v>1532</v>
      </c>
      <c r="AD17" s="26">
        <f t="shared" si="1"/>
        <v>12</v>
      </c>
      <c r="AE17" s="26">
        <f t="shared" si="1"/>
        <v>1060</v>
      </c>
      <c r="AF17" s="27">
        <f t="shared" si="1"/>
        <v>34883.56</v>
      </c>
      <c r="AG17" s="26">
        <f t="shared" si="1"/>
        <v>2395</v>
      </c>
      <c r="AH17" s="31">
        <f t="shared" si="1"/>
        <v>275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10952</v>
      </c>
      <c r="F18" s="27">
        <f>E18/200*25</f>
        <v>1369</v>
      </c>
      <c r="G18" s="25">
        <v>11799</v>
      </c>
      <c r="H18" s="27">
        <f>G18/215*25</f>
        <v>1371.9767441860465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7156.7999999999993</v>
      </c>
      <c r="R18" s="25"/>
      <c r="S18" s="25"/>
      <c r="T18" s="25"/>
      <c r="U18" s="25"/>
      <c r="V18" s="25"/>
      <c r="W18" s="32">
        <v>66</v>
      </c>
      <c r="X18" s="25">
        <v>10676</v>
      </c>
      <c r="Y18" s="25"/>
      <c r="Z18" s="25">
        <v>1236</v>
      </c>
      <c r="AA18" s="26">
        <v>50</v>
      </c>
      <c r="AB18" s="25">
        <v>5153</v>
      </c>
      <c r="AC18" s="26">
        <v>20</v>
      </c>
      <c r="AD18" s="25">
        <v>12</v>
      </c>
      <c r="AE18" s="25"/>
      <c r="AF18" s="27">
        <v>3003.4800000000005</v>
      </c>
      <c r="AG18" s="26"/>
      <c r="AH18" s="33"/>
    </row>
    <row r="19" spans="1:36" ht="60" customHeight="1" x14ac:dyDescent="0.25">
      <c r="A19" s="34">
        <v>46081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50727</v>
      </c>
      <c r="F19" s="36">
        <f t="shared" si="2"/>
        <v>6340.875</v>
      </c>
      <c r="G19" s="36">
        <f t="shared" si="2"/>
        <v>118598</v>
      </c>
      <c r="H19" s="37">
        <f t="shared" si="2"/>
        <v>13754.651162790691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69941.589999999967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11082</v>
      </c>
      <c r="X19" s="36">
        <f t="shared" si="2"/>
        <v>69069</v>
      </c>
      <c r="Y19" s="36">
        <f t="shared" si="2"/>
        <v>646</v>
      </c>
      <c r="Z19" s="36">
        <f t="shared" si="2"/>
        <v>11856</v>
      </c>
      <c r="AA19" s="36">
        <f t="shared" si="2"/>
        <v>206</v>
      </c>
      <c r="AB19" s="36">
        <f t="shared" si="2"/>
        <v>27136</v>
      </c>
      <c r="AC19" s="36">
        <f t="shared" si="2"/>
        <v>1512</v>
      </c>
      <c r="AD19" s="36">
        <f t="shared" si="2"/>
        <v>0</v>
      </c>
      <c r="AE19" s="36">
        <f t="shared" si="2"/>
        <v>1060</v>
      </c>
      <c r="AF19" s="37">
        <f t="shared" si="2"/>
        <v>31880.079999999998</v>
      </c>
      <c r="AG19" s="36">
        <f t="shared" si="2"/>
        <v>2395</v>
      </c>
      <c r="AH19" s="39">
        <f t="shared" si="2"/>
        <v>275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50727</v>
      </c>
      <c r="F20" s="40">
        <f t="shared" si="3"/>
        <v>6340.875</v>
      </c>
      <c r="G20" s="40">
        <f t="shared" si="3"/>
        <v>118598</v>
      </c>
      <c r="H20" s="41">
        <f t="shared" si="3"/>
        <v>13754.651162790691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69941.589999999967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11082</v>
      </c>
      <c r="X20" s="40">
        <f t="shared" si="3"/>
        <v>69069</v>
      </c>
      <c r="Y20" s="40">
        <f t="shared" si="3"/>
        <v>646</v>
      </c>
      <c r="Z20" s="40">
        <f t="shared" si="3"/>
        <v>11856</v>
      </c>
      <c r="AA20" s="40">
        <f t="shared" si="3"/>
        <v>206</v>
      </c>
      <c r="AB20" s="40">
        <f t="shared" si="3"/>
        <v>27136</v>
      </c>
      <c r="AC20" s="40">
        <f t="shared" si="3"/>
        <v>1512</v>
      </c>
      <c r="AD20" s="40">
        <f t="shared" si="3"/>
        <v>0</v>
      </c>
      <c r="AE20" s="40">
        <f t="shared" si="3"/>
        <v>1060</v>
      </c>
      <c r="AF20" s="41">
        <f t="shared" si="3"/>
        <v>31880.079999999998</v>
      </c>
      <c r="AG20" s="40">
        <f t="shared" si="3"/>
        <v>2395</v>
      </c>
      <c r="AH20" s="42">
        <f t="shared" si="3"/>
        <v>275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2"/>
      <c r="Y30" s="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0" zoomScale="85" zoomScaleNormal="85" workbookViewId="0">
      <selection activeCell="AD11" sqref="AD11:AD13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9.85546875" style="5" bestFit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176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82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82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82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79" t="s">
        <v>5</v>
      </c>
      <c r="R9" s="219"/>
      <c r="S9" s="220"/>
      <c r="T9" s="220"/>
      <c r="U9" s="220"/>
      <c r="V9" s="221"/>
      <c r="W9" s="193"/>
      <c r="X9" s="193"/>
      <c r="Y9" s="79"/>
      <c r="Z9" s="193" t="s">
        <v>5</v>
      </c>
      <c r="AA9" s="193"/>
      <c r="AB9" s="224"/>
      <c r="AC9" s="193"/>
      <c r="AD9" s="193"/>
      <c r="AE9" s="193"/>
      <c r="AF9" s="79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79"/>
      <c r="AG10" s="79"/>
      <c r="AH10" s="78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80" t="s">
        <v>130</v>
      </c>
      <c r="W11" s="207" t="s">
        <v>16</v>
      </c>
      <c r="X11" s="208"/>
      <c r="Y11" s="209"/>
      <c r="Z11" s="77" t="s">
        <v>17</v>
      </c>
      <c r="AA11" s="77" t="s">
        <v>18</v>
      </c>
      <c r="AB11" s="77" t="s">
        <v>19</v>
      </c>
      <c r="AC11" s="77" t="s">
        <v>19</v>
      </c>
      <c r="AD11" s="77" t="s">
        <v>84</v>
      </c>
      <c r="AE11" s="77" t="s">
        <v>19</v>
      </c>
      <c r="AF11" s="77" t="s">
        <v>20</v>
      </c>
      <c r="AG11" s="77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77">
        <v>2.4</v>
      </c>
      <c r="S12" s="77">
        <v>3.6</v>
      </c>
      <c r="T12" s="77">
        <v>2.4</v>
      </c>
      <c r="U12" s="77">
        <v>3.6</v>
      </c>
      <c r="V12" s="77">
        <v>200</v>
      </c>
      <c r="W12" s="77">
        <v>3.6</v>
      </c>
      <c r="X12" s="77">
        <v>2.4</v>
      </c>
      <c r="Y12" s="77">
        <v>4.9000000000000004</v>
      </c>
      <c r="Z12" s="77"/>
      <c r="AA12" s="77"/>
      <c r="AB12" s="77">
        <v>5</v>
      </c>
      <c r="AC12" s="77">
        <v>10</v>
      </c>
      <c r="AD12" s="77" t="s">
        <v>97</v>
      </c>
      <c r="AE12" s="77">
        <v>40</v>
      </c>
      <c r="AF12" s="77"/>
      <c r="AG12" s="77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76">
        <v>10128</v>
      </c>
      <c r="R13" s="76">
        <v>10962</v>
      </c>
      <c r="S13" s="76">
        <v>15427</v>
      </c>
      <c r="T13" s="76">
        <v>16623</v>
      </c>
      <c r="U13" s="76">
        <v>16967</v>
      </c>
      <c r="V13" s="76">
        <v>352445</v>
      </c>
      <c r="W13" s="76">
        <v>10966</v>
      </c>
      <c r="X13" s="76">
        <v>10965</v>
      </c>
      <c r="Y13" s="76">
        <v>21809</v>
      </c>
      <c r="Z13" s="76">
        <v>11966</v>
      </c>
      <c r="AA13" s="76">
        <v>11089</v>
      </c>
      <c r="AB13" s="76">
        <v>10960</v>
      </c>
      <c r="AC13" s="76">
        <v>10961</v>
      </c>
      <c r="AD13" s="76">
        <v>33442</v>
      </c>
      <c r="AE13" s="76">
        <v>10959</v>
      </c>
      <c r="AF13" s="76">
        <v>12487</v>
      </c>
      <c r="AG13" s="76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46082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'2-22-28, 2026'!E20</f>
        <v>50727</v>
      </c>
      <c r="F15" s="21">
        <f>'2-22-28, 2026'!F20</f>
        <v>6340.875</v>
      </c>
      <c r="G15" s="21">
        <f>'2-22-28, 2026'!G20</f>
        <v>118598</v>
      </c>
      <c r="H15" s="21">
        <f>'2-22-28, 2026'!H20</f>
        <v>13754.651162790691</v>
      </c>
      <c r="I15" s="21">
        <f>'2-22-28, 2026'!I20</f>
        <v>709500</v>
      </c>
      <c r="J15" s="21">
        <f>'2-22-28, 2026'!J20</f>
        <v>82500</v>
      </c>
      <c r="K15" s="21">
        <f>'2-22-28, 2026'!K20</f>
        <v>0</v>
      </c>
      <c r="L15" s="21">
        <f>'2-22-28, 2026'!L20</f>
        <v>0</v>
      </c>
      <c r="M15" s="21">
        <f>'2-22-28, 2026'!M20</f>
        <v>0</v>
      </c>
      <c r="N15" s="21">
        <f>'2-22-28, 2026'!N20</f>
        <v>0</v>
      </c>
      <c r="O15" s="21">
        <f>'2-22-28, 2026'!O20</f>
        <v>0</v>
      </c>
      <c r="P15" s="21">
        <f>'2-22-28, 2026'!P20</f>
        <v>2.9309887850104133E-14</v>
      </c>
      <c r="Q15" s="21">
        <f>'2-22-28, 2026'!Q20</f>
        <v>69941.589999999967</v>
      </c>
      <c r="R15" s="21">
        <f>'2-22-28, 2026'!R20</f>
        <v>264</v>
      </c>
      <c r="S15" s="21">
        <f>'2-22-28, 2026'!S20</f>
        <v>847</v>
      </c>
      <c r="T15" s="21">
        <f>'2-22-28, 2026'!T20</f>
        <v>16364</v>
      </c>
      <c r="U15" s="21">
        <f>'2-22-28, 2026'!U20</f>
        <v>0</v>
      </c>
      <c r="V15" s="21">
        <f>'2-22-28, 2026'!V20</f>
        <v>20000</v>
      </c>
      <c r="W15" s="21">
        <f>'2-22-28, 2026'!W20</f>
        <v>11082</v>
      </c>
      <c r="X15" s="21">
        <f>'2-22-28, 2026'!X20</f>
        <v>69069</v>
      </c>
      <c r="Y15" s="21">
        <f>'2-22-28, 2026'!Y20</f>
        <v>646</v>
      </c>
      <c r="Z15" s="21">
        <f>'2-22-28, 2026'!Z20</f>
        <v>11856</v>
      </c>
      <c r="AA15" s="21">
        <f>'2-22-28, 2026'!AA20</f>
        <v>206</v>
      </c>
      <c r="AB15" s="21">
        <f>'2-22-28, 2026'!AB20</f>
        <v>27136</v>
      </c>
      <c r="AC15" s="21">
        <f>'2-22-28, 2026'!AC20</f>
        <v>1512</v>
      </c>
      <c r="AD15" s="21">
        <f>'2-22-28, 2026'!AD20</f>
        <v>0</v>
      </c>
      <c r="AE15" s="21">
        <f>'2-22-28, 2026'!AE20</f>
        <v>1060</v>
      </c>
      <c r="AF15" s="21">
        <f>'2-22-28, 2026'!AF20</f>
        <v>31880.079999999998</v>
      </c>
      <c r="AG15" s="21">
        <f>'2-22-28, 2026'!AG20</f>
        <v>2395</v>
      </c>
      <c r="AH15" s="21">
        <f>'2-22-28, 2026'!AH20</f>
        <v>275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50727</v>
      </c>
      <c r="F17" s="75">
        <f t="shared" ref="F17:AH17" si="1">F15+F16</f>
        <v>6340.875</v>
      </c>
      <c r="G17" s="26">
        <f>G15+G16</f>
        <v>118598</v>
      </c>
      <c r="H17" s="27">
        <f>H15+H16</f>
        <v>13754.651162790691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69941.589999999967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11082</v>
      </c>
      <c r="X17" s="26">
        <f t="shared" si="1"/>
        <v>69069</v>
      </c>
      <c r="Y17" s="26">
        <f t="shared" si="1"/>
        <v>646</v>
      </c>
      <c r="Z17" s="26">
        <f t="shared" si="1"/>
        <v>11856</v>
      </c>
      <c r="AA17" s="26">
        <f t="shared" si="1"/>
        <v>206</v>
      </c>
      <c r="AB17" s="26">
        <f t="shared" si="1"/>
        <v>27136</v>
      </c>
      <c r="AC17" s="26">
        <f t="shared" si="1"/>
        <v>1512</v>
      </c>
      <c r="AD17" s="26">
        <f t="shared" si="1"/>
        <v>0</v>
      </c>
      <c r="AE17" s="26">
        <f t="shared" si="1"/>
        <v>1060</v>
      </c>
      <c r="AF17" s="27">
        <f t="shared" si="1"/>
        <v>31880.079999999998</v>
      </c>
      <c r="AG17" s="26">
        <f t="shared" si="1"/>
        <v>2395</v>
      </c>
      <c r="AH17" s="31">
        <f t="shared" si="1"/>
        <v>275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12328</v>
      </c>
      <c r="F18" s="27">
        <f>E18/200*25</f>
        <v>1541</v>
      </c>
      <c r="G18" s="25">
        <v>10334</v>
      </c>
      <c r="H18" s="27">
        <f>G18/215*25</f>
        <v>1201.6279069767443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7465.05</v>
      </c>
      <c r="R18" s="25"/>
      <c r="S18" s="25"/>
      <c r="T18" s="25"/>
      <c r="U18" s="25"/>
      <c r="V18" s="25"/>
      <c r="W18" s="32"/>
      <c r="X18" s="25">
        <v>11211</v>
      </c>
      <c r="Y18" s="25"/>
      <c r="Z18" s="25">
        <v>1322</v>
      </c>
      <c r="AA18" s="26">
        <v>32</v>
      </c>
      <c r="AB18" s="25">
        <v>5175</v>
      </c>
      <c r="AC18" s="26"/>
      <c r="AD18" s="25"/>
      <c r="AE18" s="25"/>
      <c r="AF18" s="27">
        <v>3212.4600000000005</v>
      </c>
      <c r="AG18" s="26"/>
      <c r="AH18" s="33"/>
    </row>
    <row r="19" spans="1:36" ht="60" customHeight="1" x14ac:dyDescent="0.25">
      <c r="A19" s="34">
        <v>46088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38399</v>
      </c>
      <c r="F19" s="36">
        <f t="shared" si="2"/>
        <v>4799.875</v>
      </c>
      <c r="G19" s="36">
        <f t="shared" si="2"/>
        <v>108264</v>
      </c>
      <c r="H19" s="37">
        <f t="shared" si="2"/>
        <v>12553.023255813947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62476.539999999964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11082</v>
      </c>
      <c r="X19" s="36">
        <f t="shared" si="2"/>
        <v>57858</v>
      </c>
      <c r="Y19" s="36">
        <f t="shared" si="2"/>
        <v>646</v>
      </c>
      <c r="Z19" s="36">
        <f t="shared" si="2"/>
        <v>10534</v>
      </c>
      <c r="AA19" s="36">
        <f t="shared" si="2"/>
        <v>174</v>
      </c>
      <c r="AB19" s="36">
        <f t="shared" si="2"/>
        <v>21961</v>
      </c>
      <c r="AC19" s="36">
        <f t="shared" si="2"/>
        <v>1512</v>
      </c>
      <c r="AD19" s="36">
        <f t="shared" si="2"/>
        <v>0</v>
      </c>
      <c r="AE19" s="36">
        <f t="shared" si="2"/>
        <v>1060</v>
      </c>
      <c r="AF19" s="37">
        <f t="shared" si="2"/>
        <v>28667.62</v>
      </c>
      <c r="AG19" s="36">
        <f t="shared" si="2"/>
        <v>2395</v>
      </c>
      <c r="AH19" s="39">
        <f t="shared" si="2"/>
        <v>275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38399</v>
      </c>
      <c r="F20" s="40">
        <f t="shared" si="3"/>
        <v>4799.875</v>
      </c>
      <c r="G20" s="40">
        <f t="shared" si="3"/>
        <v>108264</v>
      </c>
      <c r="H20" s="41">
        <f t="shared" si="3"/>
        <v>12553.023255813947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62476.539999999964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11082</v>
      </c>
      <c r="X20" s="40">
        <f t="shared" si="3"/>
        <v>57858</v>
      </c>
      <c r="Y20" s="40">
        <f t="shared" si="3"/>
        <v>646</v>
      </c>
      <c r="Z20" s="40">
        <f t="shared" si="3"/>
        <v>10534</v>
      </c>
      <c r="AA20" s="40">
        <f t="shared" si="3"/>
        <v>174</v>
      </c>
      <c r="AB20" s="40">
        <f t="shared" si="3"/>
        <v>21961</v>
      </c>
      <c r="AC20" s="40">
        <f t="shared" si="3"/>
        <v>1512</v>
      </c>
      <c r="AD20" s="40">
        <f t="shared" si="3"/>
        <v>0</v>
      </c>
      <c r="AE20" s="40">
        <f t="shared" si="3"/>
        <v>1060</v>
      </c>
      <c r="AF20" s="41">
        <f t="shared" si="3"/>
        <v>28667.62</v>
      </c>
      <c r="AG20" s="40">
        <f t="shared" si="3"/>
        <v>2395</v>
      </c>
      <c r="AH20" s="42">
        <f t="shared" si="3"/>
        <v>275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81"/>
      <c r="Y30" s="81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AB19" sqref="AB19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12.140625" style="5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177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84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84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84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85" t="s">
        <v>5</v>
      </c>
      <c r="R9" s="219"/>
      <c r="S9" s="220"/>
      <c r="T9" s="220"/>
      <c r="U9" s="220"/>
      <c r="V9" s="221"/>
      <c r="W9" s="193"/>
      <c r="X9" s="193"/>
      <c r="Y9" s="85"/>
      <c r="Z9" s="193" t="s">
        <v>5</v>
      </c>
      <c r="AA9" s="193"/>
      <c r="AB9" s="224"/>
      <c r="AC9" s="193"/>
      <c r="AD9" s="193"/>
      <c r="AE9" s="193"/>
      <c r="AF9" s="85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85"/>
      <c r="AG10" s="85"/>
      <c r="AH10" s="86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88" t="s">
        <v>130</v>
      </c>
      <c r="W11" s="207" t="s">
        <v>16</v>
      </c>
      <c r="X11" s="208"/>
      <c r="Y11" s="209"/>
      <c r="Z11" s="87" t="s">
        <v>17</v>
      </c>
      <c r="AA11" s="87" t="s">
        <v>18</v>
      </c>
      <c r="AB11" s="87" t="s">
        <v>19</v>
      </c>
      <c r="AC11" s="87" t="s">
        <v>19</v>
      </c>
      <c r="AD11" s="110" t="s">
        <v>84</v>
      </c>
      <c r="AE11" s="87" t="s">
        <v>19</v>
      </c>
      <c r="AF11" s="87" t="s">
        <v>20</v>
      </c>
      <c r="AG11" s="87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87">
        <v>2.4</v>
      </c>
      <c r="S12" s="87">
        <v>3.6</v>
      </c>
      <c r="T12" s="87">
        <v>2.4</v>
      </c>
      <c r="U12" s="87">
        <v>3.6</v>
      </c>
      <c r="V12" s="87">
        <v>200</v>
      </c>
      <c r="W12" s="87">
        <v>3.6</v>
      </c>
      <c r="X12" s="87">
        <v>2.4</v>
      </c>
      <c r="Y12" s="87">
        <v>4.9000000000000004</v>
      </c>
      <c r="Z12" s="87"/>
      <c r="AA12" s="87"/>
      <c r="AB12" s="87">
        <v>5</v>
      </c>
      <c r="AC12" s="87">
        <v>10</v>
      </c>
      <c r="AD12" s="110" t="s">
        <v>97</v>
      </c>
      <c r="AE12" s="87">
        <v>40</v>
      </c>
      <c r="AF12" s="87"/>
      <c r="AG12" s="87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89">
        <v>10128</v>
      </c>
      <c r="R13" s="89">
        <v>10962</v>
      </c>
      <c r="S13" s="89">
        <v>15427</v>
      </c>
      <c r="T13" s="89">
        <v>16623</v>
      </c>
      <c r="U13" s="89">
        <v>16967</v>
      </c>
      <c r="V13" s="89">
        <v>352445</v>
      </c>
      <c r="W13" s="89">
        <v>10966</v>
      </c>
      <c r="X13" s="89">
        <v>10965</v>
      </c>
      <c r="Y13" s="89">
        <v>21809</v>
      </c>
      <c r="Z13" s="89">
        <v>11966</v>
      </c>
      <c r="AA13" s="89">
        <v>11089</v>
      </c>
      <c r="AB13" s="89">
        <v>10960</v>
      </c>
      <c r="AC13" s="89">
        <v>10961</v>
      </c>
      <c r="AD13" s="112">
        <v>33442</v>
      </c>
      <c r="AE13" s="89">
        <v>10959</v>
      </c>
      <c r="AF13" s="89">
        <v>12487</v>
      </c>
      <c r="AG13" s="89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46089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'3-1-7, 2026'!E20</f>
        <v>38399</v>
      </c>
      <c r="F15" s="21">
        <f>'3-1-7, 2026'!F20</f>
        <v>4799.875</v>
      </c>
      <c r="G15" s="21">
        <f>'3-1-7, 2026'!G20</f>
        <v>108264</v>
      </c>
      <c r="H15" s="21">
        <f>'3-1-7, 2026'!H20</f>
        <v>12553.023255813947</v>
      </c>
      <c r="I15" s="21">
        <f>'3-1-7, 2026'!I20</f>
        <v>709500</v>
      </c>
      <c r="J15" s="21">
        <f>'3-1-7, 2026'!J20</f>
        <v>82500</v>
      </c>
      <c r="K15" s="21">
        <f>'3-1-7, 2026'!K20</f>
        <v>0</v>
      </c>
      <c r="L15" s="21">
        <f>'3-1-7, 2026'!L20</f>
        <v>0</v>
      </c>
      <c r="M15" s="21">
        <f>'3-1-7, 2026'!M20</f>
        <v>0</v>
      </c>
      <c r="N15" s="21">
        <f>'3-1-7, 2026'!N20</f>
        <v>0</v>
      </c>
      <c r="O15" s="21">
        <f>'3-1-7, 2026'!O20</f>
        <v>0</v>
      </c>
      <c r="P15" s="21">
        <f>'3-1-7, 2026'!P20</f>
        <v>2.9309887850104133E-14</v>
      </c>
      <c r="Q15" s="21">
        <f>'3-1-7, 2026'!Q20</f>
        <v>62476.539999999964</v>
      </c>
      <c r="R15" s="21">
        <f>'3-1-7, 2026'!R20</f>
        <v>264</v>
      </c>
      <c r="S15" s="21">
        <f>'3-1-7, 2026'!S20</f>
        <v>847</v>
      </c>
      <c r="T15" s="21">
        <f>'3-1-7, 2026'!T20</f>
        <v>16364</v>
      </c>
      <c r="U15" s="21">
        <f>'3-1-7, 2026'!U20</f>
        <v>0</v>
      </c>
      <c r="V15" s="21">
        <f>'3-1-7, 2026'!V20</f>
        <v>20000</v>
      </c>
      <c r="W15" s="21">
        <f>'3-1-7, 2026'!W20</f>
        <v>11082</v>
      </c>
      <c r="X15" s="21">
        <f>'3-1-7, 2026'!X20</f>
        <v>57858</v>
      </c>
      <c r="Y15" s="21">
        <f>'3-1-7, 2026'!Y20</f>
        <v>646</v>
      </c>
      <c r="Z15" s="21">
        <f>'3-1-7, 2026'!Z20</f>
        <v>10534</v>
      </c>
      <c r="AA15" s="21">
        <f>'3-1-7, 2026'!AA20</f>
        <v>174</v>
      </c>
      <c r="AB15" s="21">
        <f>'3-1-7, 2026'!AB20</f>
        <v>21961</v>
      </c>
      <c r="AC15" s="21">
        <f>'3-1-7, 2026'!AC20</f>
        <v>1512</v>
      </c>
      <c r="AD15" s="21">
        <f>'3-1-7, 2026'!AD20</f>
        <v>0</v>
      </c>
      <c r="AE15" s="21">
        <f>'3-1-7, 2026'!AE20</f>
        <v>1060</v>
      </c>
      <c r="AF15" s="21">
        <f>'3-1-7, 2026'!AF20</f>
        <v>28667.62</v>
      </c>
      <c r="AG15" s="21">
        <f>'3-1-7, 2026'!AG20</f>
        <v>2395</v>
      </c>
      <c r="AH15" s="21">
        <f>'3-1-7, 2026'!AH20</f>
        <v>275</v>
      </c>
    </row>
    <row r="16" spans="1:35" ht="60" customHeight="1" x14ac:dyDescent="0.25">
      <c r="A16" s="23"/>
      <c r="B16" s="24" t="s">
        <v>31</v>
      </c>
      <c r="C16" s="25"/>
      <c r="D16" s="26"/>
      <c r="E16" s="25">
        <v>10000</v>
      </c>
      <c r="F16" s="27">
        <f>E16/200*25</f>
        <v>1250</v>
      </c>
      <c r="G16" s="25">
        <v>10750</v>
      </c>
      <c r="H16" s="27">
        <f>G16/215*25</f>
        <v>1250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/>
      <c r="X16" s="26">
        <v>18500</v>
      </c>
      <c r="Y16" s="25"/>
      <c r="Z16" s="25">
        <v>1000</v>
      </c>
      <c r="AA16" s="25">
        <v>60</v>
      </c>
      <c r="AB16" s="25">
        <v>5400</v>
      </c>
      <c r="AC16" s="25">
        <v>5000</v>
      </c>
      <c r="AD16" s="26"/>
      <c r="AE16" s="25"/>
      <c r="AF16" s="25">
        <v>2000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48399</v>
      </c>
      <c r="F17" s="75">
        <f t="shared" ref="F17:AH17" si="1">F15+F16</f>
        <v>6049.875</v>
      </c>
      <c r="G17" s="26">
        <f>G15+G16</f>
        <v>119014</v>
      </c>
      <c r="H17" s="27">
        <f>H15+H16</f>
        <v>13803.023255813947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77476.539999999964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11082</v>
      </c>
      <c r="X17" s="26">
        <f t="shared" si="1"/>
        <v>76358</v>
      </c>
      <c r="Y17" s="26">
        <f t="shared" si="1"/>
        <v>646</v>
      </c>
      <c r="Z17" s="26">
        <f t="shared" si="1"/>
        <v>11534</v>
      </c>
      <c r="AA17" s="26">
        <f t="shared" si="1"/>
        <v>234</v>
      </c>
      <c r="AB17" s="26">
        <f t="shared" si="1"/>
        <v>27361</v>
      </c>
      <c r="AC17" s="26">
        <f t="shared" si="1"/>
        <v>6512</v>
      </c>
      <c r="AD17" s="26">
        <f t="shared" si="1"/>
        <v>0</v>
      </c>
      <c r="AE17" s="26">
        <f t="shared" si="1"/>
        <v>1060</v>
      </c>
      <c r="AF17" s="27">
        <f t="shared" si="1"/>
        <v>30667.62</v>
      </c>
      <c r="AG17" s="26">
        <f t="shared" si="1"/>
        <v>2395</v>
      </c>
      <c r="AH17" s="31">
        <f t="shared" si="1"/>
        <v>275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13610</v>
      </c>
      <c r="F18" s="27">
        <f>E18/200*25</f>
        <v>1701.25</v>
      </c>
      <c r="G18" s="25">
        <v>10208</v>
      </c>
      <c r="H18" s="27">
        <f>G18/215*25</f>
        <v>1186.9767441860465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7735.82</v>
      </c>
      <c r="R18" s="25"/>
      <c r="S18" s="25"/>
      <c r="T18" s="25"/>
      <c r="U18" s="25"/>
      <c r="V18" s="25"/>
      <c r="W18" s="32"/>
      <c r="X18" s="25">
        <v>11809</v>
      </c>
      <c r="Y18" s="25"/>
      <c r="Z18" s="25">
        <v>1316</v>
      </c>
      <c r="AA18" s="26">
        <v>26</v>
      </c>
      <c r="AB18" s="25">
        <v>5406</v>
      </c>
      <c r="AC18" s="26"/>
      <c r="AD18" s="25"/>
      <c r="AE18" s="25"/>
      <c r="AF18" s="27">
        <v>3197.88</v>
      </c>
      <c r="AG18" s="26"/>
      <c r="AH18" s="33"/>
    </row>
    <row r="19" spans="1:36" ht="60" customHeight="1" x14ac:dyDescent="0.25">
      <c r="A19" s="34">
        <v>46095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34789</v>
      </c>
      <c r="F19" s="36">
        <f t="shared" si="2"/>
        <v>4348.625</v>
      </c>
      <c r="G19" s="36">
        <f t="shared" si="2"/>
        <v>108806</v>
      </c>
      <c r="H19" s="37">
        <f t="shared" si="2"/>
        <v>12616.046511627901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69740.719999999972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11082</v>
      </c>
      <c r="X19" s="36">
        <f t="shared" si="2"/>
        <v>64549</v>
      </c>
      <c r="Y19" s="36">
        <f t="shared" si="2"/>
        <v>646</v>
      </c>
      <c r="Z19" s="36">
        <f t="shared" si="2"/>
        <v>10218</v>
      </c>
      <c r="AA19" s="36">
        <f t="shared" si="2"/>
        <v>208</v>
      </c>
      <c r="AB19" s="36">
        <f t="shared" si="2"/>
        <v>21955</v>
      </c>
      <c r="AC19" s="36">
        <f t="shared" si="2"/>
        <v>6512</v>
      </c>
      <c r="AD19" s="36">
        <f t="shared" si="2"/>
        <v>0</v>
      </c>
      <c r="AE19" s="36">
        <f t="shared" si="2"/>
        <v>1060</v>
      </c>
      <c r="AF19" s="37">
        <f t="shared" si="2"/>
        <v>27469.739999999998</v>
      </c>
      <c r="AG19" s="36">
        <f t="shared" si="2"/>
        <v>2395</v>
      </c>
      <c r="AH19" s="39">
        <f t="shared" si="2"/>
        <v>275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34789</v>
      </c>
      <c r="F20" s="40">
        <f t="shared" si="3"/>
        <v>4348.625</v>
      </c>
      <c r="G20" s="40">
        <f t="shared" si="3"/>
        <v>108806</v>
      </c>
      <c r="H20" s="41">
        <f t="shared" si="3"/>
        <v>12616.046511627901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69740.719999999972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11082</v>
      </c>
      <c r="X20" s="40">
        <f t="shared" si="3"/>
        <v>64549</v>
      </c>
      <c r="Y20" s="40">
        <f t="shared" si="3"/>
        <v>646</v>
      </c>
      <c r="Z20" s="40">
        <f t="shared" si="3"/>
        <v>10218</v>
      </c>
      <c r="AA20" s="40">
        <f t="shared" si="3"/>
        <v>208</v>
      </c>
      <c r="AB20" s="40">
        <f t="shared" si="3"/>
        <v>21955</v>
      </c>
      <c r="AC20" s="40">
        <f t="shared" si="3"/>
        <v>6512</v>
      </c>
      <c r="AD20" s="40">
        <f t="shared" si="3"/>
        <v>0</v>
      </c>
      <c r="AE20" s="40">
        <f t="shared" si="3"/>
        <v>1060</v>
      </c>
      <c r="AF20" s="41">
        <f t="shared" si="3"/>
        <v>27469.739999999998</v>
      </c>
      <c r="AG20" s="40">
        <f t="shared" si="3"/>
        <v>2395</v>
      </c>
      <c r="AH20" s="42">
        <f t="shared" si="3"/>
        <v>275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42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83"/>
      <c r="Y30" s="83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8" zoomScale="85" zoomScaleNormal="85" workbookViewId="0">
      <selection activeCell="AB21" sqref="AB21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12.140625" style="5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178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96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96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96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93" t="s">
        <v>5</v>
      </c>
      <c r="R9" s="219"/>
      <c r="S9" s="220"/>
      <c r="T9" s="220"/>
      <c r="U9" s="220"/>
      <c r="V9" s="221"/>
      <c r="W9" s="193"/>
      <c r="X9" s="193"/>
      <c r="Y9" s="93"/>
      <c r="Z9" s="193" t="s">
        <v>5</v>
      </c>
      <c r="AA9" s="193"/>
      <c r="AB9" s="224"/>
      <c r="AC9" s="193"/>
      <c r="AD9" s="193"/>
      <c r="AE9" s="193"/>
      <c r="AF9" s="93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93"/>
      <c r="AG10" s="93"/>
      <c r="AH10" s="92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94" t="s">
        <v>130</v>
      </c>
      <c r="W11" s="207" t="s">
        <v>16</v>
      </c>
      <c r="X11" s="208"/>
      <c r="Y11" s="209"/>
      <c r="Z11" s="91" t="s">
        <v>17</v>
      </c>
      <c r="AA11" s="91" t="s">
        <v>18</v>
      </c>
      <c r="AB11" s="91" t="s">
        <v>19</v>
      </c>
      <c r="AC11" s="91" t="s">
        <v>19</v>
      </c>
      <c r="AD11" s="91" t="s">
        <v>181</v>
      </c>
      <c r="AE11" s="91" t="s">
        <v>19</v>
      </c>
      <c r="AF11" s="91" t="s">
        <v>20</v>
      </c>
      <c r="AG11" s="91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91">
        <v>2.4</v>
      </c>
      <c r="S12" s="91">
        <v>3.6</v>
      </c>
      <c r="T12" s="91">
        <v>2.4</v>
      </c>
      <c r="U12" s="91">
        <v>3.6</v>
      </c>
      <c r="V12" s="91">
        <v>200</v>
      </c>
      <c r="W12" s="91">
        <v>3.6</v>
      </c>
      <c r="X12" s="91">
        <v>2.4</v>
      </c>
      <c r="Y12" s="91">
        <v>4.9000000000000004</v>
      </c>
      <c r="Z12" s="91"/>
      <c r="AA12" s="91"/>
      <c r="AB12" s="91">
        <v>5</v>
      </c>
      <c r="AC12" s="91">
        <v>10</v>
      </c>
      <c r="AD12" s="91" t="s">
        <v>97</v>
      </c>
      <c r="AE12" s="91">
        <v>40</v>
      </c>
      <c r="AF12" s="91"/>
      <c r="AG12" s="91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90">
        <v>10128</v>
      </c>
      <c r="R13" s="90">
        <v>10962</v>
      </c>
      <c r="S13" s="90">
        <v>15427</v>
      </c>
      <c r="T13" s="90">
        <v>16623</v>
      </c>
      <c r="U13" s="90">
        <v>16967</v>
      </c>
      <c r="V13" s="90">
        <v>352445</v>
      </c>
      <c r="W13" s="90">
        <v>10966</v>
      </c>
      <c r="X13" s="90">
        <v>10965</v>
      </c>
      <c r="Y13" s="90">
        <v>21809</v>
      </c>
      <c r="Z13" s="90">
        <v>11966</v>
      </c>
      <c r="AA13" s="90">
        <v>11089</v>
      </c>
      <c r="AB13" s="90">
        <v>10960</v>
      </c>
      <c r="AC13" s="90">
        <v>10961</v>
      </c>
      <c r="AD13" s="90"/>
      <c r="AE13" s="90">
        <v>10959</v>
      </c>
      <c r="AF13" s="90">
        <v>12487</v>
      </c>
      <c r="AG13" s="90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46096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'3-8-14, 2026'!E20</f>
        <v>34789</v>
      </c>
      <c r="F15" s="21">
        <f>'3-8-14, 2026'!F20</f>
        <v>4348.625</v>
      </c>
      <c r="G15" s="21">
        <f>'3-8-14, 2026'!G20</f>
        <v>108806</v>
      </c>
      <c r="H15" s="21">
        <f>'3-8-14, 2026'!H20</f>
        <v>12616.046511627901</v>
      </c>
      <c r="I15" s="21">
        <f>'3-8-14, 2026'!I20</f>
        <v>709500</v>
      </c>
      <c r="J15" s="21">
        <f>'3-8-14, 2026'!J20</f>
        <v>82500</v>
      </c>
      <c r="K15" s="21">
        <f>'3-8-14, 2026'!K20</f>
        <v>0</v>
      </c>
      <c r="L15" s="21">
        <f>'3-8-14, 2026'!L20</f>
        <v>0</v>
      </c>
      <c r="M15" s="21">
        <f>'3-8-14, 2026'!M20</f>
        <v>0</v>
      </c>
      <c r="N15" s="21">
        <f>'3-8-14, 2026'!N20</f>
        <v>0</v>
      </c>
      <c r="O15" s="21">
        <f>'3-8-14, 2026'!O20</f>
        <v>0</v>
      </c>
      <c r="P15" s="21">
        <f>'3-8-14, 2026'!P20</f>
        <v>2.9309887850104133E-14</v>
      </c>
      <c r="Q15" s="21">
        <f>'3-8-14, 2026'!Q20</f>
        <v>69740.719999999972</v>
      </c>
      <c r="R15" s="21">
        <f>'3-8-14, 2026'!R20</f>
        <v>264</v>
      </c>
      <c r="S15" s="21">
        <f>'3-8-14, 2026'!S20</f>
        <v>847</v>
      </c>
      <c r="T15" s="21">
        <f>'3-8-14, 2026'!T20</f>
        <v>16364</v>
      </c>
      <c r="U15" s="21">
        <f>'3-8-14, 2026'!U20</f>
        <v>0</v>
      </c>
      <c r="V15" s="21">
        <f>'3-8-14, 2026'!V20</f>
        <v>20000</v>
      </c>
      <c r="W15" s="21">
        <f>'3-8-14, 2026'!W20</f>
        <v>11082</v>
      </c>
      <c r="X15" s="21">
        <f>'3-8-14, 2026'!X20</f>
        <v>64549</v>
      </c>
      <c r="Y15" s="21">
        <f>'3-8-14, 2026'!Y20</f>
        <v>646</v>
      </c>
      <c r="Z15" s="21">
        <f>'3-8-14, 2026'!Z20</f>
        <v>10218</v>
      </c>
      <c r="AA15" s="21">
        <f>'3-8-14, 2026'!AA20</f>
        <v>208</v>
      </c>
      <c r="AB15" s="21">
        <f>'3-8-14, 2026'!AB20</f>
        <v>21955</v>
      </c>
      <c r="AC15" s="21">
        <f>'3-8-14, 2026'!AC20</f>
        <v>6512</v>
      </c>
      <c r="AD15" s="21">
        <f>'3-8-14, 2026'!AD20</f>
        <v>0</v>
      </c>
      <c r="AE15" s="21">
        <f>'3-8-14, 2026'!AE20</f>
        <v>1060</v>
      </c>
      <c r="AF15" s="21">
        <f>'3-8-14, 2026'!AF20</f>
        <v>27469.739999999998</v>
      </c>
      <c r="AG15" s="21">
        <f>'3-8-14, 2026'!AG20</f>
        <v>2395</v>
      </c>
      <c r="AH15" s="21">
        <f>'3-8-14, 2026'!AH20</f>
        <v>275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>
        <v>32250</v>
      </c>
      <c r="H16" s="27">
        <f>G16/215*25</f>
        <v>3750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/>
      <c r="X16" s="26">
        <v>17250</v>
      </c>
      <c r="Y16" s="25"/>
      <c r="Z16" s="25">
        <v>1000</v>
      </c>
      <c r="AA16" s="25">
        <v>60</v>
      </c>
      <c r="AB16" s="25">
        <v>7200</v>
      </c>
      <c r="AC16" s="25">
        <v>7000</v>
      </c>
      <c r="AD16" s="26"/>
      <c r="AE16" s="25"/>
      <c r="AF16" s="25">
        <v>2000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34789</v>
      </c>
      <c r="F17" s="75">
        <f t="shared" ref="F17:AH17" si="1">F15+F16</f>
        <v>4348.625</v>
      </c>
      <c r="G17" s="26">
        <f>G15+G16</f>
        <v>141056</v>
      </c>
      <c r="H17" s="27">
        <f>H15+H16</f>
        <v>16366.046511627901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84740.719999999972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11082</v>
      </c>
      <c r="X17" s="26">
        <f t="shared" si="1"/>
        <v>81799</v>
      </c>
      <c r="Y17" s="26">
        <f t="shared" si="1"/>
        <v>646</v>
      </c>
      <c r="Z17" s="26">
        <f t="shared" si="1"/>
        <v>11218</v>
      </c>
      <c r="AA17" s="26">
        <f t="shared" si="1"/>
        <v>268</v>
      </c>
      <c r="AB17" s="26">
        <f t="shared" si="1"/>
        <v>29155</v>
      </c>
      <c r="AC17" s="26">
        <f t="shared" si="1"/>
        <v>13512</v>
      </c>
      <c r="AD17" s="26">
        <f t="shared" si="1"/>
        <v>0</v>
      </c>
      <c r="AE17" s="26">
        <f t="shared" si="1"/>
        <v>1060</v>
      </c>
      <c r="AF17" s="27">
        <f t="shared" si="1"/>
        <v>29469.739999999998</v>
      </c>
      <c r="AG17" s="26">
        <f t="shared" si="1"/>
        <v>2395</v>
      </c>
      <c r="AH17" s="31">
        <f t="shared" si="1"/>
        <v>275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11876</v>
      </c>
      <c r="F18" s="27">
        <f>E18/200*25</f>
        <v>1484.5</v>
      </c>
      <c r="G18" s="25">
        <v>9393</v>
      </c>
      <c r="H18" s="27">
        <f>G18/215*25</f>
        <v>1092.2093023255813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9714</v>
      </c>
      <c r="R18" s="25"/>
      <c r="S18" s="25"/>
      <c r="T18" s="25"/>
      <c r="U18" s="25"/>
      <c r="V18" s="25"/>
      <c r="W18" s="32"/>
      <c r="X18" s="25">
        <v>11130</v>
      </c>
      <c r="Y18" s="25"/>
      <c r="Z18" s="25">
        <v>1310</v>
      </c>
      <c r="AA18" s="26">
        <v>36</v>
      </c>
      <c r="AB18" s="25">
        <v>5527</v>
      </c>
      <c r="AC18" s="26"/>
      <c r="AD18" s="25"/>
      <c r="AE18" s="25"/>
      <c r="AF18" s="27">
        <v>3183.3</v>
      </c>
      <c r="AG18" s="26">
        <v>90</v>
      </c>
      <c r="AH18" s="33"/>
    </row>
    <row r="19" spans="1:36" ht="60" customHeight="1" x14ac:dyDescent="0.25">
      <c r="A19" s="34">
        <v>46102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22913</v>
      </c>
      <c r="F19" s="36">
        <f t="shared" si="2"/>
        <v>2864.125</v>
      </c>
      <c r="G19" s="36">
        <f t="shared" si="2"/>
        <v>131663</v>
      </c>
      <c r="H19" s="37">
        <f t="shared" si="2"/>
        <v>15273.837209302319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75026.719999999972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11082</v>
      </c>
      <c r="X19" s="36">
        <f t="shared" si="2"/>
        <v>70669</v>
      </c>
      <c r="Y19" s="36">
        <f t="shared" si="2"/>
        <v>646</v>
      </c>
      <c r="Z19" s="36">
        <f t="shared" si="2"/>
        <v>9908</v>
      </c>
      <c r="AA19" s="36">
        <f t="shared" si="2"/>
        <v>232</v>
      </c>
      <c r="AB19" s="36">
        <f t="shared" si="2"/>
        <v>23628</v>
      </c>
      <c r="AC19" s="36">
        <f t="shared" si="2"/>
        <v>13512</v>
      </c>
      <c r="AD19" s="36">
        <f t="shared" si="2"/>
        <v>0</v>
      </c>
      <c r="AE19" s="36">
        <f t="shared" si="2"/>
        <v>1060</v>
      </c>
      <c r="AF19" s="37">
        <f t="shared" si="2"/>
        <v>26286.44</v>
      </c>
      <c r="AG19" s="36">
        <f t="shared" si="2"/>
        <v>2305</v>
      </c>
      <c r="AH19" s="39">
        <f t="shared" si="2"/>
        <v>275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22913</v>
      </c>
      <c r="F20" s="40">
        <f t="shared" si="3"/>
        <v>2864.125</v>
      </c>
      <c r="G20" s="40">
        <f t="shared" si="3"/>
        <v>131663</v>
      </c>
      <c r="H20" s="41">
        <f t="shared" si="3"/>
        <v>15273.837209302319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75026.719999999972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11082</v>
      </c>
      <c r="X20" s="40">
        <f t="shared" si="3"/>
        <v>70669</v>
      </c>
      <c r="Y20" s="40">
        <f t="shared" si="3"/>
        <v>646</v>
      </c>
      <c r="Z20" s="40">
        <f t="shared" si="3"/>
        <v>9908</v>
      </c>
      <c r="AA20" s="40">
        <f t="shared" si="3"/>
        <v>232</v>
      </c>
      <c r="AB20" s="40">
        <f t="shared" si="3"/>
        <v>23628</v>
      </c>
      <c r="AC20" s="40">
        <f t="shared" si="3"/>
        <v>13512</v>
      </c>
      <c r="AD20" s="40">
        <f t="shared" si="3"/>
        <v>0</v>
      </c>
      <c r="AE20" s="40">
        <f t="shared" si="3"/>
        <v>1060</v>
      </c>
      <c r="AF20" s="41">
        <f t="shared" si="3"/>
        <v>26286.44</v>
      </c>
      <c r="AG20" s="40">
        <f t="shared" si="3"/>
        <v>2305</v>
      </c>
      <c r="AH20" s="42">
        <f t="shared" si="3"/>
        <v>275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95"/>
      <c r="Y30" s="95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AC15" sqref="AC15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12.140625" style="5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179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98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98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98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99" t="s">
        <v>5</v>
      </c>
      <c r="R9" s="219"/>
      <c r="S9" s="220"/>
      <c r="T9" s="220"/>
      <c r="U9" s="220"/>
      <c r="V9" s="221"/>
      <c r="W9" s="193"/>
      <c r="X9" s="193"/>
      <c r="Y9" s="99"/>
      <c r="Z9" s="193" t="s">
        <v>5</v>
      </c>
      <c r="AA9" s="193"/>
      <c r="AB9" s="224"/>
      <c r="AC9" s="193"/>
      <c r="AD9" s="193"/>
      <c r="AE9" s="193"/>
      <c r="AF9" s="99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99"/>
      <c r="AG10" s="99"/>
      <c r="AH10" s="100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02" t="s">
        <v>130</v>
      </c>
      <c r="W11" s="207" t="s">
        <v>16</v>
      </c>
      <c r="X11" s="208"/>
      <c r="Y11" s="209"/>
      <c r="Z11" s="101" t="s">
        <v>17</v>
      </c>
      <c r="AA11" s="101" t="s">
        <v>18</v>
      </c>
      <c r="AB11" s="101" t="s">
        <v>19</v>
      </c>
      <c r="AC11" s="101" t="s">
        <v>19</v>
      </c>
      <c r="AD11" s="105" t="s">
        <v>84</v>
      </c>
      <c r="AE11" s="101" t="s">
        <v>19</v>
      </c>
      <c r="AF11" s="101" t="s">
        <v>20</v>
      </c>
      <c r="AG11" s="101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01">
        <v>2.4</v>
      </c>
      <c r="S12" s="101">
        <v>3.6</v>
      </c>
      <c r="T12" s="101">
        <v>2.4</v>
      </c>
      <c r="U12" s="101">
        <v>3.6</v>
      </c>
      <c r="V12" s="101">
        <v>200</v>
      </c>
      <c r="W12" s="101">
        <v>3.6</v>
      </c>
      <c r="X12" s="101">
        <v>2.4</v>
      </c>
      <c r="Y12" s="101">
        <v>4.9000000000000004</v>
      </c>
      <c r="Z12" s="101"/>
      <c r="AA12" s="101"/>
      <c r="AB12" s="101">
        <v>5</v>
      </c>
      <c r="AC12" s="101">
        <v>10</v>
      </c>
      <c r="AD12" s="105" t="s">
        <v>97</v>
      </c>
      <c r="AE12" s="101">
        <v>40</v>
      </c>
      <c r="AF12" s="101"/>
      <c r="AG12" s="101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03">
        <v>10128</v>
      </c>
      <c r="R13" s="103">
        <v>10962</v>
      </c>
      <c r="S13" s="103">
        <v>15427</v>
      </c>
      <c r="T13" s="103">
        <v>16623</v>
      </c>
      <c r="U13" s="103">
        <v>16967</v>
      </c>
      <c r="V13" s="103">
        <v>352445</v>
      </c>
      <c r="W13" s="103">
        <v>10966</v>
      </c>
      <c r="X13" s="103">
        <v>10965</v>
      </c>
      <c r="Y13" s="103">
        <v>21809</v>
      </c>
      <c r="Z13" s="103">
        <v>11966</v>
      </c>
      <c r="AA13" s="103">
        <v>11089</v>
      </c>
      <c r="AB13" s="103">
        <v>10960</v>
      </c>
      <c r="AC13" s="103">
        <v>10961</v>
      </c>
      <c r="AD13" s="104">
        <v>33442</v>
      </c>
      <c r="AE13" s="103">
        <v>10959</v>
      </c>
      <c r="AF13" s="103">
        <v>12487</v>
      </c>
      <c r="AG13" s="103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46103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'3-15-21, 2026'!E20</f>
        <v>22913</v>
      </c>
      <c r="F15" s="21">
        <f>'3-15-21, 2026'!F20</f>
        <v>2864.125</v>
      </c>
      <c r="G15" s="21">
        <f>'3-15-21, 2026'!G20</f>
        <v>131663</v>
      </c>
      <c r="H15" s="21">
        <f>'3-15-21, 2026'!H20</f>
        <v>15273.837209302319</v>
      </c>
      <c r="I15" s="21">
        <f>'3-15-21, 2026'!I20</f>
        <v>709500</v>
      </c>
      <c r="J15" s="21">
        <f>'3-15-21, 2026'!J20</f>
        <v>82500</v>
      </c>
      <c r="K15" s="21">
        <f>'3-15-21, 2026'!K20</f>
        <v>0</v>
      </c>
      <c r="L15" s="21">
        <f>'3-15-21, 2026'!L20</f>
        <v>0</v>
      </c>
      <c r="M15" s="21">
        <f>'3-15-21, 2026'!M20</f>
        <v>0</v>
      </c>
      <c r="N15" s="21">
        <f>'3-15-21, 2026'!N20</f>
        <v>0</v>
      </c>
      <c r="O15" s="21">
        <f>'3-15-21, 2026'!O20</f>
        <v>0</v>
      </c>
      <c r="P15" s="21">
        <f>'3-15-21, 2026'!P20</f>
        <v>2.9309887850104133E-14</v>
      </c>
      <c r="Q15" s="21">
        <f>'3-15-21, 2026'!Q20</f>
        <v>75026.719999999972</v>
      </c>
      <c r="R15" s="21">
        <f>'3-15-21, 2026'!R20</f>
        <v>264</v>
      </c>
      <c r="S15" s="21">
        <f>'3-15-21, 2026'!S20</f>
        <v>847</v>
      </c>
      <c r="T15" s="21">
        <f>'3-15-21, 2026'!T20</f>
        <v>16364</v>
      </c>
      <c r="U15" s="21">
        <f>'3-15-21, 2026'!U20</f>
        <v>0</v>
      </c>
      <c r="V15" s="21">
        <f>'3-15-21, 2026'!V20</f>
        <v>20000</v>
      </c>
      <c r="W15" s="21">
        <f>'3-15-21, 2026'!W20</f>
        <v>11082</v>
      </c>
      <c r="X15" s="21">
        <f>'3-15-21, 2026'!X20</f>
        <v>70669</v>
      </c>
      <c r="Y15" s="21">
        <f>'3-15-21, 2026'!Y20</f>
        <v>646</v>
      </c>
      <c r="Z15" s="21">
        <f>'3-15-21, 2026'!Z20</f>
        <v>9908</v>
      </c>
      <c r="AA15" s="21">
        <f>'3-15-21, 2026'!AA20</f>
        <v>232</v>
      </c>
      <c r="AB15" s="21">
        <f>'3-15-21, 2026'!AB20</f>
        <v>23628</v>
      </c>
      <c r="AC15" s="21">
        <v>13512</v>
      </c>
      <c r="AD15" s="21">
        <v>0</v>
      </c>
      <c r="AE15" s="21">
        <f>'3-15-21, 2026'!AE20</f>
        <v>1060</v>
      </c>
      <c r="AF15" s="21">
        <f>'3-15-21, 2026'!AF20</f>
        <v>26286.44</v>
      </c>
      <c r="AG15" s="21">
        <f>'3-15-21, 2026'!AG20</f>
        <v>2305</v>
      </c>
      <c r="AH15" s="21">
        <f>'3-15-21, 2026'!AH20</f>
        <v>275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22913</v>
      </c>
      <c r="F17" s="75">
        <f t="shared" ref="F17:AH17" si="1">F15+F16</f>
        <v>2864.125</v>
      </c>
      <c r="G17" s="26">
        <f>G15+G16</f>
        <v>131663</v>
      </c>
      <c r="H17" s="27">
        <f>H15+H16</f>
        <v>15273.837209302319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75026.719999999972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11082</v>
      </c>
      <c r="X17" s="26">
        <f t="shared" si="1"/>
        <v>70669</v>
      </c>
      <c r="Y17" s="26">
        <f t="shared" si="1"/>
        <v>646</v>
      </c>
      <c r="Z17" s="26">
        <f t="shared" si="1"/>
        <v>9908</v>
      </c>
      <c r="AA17" s="26">
        <f t="shared" si="1"/>
        <v>232</v>
      </c>
      <c r="AB17" s="26">
        <f t="shared" si="1"/>
        <v>23628</v>
      </c>
      <c r="AC17" s="26">
        <f t="shared" si="1"/>
        <v>13512</v>
      </c>
      <c r="AD17" s="26">
        <f t="shared" si="1"/>
        <v>0</v>
      </c>
      <c r="AE17" s="26">
        <f t="shared" si="1"/>
        <v>1060</v>
      </c>
      <c r="AF17" s="27">
        <f t="shared" si="1"/>
        <v>26286.44</v>
      </c>
      <c r="AG17" s="26">
        <f t="shared" si="1"/>
        <v>2305</v>
      </c>
      <c r="AH17" s="31">
        <f t="shared" si="1"/>
        <v>275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13259</v>
      </c>
      <c r="F18" s="27">
        <f>E18/200*25</f>
        <v>1657.375</v>
      </c>
      <c r="G18" s="25">
        <v>11886</v>
      </c>
      <c r="H18" s="27">
        <f>G18/215*25</f>
        <v>1382.0930232558139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7538.4</v>
      </c>
      <c r="R18" s="25"/>
      <c r="S18" s="25"/>
      <c r="T18" s="25"/>
      <c r="U18" s="25"/>
      <c r="V18" s="25"/>
      <c r="W18" s="32">
        <v>324</v>
      </c>
      <c r="X18" s="25">
        <v>11114</v>
      </c>
      <c r="Y18" s="25"/>
      <c r="Z18" s="25">
        <v>1392</v>
      </c>
      <c r="AA18" s="26">
        <v>48</v>
      </c>
      <c r="AB18" s="25">
        <v>6021</v>
      </c>
      <c r="AC18" s="26"/>
      <c r="AD18" s="25"/>
      <c r="AE18" s="25"/>
      <c r="AF18" s="27">
        <v>3382.5600000000004</v>
      </c>
      <c r="AG18" s="26"/>
      <c r="AH18" s="33"/>
    </row>
    <row r="19" spans="1:36" ht="60" customHeight="1" x14ac:dyDescent="0.25">
      <c r="A19" s="34">
        <v>46109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9654</v>
      </c>
      <c r="F19" s="36">
        <f t="shared" si="2"/>
        <v>1206.75</v>
      </c>
      <c r="G19" s="36">
        <f t="shared" si="2"/>
        <v>119777</v>
      </c>
      <c r="H19" s="37">
        <f t="shared" si="2"/>
        <v>13891.744186046504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67488.319999999978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10758</v>
      </c>
      <c r="X19" s="36">
        <f t="shared" si="2"/>
        <v>59555</v>
      </c>
      <c r="Y19" s="36">
        <f t="shared" si="2"/>
        <v>646</v>
      </c>
      <c r="Z19" s="36">
        <f t="shared" si="2"/>
        <v>8516</v>
      </c>
      <c r="AA19" s="36">
        <f t="shared" si="2"/>
        <v>184</v>
      </c>
      <c r="AB19" s="36">
        <f t="shared" si="2"/>
        <v>17607</v>
      </c>
      <c r="AC19" s="36">
        <f t="shared" si="2"/>
        <v>13512</v>
      </c>
      <c r="AD19" s="36">
        <f t="shared" si="2"/>
        <v>0</v>
      </c>
      <c r="AE19" s="36">
        <f t="shared" si="2"/>
        <v>1060</v>
      </c>
      <c r="AF19" s="37">
        <f t="shared" si="2"/>
        <v>22903.879999999997</v>
      </c>
      <c r="AG19" s="36">
        <f t="shared" si="2"/>
        <v>2305</v>
      </c>
      <c r="AH19" s="39">
        <f t="shared" si="2"/>
        <v>275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9654</v>
      </c>
      <c r="F20" s="40">
        <f t="shared" si="3"/>
        <v>1206.75</v>
      </c>
      <c r="G20" s="40">
        <f t="shared" si="3"/>
        <v>119777</v>
      </c>
      <c r="H20" s="41">
        <f t="shared" si="3"/>
        <v>13891.744186046504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67488.319999999978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10758</v>
      </c>
      <c r="X20" s="40">
        <f t="shared" si="3"/>
        <v>59555</v>
      </c>
      <c r="Y20" s="40">
        <f t="shared" si="3"/>
        <v>646</v>
      </c>
      <c r="Z20" s="40">
        <f t="shared" si="3"/>
        <v>8516</v>
      </c>
      <c r="AA20" s="40">
        <f t="shared" si="3"/>
        <v>184</v>
      </c>
      <c r="AB20" s="40">
        <f t="shared" si="3"/>
        <v>17607</v>
      </c>
      <c r="AC20" s="40">
        <f t="shared" si="3"/>
        <v>13512</v>
      </c>
      <c r="AD20" s="40">
        <f t="shared" si="3"/>
        <v>0</v>
      </c>
      <c r="AE20" s="40">
        <f t="shared" si="3"/>
        <v>1060</v>
      </c>
      <c r="AF20" s="41">
        <f t="shared" si="3"/>
        <v>22903.879999999997</v>
      </c>
      <c r="AG20" s="40">
        <f t="shared" si="3"/>
        <v>2305</v>
      </c>
      <c r="AH20" s="42">
        <f t="shared" si="3"/>
        <v>275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97"/>
      <c r="Y30" s="97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H22" sqref="H22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7.7109375" style="5" hidden="1" customWidth="1"/>
    <col min="4" max="4" width="9.28515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bestFit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12.140625" style="5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180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107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107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107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08" t="s">
        <v>5</v>
      </c>
      <c r="R9" s="219"/>
      <c r="S9" s="220"/>
      <c r="T9" s="220"/>
      <c r="U9" s="220"/>
      <c r="V9" s="221"/>
      <c r="W9" s="193"/>
      <c r="X9" s="193"/>
      <c r="Y9" s="108"/>
      <c r="Z9" s="193" t="s">
        <v>5</v>
      </c>
      <c r="AA9" s="193"/>
      <c r="AB9" s="224"/>
      <c r="AC9" s="193"/>
      <c r="AD9" s="193"/>
      <c r="AE9" s="193"/>
      <c r="AF9" s="10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108"/>
      <c r="AG10" s="108"/>
      <c r="AH10" s="10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1" t="s">
        <v>130</v>
      </c>
      <c r="W11" s="207" t="s">
        <v>16</v>
      </c>
      <c r="X11" s="208"/>
      <c r="Y11" s="209"/>
      <c r="Z11" s="110" t="s">
        <v>17</v>
      </c>
      <c r="AA11" s="110" t="s">
        <v>18</v>
      </c>
      <c r="AB11" s="110" t="s">
        <v>19</v>
      </c>
      <c r="AC11" s="110" t="s">
        <v>19</v>
      </c>
      <c r="AD11" s="110" t="s">
        <v>84</v>
      </c>
      <c r="AE11" s="110" t="s">
        <v>19</v>
      </c>
      <c r="AF11" s="110" t="s">
        <v>20</v>
      </c>
      <c r="AG11" s="110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23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10">
        <v>2.4</v>
      </c>
      <c r="S12" s="110">
        <v>3.6</v>
      </c>
      <c r="T12" s="110">
        <v>2.4</v>
      </c>
      <c r="U12" s="110">
        <v>3.6</v>
      </c>
      <c r="V12" s="110">
        <v>200</v>
      </c>
      <c r="W12" s="110">
        <v>3.6</v>
      </c>
      <c r="X12" s="110">
        <v>2.4</v>
      </c>
      <c r="Y12" s="110">
        <v>4.9000000000000004</v>
      </c>
      <c r="Z12" s="110"/>
      <c r="AA12" s="110"/>
      <c r="AB12" s="110">
        <v>5</v>
      </c>
      <c r="AC12" s="110">
        <v>10</v>
      </c>
      <c r="AD12" s="110" t="s">
        <v>97</v>
      </c>
      <c r="AE12" s="110">
        <v>40</v>
      </c>
      <c r="AF12" s="110"/>
      <c r="AG12" s="110"/>
      <c r="AH12" s="14" t="s">
        <v>26</v>
      </c>
    </row>
    <row r="13" spans="1:35" s="7" customFormat="1" ht="16.5" x14ac:dyDescent="0.2">
      <c r="A13" s="185"/>
      <c r="B13" s="188"/>
      <c r="C13" s="180">
        <v>31496</v>
      </c>
      <c r="D13" s="180"/>
      <c r="E13" s="180"/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12">
        <v>10128</v>
      </c>
      <c r="R13" s="112">
        <v>10962</v>
      </c>
      <c r="S13" s="112">
        <v>15427</v>
      </c>
      <c r="T13" s="112">
        <v>16623</v>
      </c>
      <c r="U13" s="112">
        <v>16967</v>
      </c>
      <c r="V13" s="112">
        <v>352445</v>
      </c>
      <c r="W13" s="112">
        <v>10966</v>
      </c>
      <c r="X13" s="112">
        <v>10965</v>
      </c>
      <c r="Y13" s="112">
        <v>21809</v>
      </c>
      <c r="Z13" s="112">
        <v>11966</v>
      </c>
      <c r="AA13" s="112">
        <v>11089</v>
      </c>
      <c r="AB13" s="112">
        <v>10960</v>
      </c>
      <c r="AC13" s="112">
        <v>10961</v>
      </c>
      <c r="AD13" s="112">
        <v>33442</v>
      </c>
      <c r="AE13" s="112">
        <v>10959</v>
      </c>
      <c r="AF13" s="112">
        <v>12487</v>
      </c>
      <c r="AG13" s="112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46110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'3-22-28, 2026'!E20</f>
        <v>9654</v>
      </c>
      <c r="F15" s="21">
        <f>'3-22-28, 2026'!F20</f>
        <v>1206.75</v>
      </c>
      <c r="G15" s="21">
        <f>'3-22-28, 2026'!G20</f>
        <v>119777</v>
      </c>
      <c r="H15" s="21">
        <f>'3-22-28, 2026'!H20</f>
        <v>13891.744186046504</v>
      </c>
      <c r="I15" s="21">
        <f>'3-22-28, 2026'!I20</f>
        <v>709500</v>
      </c>
      <c r="J15" s="21">
        <f>'3-22-28, 2026'!J20</f>
        <v>82500</v>
      </c>
      <c r="K15" s="21">
        <f>'3-22-28, 2026'!K20</f>
        <v>0</v>
      </c>
      <c r="L15" s="21">
        <f>'3-22-28, 2026'!L20</f>
        <v>0</v>
      </c>
      <c r="M15" s="21">
        <f>'3-22-28, 2026'!M20</f>
        <v>0</v>
      </c>
      <c r="N15" s="21">
        <f>'3-22-28, 2026'!N20</f>
        <v>0</v>
      </c>
      <c r="O15" s="21">
        <f>'3-22-28, 2026'!O20</f>
        <v>0</v>
      </c>
      <c r="P15" s="21">
        <f>'3-22-28, 2026'!P20</f>
        <v>2.9309887850104133E-14</v>
      </c>
      <c r="Q15" s="21">
        <f>'3-22-28, 2026'!Q20</f>
        <v>67488.319999999978</v>
      </c>
      <c r="R15" s="21">
        <f>'3-22-28, 2026'!R20</f>
        <v>264</v>
      </c>
      <c r="S15" s="21">
        <f>'3-22-28, 2026'!S20</f>
        <v>847</v>
      </c>
      <c r="T15" s="21">
        <f>'3-22-28, 2026'!T20</f>
        <v>16364</v>
      </c>
      <c r="U15" s="21">
        <f>'3-22-28, 2026'!U20</f>
        <v>0</v>
      </c>
      <c r="V15" s="21">
        <f>'3-22-28, 2026'!V20</f>
        <v>20000</v>
      </c>
      <c r="W15" s="21">
        <f>'3-22-28, 2026'!W20</f>
        <v>10758</v>
      </c>
      <c r="X15" s="21">
        <f>'3-22-28, 2026'!X20</f>
        <v>59555</v>
      </c>
      <c r="Y15" s="21">
        <f>'3-22-28, 2026'!Y20</f>
        <v>646</v>
      </c>
      <c r="Z15" s="21">
        <f>'3-22-28, 2026'!Z20</f>
        <v>8516</v>
      </c>
      <c r="AA15" s="21">
        <f>'3-22-28, 2026'!AA20</f>
        <v>184</v>
      </c>
      <c r="AB15" s="21">
        <f>'3-22-28, 2026'!AB20</f>
        <v>17607</v>
      </c>
      <c r="AC15" s="21">
        <f>'3-22-28, 2026'!AC20</f>
        <v>13512</v>
      </c>
      <c r="AD15" s="21">
        <f>'3-22-28, 2026'!AD20</f>
        <v>0</v>
      </c>
      <c r="AE15" s="21">
        <f>'3-22-28, 2026'!AE20</f>
        <v>1060</v>
      </c>
      <c r="AF15" s="21">
        <f>'3-22-28, 2026'!AF20</f>
        <v>22903.879999999997</v>
      </c>
      <c r="AG15" s="21">
        <f>'3-22-28, 2026'!AG20</f>
        <v>2305</v>
      </c>
      <c r="AH15" s="21">
        <f>'3-22-28, 2026'!AH20</f>
        <v>275</v>
      </c>
    </row>
    <row r="16" spans="1:35" ht="60" customHeight="1" x14ac:dyDescent="0.25">
      <c r="A16" s="23"/>
      <c r="B16" s="24" t="s">
        <v>31</v>
      </c>
      <c r="C16" s="25"/>
      <c r="D16" s="26"/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9654</v>
      </c>
      <c r="F17" s="75">
        <f t="shared" ref="F17:AH17" si="1">F15+F16</f>
        <v>1206.75</v>
      </c>
      <c r="G17" s="26">
        <f>G15+G16</f>
        <v>119777</v>
      </c>
      <c r="H17" s="27">
        <f>H15+H16</f>
        <v>13891.744186046504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67488.319999999978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10758</v>
      </c>
      <c r="X17" s="26">
        <f t="shared" si="1"/>
        <v>59555</v>
      </c>
      <c r="Y17" s="26">
        <f t="shared" si="1"/>
        <v>646</v>
      </c>
      <c r="Z17" s="26">
        <f t="shared" si="1"/>
        <v>8516</v>
      </c>
      <c r="AA17" s="26">
        <f t="shared" si="1"/>
        <v>184</v>
      </c>
      <c r="AB17" s="26">
        <f t="shared" si="1"/>
        <v>17607</v>
      </c>
      <c r="AC17" s="26">
        <f t="shared" si="1"/>
        <v>13512</v>
      </c>
      <c r="AD17" s="26">
        <f t="shared" si="1"/>
        <v>0</v>
      </c>
      <c r="AE17" s="26">
        <f t="shared" si="1"/>
        <v>1060</v>
      </c>
      <c r="AF17" s="27">
        <f t="shared" si="1"/>
        <v>22903.879999999997</v>
      </c>
      <c r="AG17" s="26">
        <f t="shared" si="1"/>
        <v>2305</v>
      </c>
      <c r="AH17" s="31">
        <f t="shared" si="1"/>
        <v>275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4152</v>
      </c>
      <c r="F18" s="27">
        <f>E18/200*25</f>
        <v>519</v>
      </c>
      <c r="G18" s="25">
        <v>4428</v>
      </c>
      <c r="H18" s="27">
        <f>G18/215*25</f>
        <v>514.88372093023258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2687.7999999999997</v>
      </c>
      <c r="R18" s="25"/>
      <c r="S18" s="25"/>
      <c r="T18" s="25"/>
      <c r="U18" s="25"/>
      <c r="V18" s="25"/>
      <c r="W18" s="32">
        <v>44</v>
      </c>
      <c r="X18" s="25">
        <v>4048</v>
      </c>
      <c r="Y18" s="25"/>
      <c r="Z18" s="25">
        <v>488</v>
      </c>
      <c r="AA18" s="26">
        <v>14</v>
      </c>
      <c r="AB18" s="25">
        <v>2204</v>
      </c>
      <c r="AC18" s="26"/>
      <c r="AD18" s="25"/>
      <c r="AE18" s="25"/>
      <c r="AF18" s="27">
        <v>1185.8399999999999</v>
      </c>
      <c r="AG18" s="26"/>
      <c r="AH18" s="33"/>
    </row>
    <row r="19" spans="1:36" ht="60" customHeight="1" x14ac:dyDescent="0.25">
      <c r="A19" s="34">
        <v>46116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5502</v>
      </c>
      <c r="F19" s="36">
        <f t="shared" si="2"/>
        <v>687.75</v>
      </c>
      <c r="G19" s="36">
        <f t="shared" si="2"/>
        <v>115349</v>
      </c>
      <c r="H19" s="37">
        <f t="shared" si="2"/>
        <v>13376.860465116271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64800.519999999975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10714</v>
      </c>
      <c r="X19" s="36">
        <f t="shared" si="2"/>
        <v>55507</v>
      </c>
      <c r="Y19" s="36">
        <f t="shared" si="2"/>
        <v>646</v>
      </c>
      <c r="Z19" s="36">
        <f t="shared" si="2"/>
        <v>8028</v>
      </c>
      <c r="AA19" s="36">
        <f t="shared" si="2"/>
        <v>170</v>
      </c>
      <c r="AB19" s="36">
        <f t="shared" si="2"/>
        <v>15403</v>
      </c>
      <c r="AC19" s="36">
        <f t="shared" si="2"/>
        <v>13512</v>
      </c>
      <c r="AD19" s="36">
        <f t="shared" si="2"/>
        <v>0</v>
      </c>
      <c r="AE19" s="36">
        <f t="shared" si="2"/>
        <v>1060</v>
      </c>
      <c r="AF19" s="37">
        <f t="shared" si="2"/>
        <v>21718.039999999997</v>
      </c>
      <c r="AG19" s="36">
        <f t="shared" si="2"/>
        <v>2305</v>
      </c>
      <c r="AH19" s="39">
        <f t="shared" si="2"/>
        <v>275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5502</v>
      </c>
      <c r="F20" s="40">
        <f t="shared" si="3"/>
        <v>687.75</v>
      </c>
      <c r="G20" s="40">
        <f t="shared" si="3"/>
        <v>115349</v>
      </c>
      <c r="H20" s="41">
        <f t="shared" si="3"/>
        <v>13376.860465116271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64800.519999999975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10714</v>
      </c>
      <c r="X20" s="40">
        <f t="shared" si="3"/>
        <v>55507</v>
      </c>
      <c r="Y20" s="40">
        <f t="shared" si="3"/>
        <v>646</v>
      </c>
      <c r="Z20" s="40">
        <f t="shared" si="3"/>
        <v>8028</v>
      </c>
      <c r="AA20" s="40">
        <f t="shared" si="3"/>
        <v>170</v>
      </c>
      <c r="AB20" s="40">
        <f t="shared" si="3"/>
        <v>15403</v>
      </c>
      <c r="AC20" s="40">
        <f t="shared" si="3"/>
        <v>13512</v>
      </c>
      <c r="AD20" s="40">
        <f t="shared" si="3"/>
        <v>0</v>
      </c>
      <c r="AE20" s="40">
        <f t="shared" si="3"/>
        <v>1060</v>
      </c>
      <c r="AF20" s="41">
        <f t="shared" si="3"/>
        <v>21718.039999999997</v>
      </c>
      <c r="AG20" s="40">
        <f t="shared" si="3"/>
        <v>2305</v>
      </c>
      <c r="AH20" s="42">
        <f t="shared" si="3"/>
        <v>275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Z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F26" s="62" t="s">
        <v>41</v>
      </c>
      <c r="S26" s="62" t="s">
        <v>53</v>
      </c>
      <c r="T26" s="62"/>
      <c r="U26" s="62"/>
      <c r="V26" s="62"/>
      <c r="Z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Z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106"/>
      <c r="Y30" s="106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6" zoomScale="85" zoomScaleNormal="85" workbookViewId="0">
      <selection activeCell="G18" sqref="G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11" style="5" hidden="1" customWidth="1"/>
    <col min="4" max="4" width="12.140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hidden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12.140625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182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114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114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114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15" t="s">
        <v>5</v>
      </c>
      <c r="R9" s="219"/>
      <c r="S9" s="220"/>
      <c r="T9" s="220"/>
      <c r="U9" s="220"/>
      <c r="V9" s="221"/>
      <c r="W9" s="193"/>
      <c r="X9" s="193"/>
      <c r="Y9" s="115"/>
      <c r="Z9" s="193" t="s">
        <v>5</v>
      </c>
      <c r="AA9" s="193"/>
      <c r="AB9" s="224"/>
      <c r="AC9" s="193"/>
      <c r="AD9" s="193"/>
      <c r="AE9" s="193"/>
      <c r="AF9" s="115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115"/>
      <c r="AG10" s="115"/>
      <c r="AH10" s="116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18" t="s">
        <v>130</v>
      </c>
      <c r="W11" s="207" t="s">
        <v>16</v>
      </c>
      <c r="X11" s="208"/>
      <c r="Y11" s="209"/>
      <c r="Z11" s="117" t="s">
        <v>17</v>
      </c>
      <c r="AA11" s="117" t="s">
        <v>18</v>
      </c>
      <c r="AB11" s="117" t="s">
        <v>19</v>
      </c>
      <c r="AC11" s="117" t="s">
        <v>19</v>
      </c>
      <c r="AD11" s="117" t="s">
        <v>84</v>
      </c>
      <c r="AE11" s="117" t="s">
        <v>19</v>
      </c>
      <c r="AF11" s="117" t="s">
        <v>20</v>
      </c>
      <c r="AG11" s="117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183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17">
        <v>2.4</v>
      </c>
      <c r="S12" s="117">
        <v>3.6</v>
      </c>
      <c r="T12" s="117">
        <v>2.4</v>
      </c>
      <c r="U12" s="117">
        <v>3.6</v>
      </c>
      <c r="V12" s="117">
        <v>200</v>
      </c>
      <c r="W12" s="117">
        <v>3.6</v>
      </c>
      <c r="X12" s="117">
        <v>2.4</v>
      </c>
      <c r="Y12" s="117">
        <v>4.9000000000000004</v>
      </c>
      <c r="Z12" s="117"/>
      <c r="AA12" s="117"/>
      <c r="AB12" s="117">
        <v>5</v>
      </c>
      <c r="AC12" s="117">
        <v>10</v>
      </c>
      <c r="AD12" s="117" t="s">
        <v>97</v>
      </c>
      <c r="AE12" s="117">
        <v>40</v>
      </c>
      <c r="AF12" s="117"/>
      <c r="AG12" s="117"/>
      <c r="AH12" s="14" t="s">
        <v>26</v>
      </c>
    </row>
    <row r="13" spans="1:35" s="7" customFormat="1" ht="16.5" x14ac:dyDescent="0.2">
      <c r="A13" s="185"/>
      <c r="B13" s="188"/>
      <c r="C13" s="180"/>
      <c r="D13" s="180"/>
      <c r="E13" s="180">
        <v>35245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19">
        <v>10128</v>
      </c>
      <c r="R13" s="119">
        <v>10962</v>
      </c>
      <c r="S13" s="119">
        <v>15427</v>
      </c>
      <c r="T13" s="119">
        <v>16623</v>
      </c>
      <c r="U13" s="119">
        <v>16967</v>
      </c>
      <c r="V13" s="119">
        <v>352445</v>
      </c>
      <c r="W13" s="119">
        <v>10966</v>
      </c>
      <c r="X13" s="119">
        <v>10965</v>
      </c>
      <c r="Y13" s="119">
        <v>21809</v>
      </c>
      <c r="Z13" s="119">
        <v>11966</v>
      </c>
      <c r="AA13" s="119">
        <v>11089</v>
      </c>
      <c r="AB13" s="119">
        <v>10960</v>
      </c>
      <c r="AC13" s="119">
        <v>10961</v>
      </c>
      <c r="AD13" s="119">
        <v>33442</v>
      </c>
      <c r="AE13" s="119">
        <v>10959</v>
      </c>
      <c r="AF13" s="119">
        <v>12487</v>
      </c>
      <c r="AG13" s="119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46117</v>
      </c>
      <c r="B15" s="20" t="s">
        <v>81</v>
      </c>
      <c r="C15" s="21">
        <f>'2-18-24,2024'!C20</f>
        <v>0</v>
      </c>
      <c r="D15" s="21">
        <f>'2-18-24,2024'!D20</f>
        <v>0</v>
      </c>
      <c r="E15" s="21">
        <f>'3-29-4-4, 2026'!E20</f>
        <v>5502</v>
      </c>
      <c r="F15" s="21">
        <f>'3-29-4-4, 2026'!F20</f>
        <v>687.75</v>
      </c>
      <c r="G15" s="21">
        <f>'3-29-4-4, 2026'!G20</f>
        <v>115349</v>
      </c>
      <c r="H15" s="21">
        <f>'3-29-4-4, 2026'!H20</f>
        <v>13376.860465116271</v>
      </c>
      <c r="I15" s="21">
        <f>'3-29-4-4, 2026'!I20</f>
        <v>709500</v>
      </c>
      <c r="J15" s="21">
        <f>'3-29-4-4, 2026'!J20</f>
        <v>82500</v>
      </c>
      <c r="K15" s="21">
        <f>'3-29-4-4, 2026'!K20</f>
        <v>0</v>
      </c>
      <c r="L15" s="21">
        <f>'3-29-4-4, 2026'!L20</f>
        <v>0</v>
      </c>
      <c r="M15" s="21">
        <f>'3-29-4-4, 2026'!M20</f>
        <v>0</v>
      </c>
      <c r="N15" s="21">
        <f>'3-29-4-4, 2026'!N20</f>
        <v>0</v>
      </c>
      <c r="O15" s="21">
        <f>'3-29-4-4, 2026'!O20</f>
        <v>0</v>
      </c>
      <c r="P15" s="21">
        <f>'3-29-4-4, 2026'!P20</f>
        <v>2.9309887850104133E-14</v>
      </c>
      <c r="Q15" s="21">
        <f>'3-29-4-4, 2026'!Q20</f>
        <v>64800.519999999975</v>
      </c>
      <c r="R15" s="21">
        <f>'3-29-4-4, 2026'!R20</f>
        <v>264</v>
      </c>
      <c r="S15" s="21">
        <f>'3-29-4-4, 2026'!S20</f>
        <v>847</v>
      </c>
      <c r="T15" s="21">
        <f>'3-29-4-4, 2026'!T20</f>
        <v>16364</v>
      </c>
      <c r="U15" s="21">
        <f>'3-29-4-4, 2026'!U20</f>
        <v>0</v>
      </c>
      <c r="V15" s="21">
        <f>'3-29-4-4, 2026'!V20</f>
        <v>20000</v>
      </c>
      <c r="W15" s="21">
        <f>'3-29-4-4, 2026'!W20</f>
        <v>10714</v>
      </c>
      <c r="X15" s="21">
        <f>'3-29-4-4, 2026'!X20</f>
        <v>55507</v>
      </c>
      <c r="Y15" s="21">
        <f>'3-29-4-4, 2026'!Y20</f>
        <v>646</v>
      </c>
      <c r="Z15" s="21">
        <f>'3-29-4-4, 2026'!Z20</f>
        <v>8028</v>
      </c>
      <c r="AA15" s="21">
        <f>'3-29-4-4, 2026'!AA20</f>
        <v>170</v>
      </c>
      <c r="AB15" s="21">
        <f>'3-29-4-4, 2026'!AB20</f>
        <v>15403</v>
      </c>
      <c r="AC15" s="21">
        <f>'3-29-4-4, 2026'!AC20</f>
        <v>13512</v>
      </c>
      <c r="AD15" s="21">
        <f>'3-29-4-4, 2026'!AD20</f>
        <v>0</v>
      </c>
      <c r="AE15" s="21">
        <f>'3-29-4-4, 2026'!AE20</f>
        <v>1060</v>
      </c>
      <c r="AF15" s="21">
        <f>'3-29-4-4, 2026'!AF20</f>
        <v>21718.039999999997</v>
      </c>
      <c r="AG15" s="21">
        <f>'3-29-4-4, 2026'!AG20</f>
        <v>2305</v>
      </c>
      <c r="AH15" s="21">
        <f>'3-29-4-4, 2026'!AH20</f>
        <v>275</v>
      </c>
    </row>
    <row r="16" spans="1:35" ht="60" customHeight="1" x14ac:dyDescent="0.25">
      <c r="A16" s="23"/>
      <c r="B16" s="24" t="s">
        <v>31</v>
      </c>
      <c r="C16" s="25">
        <v>0</v>
      </c>
      <c r="D16" s="27">
        <f>C16/200*25</f>
        <v>0</v>
      </c>
      <c r="E16" s="25">
        <v>15000</v>
      </c>
      <c r="F16" s="27">
        <f>E16/200*25</f>
        <v>1875</v>
      </c>
      <c r="G16" s="25">
        <v>16125</v>
      </c>
      <c r="H16" s="27">
        <f>G16/215*25</f>
        <v>1875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8750</v>
      </c>
      <c r="R16" s="28"/>
      <c r="S16" s="26"/>
      <c r="T16" s="25"/>
      <c r="U16" s="25"/>
      <c r="V16" s="25"/>
      <c r="W16" s="25"/>
      <c r="X16" s="26">
        <v>20250</v>
      </c>
      <c r="Y16" s="25"/>
      <c r="Z16" s="25">
        <v>1000</v>
      </c>
      <c r="AA16" s="25">
        <v>200</v>
      </c>
      <c r="AB16" s="25">
        <v>3600</v>
      </c>
      <c r="AC16" s="25">
        <v>3000</v>
      </c>
      <c r="AD16" s="26"/>
      <c r="AE16" s="25"/>
      <c r="AF16" s="25">
        <v>3000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20502</v>
      </c>
      <c r="F17" s="75">
        <f t="shared" ref="F17:AH17" si="1">F15+F16</f>
        <v>2562.75</v>
      </c>
      <c r="G17" s="26">
        <f>G15+G16</f>
        <v>131474</v>
      </c>
      <c r="H17" s="27">
        <f>H15+H16</f>
        <v>15251.860465116271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73550.519999999975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10714</v>
      </c>
      <c r="X17" s="26">
        <f t="shared" si="1"/>
        <v>75757</v>
      </c>
      <c r="Y17" s="26">
        <f t="shared" si="1"/>
        <v>646</v>
      </c>
      <c r="Z17" s="26">
        <f t="shared" si="1"/>
        <v>9028</v>
      </c>
      <c r="AA17" s="26">
        <f t="shared" si="1"/>
        <v>370</v>
      </c>
      <c r="AB17" s="26">
        <f t="shared" si="1"/>
        <v>19003</v>
      </c>
      <c r="AC17" s="26">
        <f t="shared" si="1"/>
        <v>16512</v>
      </c>
      <c r="AD17" s="26">
        <f t="shared" si="1"/>
        <v>0</v>
      </c>
      <c r="AE17" s="26">
        <f t="shared" si="1"/>
        <v>1060</v>
      </c>
      <c r="AF17" s="27">
        <f t="shared" si="1"/>
        <v>24718.039999999997</v>
      </c>
      <c r="AG17" s="26">
        <f t="shared" si="1"/>
        <v>2305</v>
      </c>
      <c r="AH17" s="31">
        <f t="shared" si="1"/>
        <v>275</v>
      </c>
    </row>
    <row r="18" spans="1:36" ht="60" customHeight="1" x14ac:dyDescent="0.25">
      <c r="A18" s="181"/>
      <c r="B18" s="24" t="s">
        <v>33</v>
      </c>
      <c r="C18" s="25">
        <v>0</v>
      </c>
      <c r="D18" s="27">
        <f>C18/200*25</f>
        <v>0</v>
      </c>
      <c r="E18" s="25">
        <v>3201</v>
      </c>
      <c r="F18" s="27">
        <f>E18/200*25</f>
        <v>400.125</v>
      </c>
      <c r="G18" s="25">
        <v>19439</v>
      </c>
      <c r="H18" s="27">
        <f>G18/215*25</f>
        <v>2260.348837209302</v>
      </c>
      <c r="I18" s="26">
        <v>0</v>
      </c>
      <c r="J18" s="27">
        <v>0</v>
      </c>
      <c r="K18" s="26">
        <v>0</v>
      </c>
      <c r="L18" s="27">
        <v>0</v>
      </c>
      <c r="M18" s="25">
        <v>0</v>
      </c>
      <c r="N18" s="27">
        <v>0</v>
      </c>
      <c r="O18" s="26">
        <v>0</v>
      </c>
      <c r="P18" s="27">
        <v>0</v>
      </c>
      <c r="Q18" s="27">
        <v>7191.6</v>
      </c>
      <c r="R18" s="25"/>
      <c r="S18" s="25"/>
      <c r="T18" s="25"/>
      <c r="U18" s="25"/>
      <c r="V18" s="25"/>
      <c r="W18" s="32">
        <v>105</v>
      </c>
      <c r="X18" s="25">
        <v>10810</v>
      </c>
      <c r="Y18" s="25"/>
      <c r="Z18" s="25">
        <v>1205</v>
      </c>
      <c r="AA18" s="26">
        <v>38</v>
      </c>
      <c r="AB18" s="25">
        <v>3720</v>
      </c>
      <c r="AC18" s="26">
        <v>1610</v>
      </c>
      <c r="AD18" s="25"/>
      <c r="AE18" s="25"/>
      <c r="AF18" s="27">
        <v>2928.15</v>
      </c>
      <c r="AG18" s="26">
        <v>30</v>
      </c>
      <c r="AH18" s="33"/>
    </row>
    <row r="19" spans="1:36" ht="60" customHeight="1" x14ac:dyDescent="0.25">
      <c r="A19" s="34">
        <v>46123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17301</v>
      </c>
      <c r="F19" s="36">
        <f t="shared" si="2"/>
        <v>2162.625</v>
      </c>
      <c r="G19" s="36">
        <f t="shared" si="2"/>
        <v>112035</v>
      </c>
      <c r="H19" s="37">
        <f t="shared" si="2"/>
        <v>12991.51162790697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66358.919999999969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10609</v>
      </c>
      <c r="X19" s="36">
        <f t="shared" si="2"/>
        <v>64947</v>
      </c>
      <c r="Y19" s="36">
        <f t="shared" si="2"/>
        <v>646</v>
      </c>
      <c r="Z19" s="36">
        <f t="shared" si="2"/>
        <v>7823</v>
      </c>
      <c r="AA19" s="36">
        <f t="shared" si="2"/>
        <v>332</v>
      </c>
      <c r="AB19" s="36">
        <f t="shared" si="2"/>
        <v>15283</v>
      </c>
      <c r="AC19" s="36">
        <f t="shared" si="2"/>
        <v>14902</v>
      </c>
      <c r="AD19" s="36">
        <f t="shared" si="2"/>
        <v>0</v>
      </c>
      <c r="AE19" s="36">
        <f t="shared" si="2"/>
        <v>1060</v>
      </c>
      <c r="AF19" s="37">
        <f t="shared" si="2"/>
        <v>21789.889999999996</v>
      </c>
      <c r="AG19" s="36">
        <f t="shared" si="2"/>
        <v>2275</v>
      </c>
      <c r="AH19" s="39">
        <f t="shared" si="2"/>
        <v>275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17301</v>
      </c>
      <c r="F20" s="40">
        <f t="shared" si="3"/>
        <v>2162.625</v>
      </c>
      <c r="G20" s="40">
        <f t="shared" si="3"/>
        <v>112035</v>
      </c>
      <c r="H20" s="41">
        <f t="shared" si="3"/>
        <v>12991.51162790697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66358.919999999969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10609</v>
      </c>
      <c r="X20" s="40">
        <f t="shared" si="3"/>
        <v>64947</v>
      </c>
      <c r="Y20" s="40">
        <f t="shared" si="3"/>
        <v>646</v>
      </c>
      <c r="Z20" s="40">
        <f t="shared" si="3"/>
        <v>7823</v>
      </c>
      <c r="AA20" s="40">
        <f t="shared" si="3"/>
        <v>332</v>
      </c>
      <c r="AB20" s="40">
        <f t="shared" si="3"/>
        <v>15283</v>
      </c>
      <c r="AC20" s="40">
        <f t="shared" si="3"/>
        <v>14902</v>
      </c>
      <c r="AD20" s="40">
        <f t="shared" si="3"/>
        <v>0</v>
      </c>
      <c r="AE20" s="40">
        <f t="shared" si="3"/>
        <v>1060</v>
      </c>
      <c r="AF20" s="41">
        <f t="shared" si="3"/>
        <v>21789.889999999996</v>
      </c>
      <c r="AG20" s="40">
        <f t="shared" si="3"/>
        <v>2275</v>
      </c>
      <c r="AH20" s="42">
        <f t="shared" si="3"/>
        <v>275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E22" s="69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E23" s="48" t="s">
        <v>37</v>
      </c>
      <c r="S23" s="49" t="s">
        <v>38</v>
      </c>
      <c r="AA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E26" s="62" t="s">
        <v>41</v>
      </c>
      <c r="S26" s="62" t="s">
        <v>53</v>
      </c>
      <c r="T26" s="62"/>
      <c r="U26" s="62"/>
      <c r="V26" s="62"/>
      <c r="AA26" s="62" t="s">
        <v>43</v>
      </c>
    </row>
    <row r="27" spans="1:36" s="64" customFormat="1" ht="21.75" customHeight="1" x14ac:dyDescent="0.2">
      <c r="A27" s="64" t="s">
        <v>44</v>
      </c>
      <c r="E27" s="64" t="s">
        <v>45</v>
      </c>
      <c r="S27" s="64" t="s">
        <v>54</v>
      </c>
      <c r="AA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113"/>
      <c r="Y30" s="113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R23" sqref="R23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11" style="5" hidden="1" customWidth="1"/>
    <col min="4" max="4" width="12.140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hidden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12.140625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184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121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121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121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22" t="s">
        <v>5</v>
      </c>
      <c r="R9" s="219"/>
      <c r="S9" s="220"/>
      <c r="T9" s="220"/>
      <c r="U9" s="220"/>
      <c r="V9" s="221"/>
      <c r="W9" s="193"/>
      <c r="X9" s="193"/>
      <c r="Y9" s="122"/>
      <c r="Z9" s="193" t="s">
        <v>5</v>
      </c>
      <c r="AA9" s="193"/>
      <c r="AB9" s="224"/>
      <c r="AC9" s="193"/>
      <c r="AD9" s="193"/>
      <c r="AE9" s="193"/>
      <c r="AF9" s="122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122"/>
      <c r="AG10" s="122"/>
      <c r="AH10" s="123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25" t="s">
        <v>130</v>
      </c>
      <c r="W11" s="207" t="s">
        <v>16</v>
      </c>
      <c r="X11" s="208"/>
      <c r="Y11" s="209"/>
      <c r="Z11" s="124" t="s">
        <v>17</v>
      </c>
      <c r="AA11" s="124" t="s">
        <v>18</v>
      </c>
      <c r="AB11" s="124" t="s">
        <v>19</v>
      </c>
      <c r="AC11" s="124" t="s">
        <v>19</v>
      </c>
      <c r="AD11" s="124" t="s">
        <v>84</v>
      </c>
      <c r="AE11" s="124" t="s">
        <v>19</v>
      </c>
      <c r="AF11" s="124" t="s">
        <v>20</v>
      </c>
      <c r="AG11" s="124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183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4">
        <v>2.4</v>
      </c>
      <c r="S12" s="124">
        <v>3.6</v>
      </c>
      <c r="T12" s="124">
        <v>2.4</v>
      </c>
      <c r="U12" s="124">
        <v>3.6</v>
      </c>
      <c r="V12" s="124">
        <v>200</v>
      </c>
      <c r="W12" s="124">
        <v>3.6</v>
      </c>
      <c r="X12" s="124">
        <v>2.4</v>
      </c>
      <c r="Y12" s="124">
        <v>4.9000000000000004</v>
      </c>
      <c r="Z12" s="124"/>
      <c r="AA12" s="124"/>
      <c r="AB12" s="124">
        <v>5</v>
      </c>
      <c r="AC12" s="124">
        <v>10</v>
      </c>
      <c r="AD12" s="124" t="s">
        <v>97</v>
      </c>
      <c r="AE12" s="124">
        <v>40</v>
      </c>
      <c r="AF12" s="124"/>
      <c r="AG12" s="124"/>
      <c r="AH12" s="14" t="s">
        <v>26</v>
      </c>
    </row>
    <row r="13" spans="1:35" s="7" customFormat="1" ht="16.5" x14ac:dyDescent="0.2">
      <c r="A13" s="185"/>
      <c r="B13" s="188"/>
      <c r="C13" s="180"/>
      <c r="D13" s="180"/>
      <c r="E13" s="180">
        <v>35245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26">
        <v>10128</v>
      </c>
      <c r="R13" s="126">
        <v>10962</v>
      </c>
      <c r="S13" s="126">
        <v>15427</v>
      </c>
      <c r="T13" s="126">
        <v>16623</v>
      </c>
      <c r="U13" s="126">
        <v>16967</v>
      </c>
      <c r="V13" s="126">
        <v>352445</v>
      </c>
      <c r="W13" s="126">
        <v>10966</v>
      </c>
      <c r="X13" s="126">
        <v>10965</v>
      </c>
      <c r="Y13" s="126">
        <v>21809</v>
      </c>
      <c r="Z13" s="126">
        <v>11966</v>
      </c>
      <c r="AA13" s="126">
        <v>11089</v>
      </c>
      <c r="AB13" s="126">
        <v>10960</v>
      </c>
      <c r="AC13" s="126">
        <v>10961</v>
      </c>
      <c r="AD13" s="126">
        <v>33442</v>
      </c>
      <c r="AE13" s="126">
        <v>10959</v>
      </c>
      <c r="AF13" s="126">
        <v>12487</v>
      </c>
      <c r="AG13" s="126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46124</v>
      </c>
      <c r="B15" s="20" t="s">
        <v>81</v>
      </c>
      <c r="C15" s="21">
        <f>'4-5-11, 2026'!C20</f>
        <v>0</v>
      </c>
      <c r="D15" s="21">
        <f>'4-5-11, 2026'!D20</f>
        <v>0</v>
      </c>
      <c r="E15" s="21">
        <f>'4-5-11, 2026'!E20</f>
        <v>17301</v>
      </c>
      <c r="F15" s="21">
        <f>'4-5-11, 2026'!F20</f>
        <v>2162.625</v>
      </c>
      <c r="G15" s="21">
        <f>'4-5-11, 2026'!G20</f>
        <v>112035</v>
      </c>
      <c r="H15" s="21">
        <f>'4-5-11, 2026'!H20</f>
        <v>12991.51162790697</v>
      </c>
      <c r="I15" s="21">
        <f>'4-5-11, 2026'!I20</f>
        <v>709500</v>
      </c>
      <c r="J15" s="21">
        <f>'4-5-11, 2026'!J20</f>
        <v>82500</v>
      </c>
      <c r="K15" s="21">
        <f>'4-5-11, 2026'!K20</f>
        <v>0</v>
      </c>
      <c r="L15" s="21">
        <f>'4-5-11, 2026'!L20</f>
        <v>0</v>
      </c>
      <c r="M15" s="21">
        <f>'4-5-11, 2026'!M20</f>
        <v>0</v>
      </c>
      <c r="N15" s="21">
        <f>'4-5-11, 2026'!N20</f>
        <v>0</v>
      </c>
      <c r="O15" s="21">
        <f>'4-5-11, 2026'!O20</f>
        <v>0</v>
      </c>
      <c r="P15" s="21">
        <f>'4-5-11, 2026'!P20</f>
        <v>2.9309887850104133E-14</v>
      </c>
      <c r="Q15" s="21">
        <f>'4-5-11, 2026'!Q20</f>
        <v>66358.919999999969</v>
      </c>
      <c r="R15" s="21">
        <f>'4-5-11, 2026'!R20</f>
        <v>264</v>
      </c>
      <c r="S15" s="21">
        <f>'4-5-11, 2026'!S20</f>
        <v>847</v>
      </c>
      <c r="T15" s="21">
        <f>'4-5-11, 2026'!T20</f>
        <v>16364</v>
      </c>
      <c r="U15" s="21">
        <f>'4-5-11, 2026'!U20</f>
        <v>0</v>
      </c>
      <c r="V15" s="21">
        <f>'4-5-11, 2026'!V20</f>
        <v>20000</v>
      </c>
      <c r="W15" s="21">
        <f>'4-5-11, 2026'!W20</f>
        <v>10609</v>
      </c>
      <c r="X15" s="21">
        <f>'4-5-11, 2026'!X20</f>
        <v>64947</v>
      </c>
      <c r="Y15" s="21">
        <f>'4-5-11, 2026'!Y20</f>
        <v>646</v>
      </c>
      <c r="Z15" s="21">
        <f>'4-5-11, 2026'!Z20</f>
        <v>7823</v>
      </c>
      <c r="AA15" s="21">
        <f>'4-5-11, 2026'!AA20</f>
        <v>332</v>
      </c>
      <c r="AB15" s="21">
        <f>'4-5-11, 2026'!AB20</f>
        <v>15283</v>
      </c>
      <c r="AC15" s="21">
        <f>'4-5-11, 2026'!AC20</f>
        <v>14902</v>
      </c>
      <c r="AD15" s="21">
        <f>'4-5-11, 2026'!AD20</f>
        <v>0</v>
      </c>
      <c r="AE15" s="21">
        <f>'4-5-11, 2026'!AE20</f>
        <v>1060</v>
      </c>
      <c r="AF15" s="21">
        <f>'4-5-11, 2026'!AF20</f>
        <v>21789.889999999996</v>
      </c>
      <c r="AG15" s="21">
        <f>'4-5-11, 2026'!AG20</f>
        <v>2275</v>
      </c>
      <c r="AH15" s="21">
        <f>'4-5-11, 2026'!AH20</f>
        <v>275</v>
      </c>
    </row>
    <row r="16" spans="1:35" ht="60" customHeight="1" x14ac:dyDescent="0.25">
      <c r="A16" s="23"/>
      <c r="B16" s="24" t="s">
        <v>31</v>
      </c>
      <c r="C16" s="25"/>
      <c r="D16" s="27">
        <f>C16/200*25</f>
        <v>0</v>
      </c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15000</v>
      </c>
      <c r="R16" s="28"/>
      <c r="S16" s="26"/>
      <c r="T16" s="25"/>
      <c r="U16" s="25"/>
      <c r="V16" s="25"/>
      <c r="W16" s="25"/>
      <c r="X16" s="26">
        <v>7500</v>
      </c>
      <c r="Y16" s="25"/>
      <c r="Z16" s="25">
        <v>1000</v>
      </c>
      <c r="AA16" s="25"/>
      <c r="AB16" s="25">
        <v>3600</v>
      </c>
      <c r="AC16" s="25">
        <v>3000</v>
      </c>
      <c r="AD16" s="26"/>
      <c r="AE16" s="25"/>
      <c r="AF16" s="25">
        <v>4000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17301</v>
      </c>
      <c r="F17" s="75">
        <f t="shared" ref="F17:AH17" si="1">F15+F16</f>
        <v>2162.625</v>
      </c>
      <c r="G17" s="26">
        <f>G15+G16</f>
        <v>112035</v>
      </c>
      <c r="H17" s="27">
        <f>H15+H16</f>
        <v>12991.51162790697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81358.919999999969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10609</v>
      </c>
      <c r="X17" s="26">
        <f t="shared" si="1"/>
        <v>72447</v>
      </c>
      <c r="Y17" s="26">
        <f t="shared" si="1"/>
        <v>646</v>
      </c>
      <c r="Z17" s="26">
        <f t="shared" si="1"/>
        <v>8823</v>
      </c>
      <c r="AA17" s="26">
        <f t="shared" si="1"/>
        <v>332</v>
      </c>
      <c r="AB17" s="26">
        <f t="shared" si="1"/>
        <v>18883</v>
      </c>
      <c r="AC17" s="26">
        <f t="shared" si="1"/>
        <v>17902</v>
      </c>
      <c r="AD17" s="26">
        <f t="shared" si="1"/>
        <v>0</v>
      </c>
      <c r="AE17" s="26">
        <f t="shared" si="1"/>
        <v>1060</v>
      </c>
      <c r="AF17" s="27">
        <f t="shared" si="1"/>
        <v>25789.889999999996</v>
      </c>
      <c r="AG17" s="26">
        <f t="shared" si="1"/>
        <v>2275</v>
      </c>
      <c r="AH17" s="31">
        <f t="shared" si="1"/>
        <v>275</v>
      </c>
    </row>
    <row r="18" spans="1:36" ht="60" customHeight="1" x14ac:dyDescent="0.25">
      <c r="A18" s="181"/>
      <c r="B18" s="24" t="s">
        <v>33</v>
      </c>
      <c r="C18" s="25"/>
      <c r="D18" s="27">
        <f>C18/200*25</f>
        <v>0</v>
      </c>
      <c r="E18" s="25">
        <v>3291</v>
      </c>
      <c r="F18" s="27">
        <f>E18/200*25</f>
        <v>411.37499999999994</v>
      </c>
      <c r="G18" s="25">
        <v>18323</v>
      </c>
      <c r="H18" s="27">
        <f>G18/215*25</f>
        <v>2130.5813953488373</v>
      </c>
      <c r="I18" s="26"/>
      <c r="J18" s="27"/>
      <c r="K18" s="26"/>
      <c r="L18" s="27"/>
      <c r="M18" s="25"/>
      <c r="N18" s="27"/>
      <c r="O18" s="26"/>
      <c r="P18" s="27"/>
      <c r="Q18" s="27">
        <v>6851.2000000000007</v>
      </c>
      <c r="R18" s="25"/>
      <c r="S18" s="25"/>
      <c r="T18" s="25"/>
      <c r="U18" s="25"/>
      <c r="V18" s="25"/>
      <c r="W18" s="32">
        <v>121</v>
      </c>
      <c r="X18" s="25">
        <v>10289</v>
      </c>
      <c r="Y18" s="25"/>
      <c r="Z18" s="25">
        <v>1247</v>
      </c>
      <c r="AA18" s="26">
        <v>36</v>
      </c>
      <c r="AB18" s="25">
        <v>2642</v>
      </c>
      <c r="AC18" s="26">
        <v>2446</v>
      </c>
      <c r="AD18" s="25"/>
      <c r="AE18" s="25"/>
      <c r="AF18" s="27">
        <v>3030.2100000000005</v>
      </c>
      <c r="AG18" s="26"/>
      <c r="AH18" s="33"/>
    </row>
    <row r="19" spans="1:36" ht="60" customHeight="1" x14ac:dyDescent="0.25">
      <c r="A19" s="34">
        <v>46130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14010</v>
      </c>
      <c r="F19" s="36">
        <f t="shared" si="2"/>
        <v>1751.25</v>
      </c>
      <c r="G19" s="36">
        <f t="shared" si="2"/>
        <v>93712</v>
      </c>
      <c r="H19" s="37">
        <f t="shared" si="2"/>
        <v>10860.930232558132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74507.719999999972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10488</v>
      </c>
      <c r="X19" s="36">
        <f t="shared" si="2"/>
        <v>62158</v>
      </c>
      <c r="Y19" s="36">
        <f t="shared" si="2"/>
        <v>646</v>
      </c>
      <c r="Z19" s="36">
        <f t="shared" si="2"/>
        <v>7576</v>
      </c>
      <c r="AA19" s="36">
        <f t="shared" si="2"/>
        <v>296</v>
      </c>
      <c r="AB19" s="36">
        <f t="shared" si="2"/>
        <v>16241</v>
      </c>
      <c r="AC19" s="36">
        <f t="shared" si="2"/>
        <v>15456</v>
      </c>
      <c r="AD19" s="36">
        <f t="shared" si="2"/>
        <v>0</v>
      </c>
      <c r="AE19" s="36">
        <f t="shared" si="2"/>
        <v>1060</v>
      </c>
      <c r="AF19" s="37">
        <f t="shared" si="2"/>
        <v>22759.679999999997</v>
      </c>
      <c r="AG19" s="36">
        <f t="shared" si="2"/>
        <v>2275</v>
      </c>
      <c r="AH19" s="39">
        <f t="shared" si="2"/>
        <v>275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14010</v>
      </c>
      <c r="F20" s="40">
        <f t="shared" si="3"/>
        <v>1751.25</v>
      </c>
      <c r="G20" s="40">
        <f t="shared" si="3"/>
        <v>93712</v>
      </c>
      <c r="H20" s="41">
        <f t="shared" si="3"/>
        <v>10860.930232558132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74507.719999999972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10488</v>
      </c>
      <c r="X20" s="40">
        <f t="shared" si="3"/>
        <v>62158</v>
      </c>
      <c r="Y20" s="40">
        <f t="shared" si="3"/>
        <v>646</v>
      </c>
      <c r="Z20" s="40">
        <f t="shared" si="3"/>
        <v>7576</v>
      </c>
      <c r="AA20" s="40">
        <f t="shared" si="3"/>
        <v>296</v>
      </c>
      <c r="AB20" s="40">
        <f t="shared" si="3"/>
        <v>16241</v>
      </c>
      <c r="AC20" s="40">
        <f t="shared" si="3"/>
        <v>15456</v>
      </c>
      <c r="AD20" s="40">
        <f t="shared" si="3"/>
        <v>0</v>
      </c>
      <c r="AE20" s="40">
        <f t="shared" si="3"/>
        <v>1060</v>
      </c>
      <c r="AF20" s="41">
        <f t="shared" si="3"/>
        <v>22759.679999999997</v>
      </c>
      <c r="AG20" s="40">
        <f t="shared" si="3"/>
        <v>2275</v>
      </c>
      <c r="AH20" s="42">
        <f t="shared" si="3"/>
        <v>275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AA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E26" s="62"/>
      <c r="F26" s="62" t="s">
        <v>41</v>
      </c>
      <c r="S26" s="62" t="s">
        <v>42</v>
      </c>
      <c r="T26" s="62"/>
      <c r="U26" s="62"/>
      <c r="V26" s="62"/>
      <c r="AA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AA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120"/>
      <c r="Y30" s="120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Q20" sqref="Q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11" style="5" hidden="1" customWidth="1"/>
    <col min="4" max="4" width="12.140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hidden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12.140625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185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133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133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133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30" t="s">
        <v>5</v>
      </c>
      <c r="R9" s="219"/>
      <c r="S9" s="220"/>
      <c r="T9" s="220"/>
      <c r="U9" s="220"/>
      <c r="V9" s="221"/>
      <c r="W9" s="193"/>
      <c r="X9" s="193"/>
      <c r="Y9" s="130"/>
      <c r="Z9" s="193" t="s">
        <v>5</v>
      </c>
      <c r="AA9" s="193"/>
      <c r="AB9" s="224"/>
      <c r="AC9" s="193"/>
      <c r="AD9" s="193"/>
      <c r="AE9" s="193"/>
      <c r="AF9" s="130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130"/>
      <c r="AG10" s="130"/>
      <c r="AH10" s="129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31" t="s">
        <v>130</v>
      </c>
      <c r="W11" s="207" t="s">
        <v>16</v>
      </c>
      <c r="X11" s="208"/>
      <c r="Y11" s="209"/>
      <c r="Z11" s="128" t="s">
        <v>17</v>
      </c>
      <c r="AA11" s="128" t="s">
        <v>18</v>
      </c>
      <c r="AB11" s="128" t="s">
        <v>19</v>
      </c>
      <c r="AC11" s="128" t="s">
        <v>19</v>
      </c>
      <c r="AD11" s="128" t="s">
        <v>84</v>
      </c>
      <c r="AE11" s="128" t="s">
        <v>19</v>
      </c>
      <c r="AF11" s="128" t="s">
        <v>20</v>
      </c>
      <c r="AG11" s="128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183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28">
        <v>2.4</v>
      </c>
      <c r="S12" s="128">
        <v>3.6</v>
      </c>
      <c r="T12" s="128">
        <v>2.4</v>
      </c>
      <c r="U12" s="128">
        <v>3.6</v>
      </c>
      <c r="V12" s="128">
        <v>200</v>
      </c>
      <c r="W12" s="128">
        <v>3.6</v>
      </c>
      <c r="X12" s="128">
        <v>2.4</v>
      </c>
      <c r="Y12" s="128">
        <v>4.9000000000000004</v>
      </c>
      <c r="Z12" s="128"/>
      <c r="AA12" s="128"/>
      <c r="AB12" s="128">
        <v>5</v>
      </c>
      <c r="AC12" s="128">
        <v>10</v>
      </c>
      <c r="AD12" s="128" t="s">
        <v>97</v>
      </c>
      <c r="AE12" s="128">
        <v>40</v>
      </c>
      <c r="AF12" s="128"/>
      <c r="AG12" s="128"/>
      <c r="AH12" s="14" t="s">
        <v>26</v>
      </c>
    </row>
    <row r="13" spans="1:35" s="7" customFormat="1" ht="16.5" x14ac:dyDescent="0.2">
      <c r="A13" s="185"/>
      <c r="B13" s="188"/>
      <c r="C13" s="180"/>
      <c r="D13" s="180"/>
      <c r="E13" s="180">
        <v>35245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27">
        <v>10128</v>
      </c>
      <c r="R13" s="127">
        <v>10962</v>
      </c>
      <c r="S13" s="127">
        <v>15427</v>
      </c>
      <c r="T13" s="127">
        <v>16623</v>
      </c>
      <c r="U13" s="127">
        <v>16967</v>
      </c>
      <c r="V13" s="127">
        <v>352445</v>
      </c>
      <c r="W13" s="127">
        <v>10966</v>
      </c>
      <c r="X13" s="127">
        <v>10965</v>
      </c>
      <c r="Y13" s="127">
        <v>21809</v>
      </c>
      <c r="Z13" s="127">
        <v>11966</v>
      </c>
      <c r="AA13" s="127">
        <v>11089</v>
      </c>
      <c r="AB13" s="127">
        <v>10960</v>
      </c>
      <c r="AC13" s="127">
        <v>10961</v>
      </c>
      <c r="AD13" s="127">
        <v>33442</v>
      </c>
      <c r="AE13" s="127">
        <v>10959</v>
      </c>
      <c r="AF13" s="127">
        <v>12487</v>
      </c>
      <c r="AG13" s="127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46131</v>
      </c>
      <c r="B15" s="20" t="s">
        <v>81</v>
      </c>
      <c r="C15" s="21">
        <f>'4-5-11, 2026'!C20</f>
        <v>0</v>
      </c>
      <c r="D15" s="21">
        <f>'4-5-11, 2026'!D20</f>
        <v>0</v>
      </c>
      <c r="E15" s="21">
        <f>'4-12-18, 2026'!E20</f>
        <v>14010</v>
      </c>
      <c r="F15" s="21">
        <f>'4-12-18, 2026'!F20</f>
        <v>1751.25</v>
      </c>
      <c r="G15" s="21">
        <f>'4-12-18, 2026'!G20</f>
        <v>93712</v>
      </c>
      <c r="H15" s="21">
        <f>'4-12-18, 2026'!H20</f>
        <v>10860.930232558132</v>
      </c>
      <c r="I15" s="21">
        <f>'4-12-18, 2026'!I20</f>
        <v>709500</v>
      </c>
      <c r="J15" s="21">
        <f>'4-12-18, 2026'!J20</f>
        <v>82500</v>
      </c>
      <c r="K15" s="21">
        <f>'4-12-18, 2026'!K20</f>
        <v>0</v>
      </c>
      <c r="L15" s="21">
        <f>'4-12-18, 2026'!L20</f>
        <v>0</v>
      </c>
      <c r="M15" s="21">
        <f>'4-12-18, 2026'!M20</f>
        <v>0</v>
      </c>
      <c r="N15" s="21">
        <f>'4-12-18, 2026'!N20</f>
        <v>0</v>
      </c>
      <c r="O15" s="21">
        <f>'4-12-18, 2026'!O20</f>
        <v>0</v>
      </c>
      <c r="P15" s="21">
        <f>'4-12-18, 2026'!P20</f>
        <v>2.9309887850104133E-14</v>
      </c>
      <c r="Q15" s="21">
        <f>'4-12-18, 2026'!Q20</f>
        <v>74507.719999999972</v>
      </c>
      <c r="R15" s="21">
        <f>'4-12-18, 2026'!R20</f>
        <v>264</v>
      </c>
      <c r="S15" s="21">
        <f>'4-12-18, 2026'!S20</f>
        <v>847</v>
      </c>
      <c r="T15" s="21">
        <f>'4-12-18, 2026'!T20</f>
        <v>16364</v>
      </c>
      <c r="U15" s="21">
        <f>'4-12-18, 2026'!U20</f>
        <v>0</v>
      </c>
      <c r="V15" s="21">
        <f>'4-12-18, 2026'!V20</f>
        <v>20000</v>
      </c>
      <c r="W15" s="21">
        <f>'4-12-18, 2026'!W20</f>
        <v>10488</v>
      </c>
      <c r="X15" s="21">
        <f>'4-12-18, 2026'!X20</f>
        <v>62158</v>
      </c>
      <c r="Y15" s="21">
        <f>'4-12-18, 2026'!Y20</f>
        <v>646</v>
      </c>
      <c r="Z15" s="21">
        <f>'4-12-18, 2026'!Z20</f>
        <v>7576</v>
      </c>
      <c r="AA15" s="21">
        <f>'4-12-18, 2026'!AA20</f>
        <v>296</v>
      </c>
      <c r="AB15" s="21">
        <f>'4-12-18, 2026'!AB20</f>
        <v>16241</v>
      </c>
      <c r="AC15" s="21">
        <f>'4-12-18, 2026'!AC20</f>
        <v>15456</v>
      </c>
      <c r="AD15" s="21">
        <f>'4-12-18, 2026'!AD20</f>
        <v>0</v>
      </c>
      <c r="AE15" s="21">
        <f>'4-12-18, 2026'!AE20</f>
        <v>1060</v>
      </c>
      <c r="AF15" s="21">
        <f>'4-12-18, 2026'!AF20</f>
        <v>22759.679999999997</v>
      </c>
      <c r="AG15" s="21">
        <f>'4-12-18, 2026'!AG20</f>
        <v>2275</v>
      </c>
      <c r="AH15" s="21">
        <f>'4-12-18, 2026'!AH20</f>
        <v>275</v>
      </c>
    </row>
    <row r="16" spans="1:35" ht="60" customHeight="1" x14ac:dyDescent="0.25">
      <c r="A16" s="23"/>
      <c r="B16" s="24" t="s">
        <v>31</v>
      </c>
      <c r="C16" s="25"/>
      <c r="D16" s="27">
        <f>C16/200*25</f>
        <v>0</v>
      </c>
      <c r="E16" s="25">
        <v>20000</v>
      </c>
      <c r="F16" s="27">
        <f>E16/200*25</f>
        <v>2500</v>
      </c>
      <c r="G16" s="25">
        <v>21500</v>
      </c>
      <c r="H16" s="27">
        <f>G16/215*25</f>
        <v>2500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8750</v>
      </c>
      <c r="R16" s="28"/>
      <c r="S16" s="26"/>
      <c r="T16" s="25"/>
      <c r="U16" s="25"/>
      <c r="V16" s="25"/>
      <c r="W16" s="25">
        <v>1100</v>
      </c>
      <c r="X16" s="26">
        <v>11000</v>
      </c>
      <c r="Y16" s="25"/>
      <c r="Z16" s="25">
        <v>1000</v>
      </c>
      <c r="AA16" s="25">
        <v>100</v>
      </c>
      <c r="AB16" s="25">
        <v>2700</v>
      </c>
      <c r="AC16" s="25">
        <v>3000</v>
      </c>
      <c r="AD16" s="26"/>
      <c r="AE16" s="25"/>
      <c r="AF16" s="25">
        <v>3000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34010</v>
      </c>
      <c r="F17" s="75">
        <f t="shared" ref="F17:AH17" si="1">F15+F16</f>
        <v>4251.25</v>
      </c>
      <c r="G17" s="26">
        <f>G15+G16</f>
        <v>115212</v>
      </c>
      <c r="H17" s="27">
        <f>H15+H16</f>
        <v>13360.930232558132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83257.719999999972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11588</v>
      </c>
      <c r="X17" s="26">
        <f t="shared" si="1"/>
        <v>73158</v>
      </c>
      <c r="Y17" s="26">
        <f t="shared" si="1"/>
        <v>646</v>
      </c>
      <c r="Z17" s="26">
        <f t="shared" si="1"/>
        <v>8576</v>
      </c>
      <c r="AA17" s="26">
        <f t="shared" si="1"/>
        <v>396</v>
      </c>
      <c r="AB17" s="26">
        <f t="shared" si="1"/>
        <v>18941</v>
      </c>
      <c r="AC17" s="26">
        <f t="shared" si="1"/>
        <v>18456</v>
      </c>
      <c r="AD17" s="26">
        <f t="shared" si="1"/>
        <v>0</v>
      </c>
      <c r="AE17" s="26">
        <f t="shared" si="1"/>
        <v>1060</v>
      </c>
      <c r="AF17" s="27">
        <f t="shared" si="1"/>
        <v>25759.679999999997</v>
      </c>
      <c r="AG17" s="26">
        <f t="shared" si="1"/>
        <v>2275</v>
      </c>
      <c r="AH17" s="31">
        <f t="shared" si="1"/>
        <v>275</v>
      </c>
    </row>
    <row r="18" spans="1:36" ht="60" customHeight="1" x14ac:dyDescent="0.25">
      <c r="A18" s="181"/>
      <c r="B18" s="24" t="s">
        <v>33</v>
      </c>
      <c r="C18" s="25"/>
      <c r="D18" s="27">
        <f>C18/200*25</f>
        <v>0</v>
      </c>
      <c r="E18" s="25">
        <v>4242</v>
      </c>
      <c r="F18" s="27">
        <f>E18/200*25</f>
        <v>530.25</v>
      </c>
      <c r="G18" s="25">
        <v>17326</v>
      </c>
      <c r="H18" s="27">
        <f>G18/215*25</f>
        <v>2014.6511627906978</v>
      </c>
      <c r="I18" s="26"/>
      <c r="J18" s="27"/>
      <c r="K18" s="26"/>
      <c r="L18" s="27"/>
      <c r="M18" s="25"/>
      <c r="N18" s="27"/>
      <c r="O18" s="26"/>
      <c r="P18" s="27"/>
      <c r="Q18" s="27">
        <v>7506</v>
      </c>
      <c r="R18" s="25"/>
      <c r="S18" s="25"/>
      <c r="T18" s="25"/>
      <c r="U18" s="25"/>
      <c r="V18" s="25"/>
      <c r="W18" s="32">
        <v>182</v>
      </c>
      <c r="X18" s="25">
        <v>11206</v>
      </c>
      <c r="Y18" s="25"/>
      <c r="Z18" s="25">
        <v>1300</v>
      </c>
      <c r="AA18" s="26">
        <v>50</v>
      </c>
      <c r="AB18" s="25">
        <v>2655</v>
      </c>
      <c r="AC18" s="26">
        <v>2710</v>
      </c>
      <c r="AD18" s="25"/>
      <c r="AE18" s="25"/>
      <c r="AF18" s="27">
        <v>3159</v>
      </c>
      <c r="AG18" s="26"/>
      <c r="AH18" s="33"/>
    </row>
    <row r="19" spans="1:36" ht="60" customHeight="1" x14ac:dyDescent="0.25">
      <c r="A19" s="34">
        <v>46137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29768</v>
      </c>
      <c r="F19" s="36">
        <f t="shared" si="2"/>
        <v>3721</v>
      </c>
      <c r="G19" s="36">
        <f t="shared" si="2"/>
        <v>97886</v>
      </c>
      <c r="H19" s="37">
        <f t="shared" si="2"/>
        <v>11346.279069767434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75751.719999999972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11406</v>
      </c>
      <c r="X19" s="36">
        <f t="shared" si="2"/>
        <v>61952</v>
      </c>
      <c r="Y19" s="36">
        <f t="shared" si="2"/>
        <v>646</v>
      </c>
      <c r="Z19" s="36">
        <f t="shared" si="2"/>
        <v>7276</v>
      </c>
      <c r="AA19" s="36">
        <f t="shared" si="2"/>
        <v>346</v>
      </c>
      <c r="AB19" s="36">
        <f t="shared" si="2"/>
        <v>16286</v>
      </c>
      <c r="AC19" s="36">
        <f t="shared" si="2"/>
        <v>15746</v>
      </c>
      <c r="AD19" s="36">
        <f t="shared" si="2"/>
        <v>0</v>
      </c>
      <c r="AE19" s="36">
        <f t="shared" si="2"/>
        <v>1060</v>
      </c>
      <c r="AF19" s="37">
        <f t="shared" si="2"/>
        <v>22600.679999999997</v>
      </c>
      <c r="AG19" s="36">
        <f t="shared" si="2"/>
        <v>2275</v>
      </c>
      <c r="AH19" s="39">
        <f t="shared" si="2"/>
        <v>275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29768</v>
      </c>
      <c r="F20" s="40">
        <f t="shared" si="3"/>
        <v>3721</v>
      </c>
      <c r="G20" s="40">
        <f t="shared" si="3"/>
        <v>97886</v>
      </c>
      <c r="H20" s="41">
        <f t="shared" si="3"/>
        <v>11346.279069767434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75751.719999999972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11406</v>
      </c>
      <c r="X20" s="40">
        <f t="shared" si="3"/>
        <v>61952</v>
      </c>
      <c r="Y20" s="40">
        <f t="shared" si="3"/>
        <v>646</v>
      </c>
      <c r="Z20" s="40">
        <f t="shared" si="3"/>
        <v>7276</v>
      </c>
      <c r="AA20" s="40">
        <f t="shared" si="3"/>
        <v>346</v>
      </c>
      <c r="AB20" s="40">
        <f t="shared" si="3"/>
        <v>16286</v>
      </c>
      <c r="AC20" s="40">
        <f t="shared" si="3"/>
        <v>15746</v>
      </c>
      <c r="AD20" s="40">
        <f t="shared" si="3"/>
        <v>0</v>
      </c>
      <c r="AE20" s="40">
        <f t="shared" si="3"/>
        <v>1060</v>
      </c>
      <c r="AF20" s="41">
        <f t="shared" si="3"/>
        <v>22600.679999999997</v>
      </c>
      <c r="AG20" s="40">
        <f t="shared" si="3"/>
        <v>2275</v>
      </c>
      <c r="AH20" s="42">
        <f t="shared" si="3"/>
        <v>275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C21" s="69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AA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E26" s="62"/>
      <c r="F26" s="62" t="s">
        <v>41</v>
      </c>
      <c r="S26" s="62" t="s">
        <v>42</v>
      </c>
      <c r="T26" s="62"/>
      <c r="U26" s="62"/>
      <c r="V26" s="62"/>
      <c r="AA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AA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132"/>
      <c r="Y30" s="132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0" zoomScale="85" zoomScaleNormal="85" workbookViewId="0">
      <selection activeCell="Q24" sqref="Q24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11" style="5" hidden="1" customWidth="1"/>
    <col min="4" max="4" width="12.140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hidden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12.140625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186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135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135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135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36" t="s">
        <v>5</v>
      </c>
      <c r="R9" s="219"/>
      <c r="S9" s="220"/>
      <c r="T9" s="220"/>
      <c r="U9" s="220"/>
      <c r="V9" s="221"/>
      <c r="W9" s="193"/>
      <c r="X9" s="193"/>
      <c r="Y9" s="136"/>
      <c r="Z9" s="193" t="s">
        <v>5</v>
      </c>
      <c r="AA9" s="193"/>
      <c r="AB9" s="224"/>
      <c r="AC9" s="193"/>
      <c r="AD9" s="193"/>
      <c r="AE9" s="193"/>
      <c r="AF9" s="136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136"/>
      <c r="AG10" s="136"/>
      <c r="AH10" s="137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39" t="s">
        <v>130</v>
      </c>
      <c r="W11" s="207" t="s">
        <v>16</v>
      </c>
      <c r="X11" s="208"/>
      <c r="Y11" s="209"/>
      <c r="Z11" s="138" t="s">
        <v>17</v>
      </c>
      <c r="AA11" s="138" t="s">
        <v>18</v>
      </c>
      <c r="AB11" s="138" t="s">
        <v>19</v>
      </c>
      <c r="AC11" s="138" t="s">
        <v>19</v>
      </c>
      <c r="AD11" s="138" t="s">
        <v>84</v>
      </c>
      <c r="AE11" s="138" t="s">
        <v>19</v>
      </c>
      <c r="AF11" s="138" t="s">
        <v>20</v>
      </c>
      <c r="AG11" s="138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183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38">
        <v>2.4</v>
      </c>
      <c r="S12" s="138">
        <v>3.6</v>
      </c>
      <c r="T12" s="138">
        <v>2.4</v>
      </c>
      <c r="U12" s="138">
        <v>3.6</v>
      </c>
      <c r="V12" s="138">
        <v>200</v>
      </c>
      <c r="W12" s="138">
        <v>3.6</v>
      </c>
      <c r="X12" s="138">
        <v>2.4</v>
      </c>
      <c r="Y12" s="138">
        <v>4.9000000000000004</v>
      </c>
      <c r="Z12" s="138"/>
      <c r="AA12" s="138"/>
      <c r="AB12" s="138">
        <v>5</v>
      </c>
      <c r="AC12" s="138">
        <v>10</v>
      </c>
      <c r="AD12" s="138" t="s">
        <v>97</v>
      </c>
      <c r="AE12" s="138">
        <v>40</v>
      </c>
      <c r="AF12" s="138"/>
      <c r="AG12" s="138"/>
      <c r="AH12" s="14" t="s">
        <v>26</v>
      </c>
    </row>
    <row r="13" spans="1:35" s="7" customFormat="1" ht="16.5" x14ac:dyDescent="0.2">
      <c r="A13" s="185"/>
      <c r="B13" s="188"/>
      <c r="C13" s="180"/>
      <c r="D13" s="180"/>
      <c r="E13" s="180">
        <v>35245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40">
        <v>10128</v>
      </c>
      <c r="R13" s="140">
        <v>10962</v>
      </c>
      <c r="S13" s="140">
        <v>15427</v>
      </c>
      <c r="T13" s="140">
        <v>16623</v>
      </c>
      <c r="U13" s="140">
        <v>16967</v>
      </c>
      <c r="V13" s="140">
        <v>352445</v>
      </c>
      <c r="W13" s="140">
        <v>10966</v>
      </c>
      <c r="X13" s="140">
        <v>10965</v>
      </c>
      <c r="Y13" s="140">
        <v>21809</v>
      </c>
      <c r="Z13" s="140">
        <v>11966</v>
      </c>
      <c r="AA13" s="140">
        <v>11089</v>
      </c>
      <c r="AB13" s="140">
        <v>10960</v>
      </c>
      <c r="AC13" s="140">
        <v>10961</v>
      </c>
      <c r="AD13" s="140">
        <v>33442</v>
      </c>
      <c r="AE13" s="140">
        <v>10959</v>
      </c>
      <c r="AF13" s="140">
        <v>12487</v>
      </c>
      <c r="AG13" s="140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46138</v>
      </c>
      <c r="B15" s="20" t="s">
        <v>81</v>
      </c>
      <c r="C15" s="21">
        <f>'4-5-11, 2026'!C20</f>
        <v>0</v>
      </c>
      <c r="D15" s="21">
        <f>'4-5-11, 2026'!D20</f>
        <v>0</v>
      </c>
      <c r="E15" s="21">
        <f>'4-19-25, 2026'!E20</f>
        <v>29768</v>
      </c>
      <c r="F15" s="21">
        <f>'4-19-25, 2026'!F20</f>
        <v>3721</v>
      </c>
      <c r="G15" s="21">
        <f>'4-19-25, 2026'!G20</f>
        <v>97886</v>
      </c>
      <c r="H15" s="21">
        <f>'4-19-25, 2026'!H20</f>
        <v>11346.279069767434</v>
      </c>
      <c r="I15" s="21">
        <f>'4-19-25, 2026'!I20</f>
        <v>709500</v>
      </c>
      <c r="J15" s="21">
        <f>'4-19-25, 2026'!J20</f>
        <v>82500</v>
      </c>
      <c r="K15" s="21">
        <f>'4-19-25, 2026'!K20</f>
        <v>0</v>
      </c>
      <c r="L15" s="21">
        <f>'4-19-25, 2026'!L20</f>
        <v>0</v>
      </c>
      <c r="M15" s="21">
        <f>'4-19-25, 2026'!M20</f>
        <v>0</v>
      </c>
      <c r="N15" s="21">
        <f>'4-19-25, 2026'!N20</f>
        <v>0</v>
      </c>
      <c r="O15" s="21">
        <f>'4-19-25, 2026'!O20</f>
        <v>0</v>
      </c>
      <c r="P15" s="21">
        <f>'4-19-25, 2026'!P20</f>
        <v>2.9309887850104133E-14</v>
      </c>
      <c r="Q15" s="21">
        <f>'4-19-25, 2026'!Q20</f>
        <v>75751.719999999972</v>
      </c>
      <c r="R15" s="21">
        <f>'4-19-25, 2026'!R20</f>
        <v>264</v>
      </c>
      <c r="S15" s="21">
        <f>'4-19-25, 2026'!S20</f>
        <v>847</v>
      </c>
      <c r="T15" s="21">
        <f>'4-19-25, 2026'!T20</f>
        <v>16364</v>
      </c>
      <c r="U15" s="21">
        <f>'4-19-25, 2026'!U20</f>
        <v>0</v>
      </c>
      <c r="V15" s="21">
        <f>'4-19-25, 2026'!V20</f>
        <v>20000</v>
      </c>
      <c r="W15" s="21">
        <f>'4-19-25, 2026'!W20</f>
        <v>11406</v>
      </c>
      <c r="X15" s="21">
        <f>'4-19-25, 2026'!X20</f>
        <v>61952</v>
      </c>
      <c r="Y15" s="21">
        <f>'4-19-25, 2026'!Y20</f>
        <v>646</v>
      </c>
      <c r="Z15" s="21">
        <f>'4-19-25, 2026'!Z20</f>
        <v>7276</v>
      </c>
      <c r="AA15" s="21">
        <f>'4-19-25, 2026'!AA20</f>
        <v>346</v>
      </c>
      <c r="AB15" s="21">
        <f>'4-19-25, 2026'!AB20</f>
        <v>16286</v>
      </c>
      <c r="AC15" s="21">
        <f>'4-19-25, 2026'!AC20</f>
        <v>15746</v>
      </c>
      <c r="AD15" s="21">
        <f>'4-19-25, 2026'!AD20</f>
        <v>0</v>
      </c>
      <c r="AE15" s="21">
        <f>'4-19-25, 2026'!AE20</f>
        <v>1060</v>
      </c>
      <c r="AF15" s="21">
        <f>'4-19-25, 2026'!AF20</f>
        <v>22600.679999999997</v>
      </c>
      <c r="AG15" s="21">
        <f>'4-19-25, 2026'!AG20</f>
        <v>2275</v>
      </c>
      <c r="AH15" s="21">
        <f>'4-19-25, 2026'!AH20</f>
        <v>275</v>
      </c>
    </row>
    <row r="16" spans="1:35" ht="60" customHeight="1" x14ac:dyDescent="0.25">
      <c r="A16" s="23"/>
      <c r="B16" s="24" t="s">
        <v>31</v>
      </c>
      <c r="C16" s="25"/>
      <c r="D16" s="27">
        <f>C16/200*25</f>
        <v>0</v>
      </c>
      <c r="E16" s="25">
        <v>15000</v>
      </c>
      <c r="F16" s="27">
        <f>E16/200*25</f>
        <v>1875</v>
      </c>
      <c r="G16" s="25">
        <v>16125</v>
      </c>
      <c r="H16" s="27">
        <f>G16/215*25</f>
        <v>1875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23750</v>
      </c>
      <c r="R16" s="28"/>
      <c r="S16" s="26"/>
      <c r="T16" s="25"/>
      <c r="U16" s="25"/>
      <c r="V16" s="25"/>
      <c r="W16" s="25">
        <v>4400</v>
      </c>
      <c r="X16" s="26">
        <v>4750</v>
      </c>
      <c r="Y16" s="25"/>
      <c r="Z16" s="25">
        <v>1000</v>
      </c>
      <c r="AA16" s="25"/>
      <c r="AB16" s="25">
        <v>2700</v>
      </c>
      <c r="AC16" s="25">
        <v>2000</v>
      </c>
      <c r="AD16" s="26"/>
      <c r="AE16" s="25"/>
      <c r="AF16" s="25">
        <v>3000</v>
      </c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44768</v>
      </c>
      <c r="F17" s="75">
        <f t="shared" ref="F17:AH17" si="1">F15+F16</f>
        <v>5596</v>
      </c>
      <c r="G17" s="26">
        <f>G15+G16</f>
        <v>114011</v>
      </c>
      <c r="H17" s="27">
        <f>H15+H16</f>
        <v>13221.279069767434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99501.719999999972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15806</v>
      </c>
      <c r="X17" s="26">
        <f t="shared" si="1"/>
        <v>66702</v>
      </c>
      <c r="Y17" s="26">
        <f t="shared" si="1"/>
        <v>646</v>
      </c>
      <c r="Z17" s="26">
        <f t="shared" si="1"/>
        <v>8276</v>
      </c>
      <c r="AA17" s="26">
        <f t="shared" si="1"/>
        <v>346</v>
      </c>
      <c r="AB17" s="26">
        <f t="shared" si="1"/>
        <v>18986</v>
      </c>
      <c r="AC17" s="26">
        <f t="shared" si="1"/>
        <v>17746</v>
      </c>
      <c r="AD17" s="26">
        <f t="shared" si="1"/>
        <v>0</v>
      </c>
      <c r="AE17" s="26">
        <f t="shared" si="1"/>
        <v>1060</v>
      </c>
      <c r="AF17" s="27">
        <f t="shared" si="1"/>
        <v>25600.679999999997</v>
      </c>
      <c r="AG17" s="26">
        <f t="shared" si="1"/>
        <v>2275</v>
      </c>
      <c r="AH17" s="31">
        <f t="shared" si="1"/>
        <v>275</v>
      </c>
    </row>
    <row r="18" spans="1:36" ht="60" customHeight="1" x14ac:dyDescent="0.25">
      <c r="A18" s="181"/>
      <c r="B18" s="24" t="s">
        <v>33</v>
      </c>
      <c r="C18" s="25"/>
      <c r="D18" s="27">
        <f>C18/200*25</f>
        <v>0</v>
      </c>
      <c r="E18" s="25">
        <v>7361</v>
      </c>
      <c r="F18" s="27">
        <f>E18/200*25</f>
        <v>920.125</v>
      </c>
      <c r="G18" s="25">
        <v>9231</v>
      </c>
      <c r="H18" s="27">
        <f>G18/215*25</f>
        <v>1073.3720930232557</v>
      </c>
      <c r="I18" s="26"/>
      <c r="J18" s="27"/>
      <c r="K18" s="26"/>
      <c r="L18" s="27"/>
      <c r="M18" s="25"/>
      <c r="N18" s="27"/>
      <c r="O18" s="26"/>
      <c r="P18" s="27"/>
      <c r="Q18" s="27">
        <v>5370.4</v>
      </c>
      <c r="R18" s="25"/>
      <c r="S18" s="25"/>
      <c r="T18" s="25"/>
      <c r="U18" s="25"/>
      <c r="V18" s="25"/>
      <c r="W18" s="32">
        <v>175</v>
      </c>
      <c r="X18" s="25">
        <v>8278</v>
      </c>
      <c r="Y18" s="25"/>
      <c r="Z18" s="25">
        <v>946</v>
      </c>
      <c r="AA18" s="26">
        <v>28</v>
      </c>
      <c r="AB18" s="25">
        <v>1989</v>
      </c>
      <c r="AC18" s="26">
        <v>1913</v>
      </c>
      <c r="AD18" s="25"/>
      <c r="AE18" s="25"/>
      <c r="AF18" s="27">
        <v>2298.7800000000002</v>
      </c>
      <c r="AG18" s="26"/>
      <c r="AH18" s="33"/>
    </row>
    <row r="19" spans="1:36" ht="60" customHeight="1" x14ac:dyDescent="0.25">
      <c r="A19" s="34">
        <v>46144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37407</v>
      </c>
      <c r="F19" s="36">
        <f t="shared" si="2"/>
        <v>4675.875</v>
      </c>
      <c r="G19" s="36">
        <f t="shared" si="2"/>
        <v>104780</v>
      </c>
      <c r="H19" s="37">
        <f t="shared" si="2"/>
        <v>12147.906976744178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94131.319999999978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15631</v>
      </c>
      <c r="X19" s="36">
        <f t="shared" si="2"/>
        <v>58424</v>
      </c>
      <c r="Y19" s="36">
        <f t="shared" si="2"/>
        <v>646</v>
      </c>
      <c r="Z19" s="36">
        <f t="shared" si="2"/>
        <v>7330</v>
      </c>
      <c r="AA19" s="36">
        <f t="shared" si="2"/>
        <v>318</v>
      </c>
      <c r="AB19" s="36">
        <f t="shared" si="2"/>
        <v>16997</v>
      </c>
      <c r="AC19" s="36">
        <f t="shared" si="2"/>
        <v>15833</v>
      </c>
      <c r="AD19" s="36">
        <f t="shared" si="2"/>
        <v>0</v>
      </c>
      <c r="AE19" s="36">
        <f t="shared" si="2"/>
        <v>1060</v>
      </c>
      <c r="AF19" s="37">
        <f t="shared" si="2"/>
        <v>23301.899999999998</v>
      </c>
      <c r="AG19" s="36">
        <f t="shared" si="2"/>
        <v>2275</v>
      </c>
      <c r="AH19" s="39">
        <f t="shared" si="2"/>
        <v>275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37407</v>
      </c>
      <c r="F20" s="40">
        <f t="shared" si="3"/>
        <v>4675.875</v>
      </c>
      <c r="G20" s="40">
        <f t="shared" si="3"/>
        <v>104780</v>
      </c>
      <c r="H20" s="41">
        <f t="shared" si="3"/>
        <v>12147.906976744178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94131.319999999978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15631</v>
      </c>
      <c r="X20" s="40">
        <f t="shared" si="3"/>
        <v>58424</v>
      </c>
      <c r="Y20" s="40">
        <f t="shared" si="3"/>
        <v>646</v>
      </c>
      <c r="Z20" s="40">
        <f t="shared" si="3"/>
        <v>7330</v>
      </c>
      <c r="AA20" s="40">
        <f t="shared" si="3"/>
        <v>318</v>
      </c>
      <c r="AB20" s="40">
        <f t="shared" si="3"/>
        <v>16997</v>
      </c>
      <c r="AC20" s="40">
        <f t="shared" si="3"/>
        <v>15833</v>
      </c>
      <c r="AD20" s="40">
        <f t="shared" si="3"/>
        <v>0</v>
      </c>
      <c r="AE20" s="40">
        <f t="shared" si="3"/>
        <v>1060</v>
      </c>
      <c r="AF20" s="41">
        <f t="shared" si="3"/>
        <v>23301.899999999998</v>
      </c>
      <c r="AG20" s="40">
        <f t="shared" si="3"/>
        <v>2275</v>
      </c>
      <c r="AH20" s="42">
        <f t="shared" si="3"/>
        <v>275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C21" s="69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AA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E26" s="62"/>
      <c r="F26" s="62" t="s">
        <v>41</v>
      </c>
      <c r="S26" s="62" t="s">
        <v>53</v>
      </c>
      <c r="T26" s="62"/>
      <c r="U26" s="62"/>
      <c r="V26" s="62"/>
      <c r="AA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AA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134"/>
      <c r="Y30" s="134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0" zoomScale="85" zoomScaleNormal="85" workbookViewId="0">
      <selection activeCell="T30" sqref="T3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11" style="5" hidden="1" customWidth="1"/>
    <col min="4" max="4" width="12.140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hidden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12.140625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187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142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142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142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43" t="s">
        <v>5</v>
      </c>
      <c r="R9" s="219"/>
      <c r="S9" s="220"/>
      <c r="T9" s="220"/>
      <c r="U9" s="220"/>
      <c r="V9" s="221"/>
      <c r="W9" s="193"/>
      <c r="X9" s="193"/>
      <c r="Y9" s="143"/>
      <c r="Z9" s="193" t="s">
        <v>5</v>
      </c>
      <c r="AA9" s="193"/>
      <c r="AB9" s="224"/>
      <c r="AC9" s="193"/>
      <c r="AD9" s="193"/>
      <c r="AE9" s="193"/>
      <c r="AF9" s="143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143"/>
      <c r="AG10" s="143"/>
      <c r="AH10" s="144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46" t="s">
        <v>130</v>
      </c>
      <c r="W11" s="207" t="s">
        <v>16</v>
      </c>
      <c r="X11" s="208"/>
      <c r="Y11" s="209"/>
      <c r="Z11" s="145" t="s">
        <v>17</v>
      </c>
      <c r="AA11" s="145" t="s">
        <v>18</v>
      </c>
      <c r="AB11" s="145" t="s">
        <v>19</v>
      </c>
      <c r="AC11" s="145" t="s">
        <v>19</v>
      </c>
      <c r="AD11" s="145" t="s">
        <v>84</v>
      </c>
      <c r="AE11" s="145" t="s">
        <v>19</v>
      </c>
      <c r="AF11" s="145" t="s">
        <v>20</v>
      </c>
      <c r="AG11" s="145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183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45">
        <v>2.4</v>
      </c>
      <c r="S12" s="145">
        <v>3.6</v>
      </c>
      <c r="T12" s="145">
        <v>2.4</v>
      </c>
      <c r="U12" s="145">
        <v>3.6</v>
      </c>
      <c r="V12" s="145">
        <v>200</v>
      </c>
      <c r="W12" s="145">
        <v>3.6</v>
      </c>
      <c r="X12" s="145">
        <v>2.4</v>
      </c>
      <c r="Y12" s="145">
        <v>4.9000000000000004</v>
      </c>
      <c r="Z12" s="145"/>
      <c r="AA12" s="145"/>
      <c r="AB12" s="145">
        <v>5</v>
      </c>
      <c r="AC12" s="145">
        <v>10</v>
      </c>
      <c r="AD12" s="145" t="s">
        <v>97</v>
      </c>
      <c r="AE12" s="145">
        <v>40</v>
      </c>
      <c r="AF12" s="145"/>
      <c r="AG12" s="145"/>
      <c r="AH12" s="14" t="s">
        <v>26</v>
      </c>
    </row>
    <row r="13" spans="1:35" s="7" customFormat="1" ht="16.5" x14ac:dyDescent="0.2">
      <c r="A13" s="185"/>
      <c r="B13" s="188"/>
      <c r="C13" s="180"/>
      <c r="D13" s="180"/>
      <c r="E13" s="180">
        <v>35245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47">
        <v>10128</v>
      </c>
      <c r="R13" s="147">
        <v>10962</v>
      </c>
      <c r="S13" s="147">
        <v>15427</v>
      </c>
      <c r="T13" s="147">
        <v>16623</v>
      </c>
      <c r="U13" s="147">
        <v>16967</v>
      </c>
      <c r="V13" s="147">
        <v>352445</v>
      </c>
      <c r="W13" s="147">
        <v>10966</v>
      </c>
      <c r="X13" s="147">
        <v>10965</v>
      </c>
      <c r="Y13" s="147">
        <v>21809</v>
      </c>
      <c r="Z13" s="147">
        <v>11966</v>
      </c>
      <c r="AA13" s="147">
        <v>11089</v>
      </c>
      <c r="AB13" s="147">
        <v>10960</v>
      </c>
      <c r="AC13" s="147">
        <v>10961</v>
      </c>
      <c r="AD13" s="147">
        <v>33442</v>
      </c>
      <c r="AE13" s="147">
        <v>10959</v>
      </c>
      <c r="AF13" s="147">
        <v>12487</v>
      </c>
      <c r="AG13" s="147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46145</v>
      </c>
      <c r="B15" s="20" t="s">
        <v>81</v>
      </c>
      <c r="C15" s="21">
        <f>'4-5-11, 2026'!C20</f>
        <v>0</v>
      </c>
      <c r="D15" s="21">
        <f>'4-5-11, 2026'!D20</f>
        <v>0</v>
      </c>
      <c r="E15" s="21">
        <f>'4-26-5-MAY 2, 2026'!E20</f>
        <v>37407</v>
      </c>
      <c r="F15" s="21">
        <f>'4-26-5-MAY 2, 2026'!F20</f>
        <v>4675.875</v>
      </c>
      <c r="G15" s="21">
        <f>'4-26-5-MAY 2, 2026'!G20</f>
        <v>104780</v>
      </c>
      <c r="H15" s="21">
        <f>'4-26-5-MAY 2, 2026'!H20</f>
        <v>12147.906976744178</v>
      </c>
      <c r="I15" s="21">
        <f>'4-26-5-MAY 2, 2026'!I20</f>
        <v>709500</v>
      </c>
      <c r="J15" s="21">
        <f>'4-26-5-MAY 2, 2026'!J20</f>
        <v>82500</v>
      </c>
      <c r="K15" s="21">
        <f>'4-26-5-MAY 2, 2026'!K20</f>
        <v>0</v>
      </c>
      <c r="L15" s="21">
        <f>'4-26-5-MAY 2, 2026'!L20</f>
        <v>0</v>
      </c>
      <c r="M15" s="21">
        <f>'4-26-5-MAY 2, 2026'!M20</f>
        <v>0</v>
      </c>
      <c r="N15" s="21">
        <f>'4-26-5-MAY 2, 2026'!N20</f>
        <v>0</v>
      </c>
      <c r="O15" s="21">
        <f>'4-26-5-MAY 2, 2026'!O20</f>
        <v>0</v>
      </c>
      <c r="P15" s="21">
        <f>'4-26-5-MAY 2, 2026'!P20</f>
        <v>2.9309887850104133E-14</v>
      </c>
      <c r="Q15" s="21">
        <f>'4-26-5-MAY 2, 2026'!Q20</f>
        <v>94131.319999999978</v>
      </c>
      <c r="R15" s="21">
        <f>'4-26-5-MAY 2, 2026'!R20</f>
        <v>264</v>
      </c>
      <c r="S15" s="21">
        <f>'4-26-5-MAY 2, 2026'!S20</f>
        <v>847</v>
      </c>
      <c r="T15" s="21">
        <f>'4-26-5-MAY 2, 2026'!T20</f>
        <v>16364</v>
      </c>
      <c r="U15" s="21">
        <f>'4-26-5-MAY 2, 2026'!U20</f>
        <v>0</v>
      </c>
      <c r="V15" s="21">
        <f>'4-26-5-MAY 2, 2026'!V20</f>
        <v>20000</v>
      </c>
      <c r="W15" s="21">
        <f>'4-26-5-MAY 2, 2026'!W20</f>
        <v>15631</v>
      </c>
      <c r="X15" s="21">
        <f>'4-26-5-MAY 2, 2026'!X20</f>
        <v>58424</v>
      </c>
      <c r="Y15" s="21">
        <f>'4-26-5-MAY 2, 2026'!Y20</f>
        <v>646</v>
      </c>
      <c r="Z15" s="21">
        <f>'4-26-5-MAY 2, 2026'!Z20</f>
        <v>7330</v>
      </c>
      <c r="AA15" s="21">
        <f>'4-26-5-MAY 2, 2026'!AA20</f>
        <v>318</v>
      </c>
      <c r="AB15" s="21">
        <f>'4-26-5-MAY 2, 2026'!AB20</f>
        <v>16997</v>
      </c>
      <c r="AC15" s="21">
        <f>'4-26-5-MAY 2, 2026'!AC20</f>
        <v>15833</v>
      </c>
      <c r="AD15" s="21">
        <f>'4-26-5-MAY 2, 2026'!AD20</f>
        <v>0</v>
      </c>
      <c r="AE15" s="21">
        <f>'4-26-5-MAY 2, 2026'!AE20</f>
        <v>1060</v>
      </c>
      <c r="AF15" s="21">
        <f>'4-26-5-MAY 2, 2026'!AF20</f>
        <v>23301.899999999998</v>
      </c>
      <c r="AG15" s="21">
        <f>'4-26-5-MAY 2, 2026'!AG20</f>
        <v>2275</v>
      </c>
      <c r="AH15" s="21">
        <f>'4-26-5-MAY 2, 2026'!AH20</f>
        <v>275</v>
      </c>
    </row>
    <row r="16" spans="1:35" ht="60" customHeight="1" x14ac:dyDescent="0.25">
      <c r="A16" s="23"/>
      <c r="B16" s="24" t="s">
        <v>31</v>
      </c>
      <c r="C16" s="25"/>
      <c r="D16" s="27">
        <f>C16/200*25</f>
        <v>0</v>
      </c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37407</v>
      </c>
      <c r="F17" s="75">
        <f t="shared" ref="F17:AH17" si="1">F15+F16</f>
        <v>4675.875</v>
      </c>
      <c r="G17" s="26">
        <f>G15+G16</f>
        <v>104780</v>
      </c>
      <c r="H17" s="27">
        <f>H15+H16</f>
        <v>12147.906976744178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94131.319999999978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15631</v>
      </c>
      <c r="X17" s="26">
        <f t="shared" si="1"/>
        <v>58424</v>
      </c>
      <c r="Y17" s="26">
        <f t="shared" si="1"/>
        <v>646</v>
      </c>
      <c r="Z17" s="26">
        <f t="shared" si="1"/>
        <v>7330</v>
      </c>
      <c r="AA17" s="26">
        <f t="shared" si="1"/>
        <v>318</v>
      </c>
      <c r="AB17" s="26">
        <f t="shared" si="1"/>
        <v>16997</v>
      </c>
      <c r="AC17" s="26">
        <f t="shared" si="1"/>
        <v>15833</v>
      </c>
      <c r="AD17" s="26">
        <f t="shared" si="1"/>
        <v>0</v>
      </c>
      <c r="AE17" s="26">
        <f t="shared" si="1"/>
        <v>1060</v>
      </c>
      <c r="AF17" s="27">
        <f t="shared" si="1"/>
        <v>23301.899999999998</v>
      </c>
      <c r="AG17" s="26">
        <f t="shared" si="1"/>
        <v>2275</v>
      </c>
      <c r="AH17" s="31">
        <f t="shared" si="1"/>
        <v>275</v>
      </c>
    </row>
    <row r="18" spans="1:36" ht="60" customHeight="1" x14ac:dyDescent="0.25">
      <c r="A18" s="181"/>
      <c r="B18" s="24" t="s">
        <v>33</v>
      </c>
      <c r="C18" s="25"/>
      <c r="D18" s="27">
        <f>C18/200*25</f>
        <v>0</v>
      </c>
      <c r="E18" s="25">
        <v>12822</v>
      </c>
      <c r="F18" s="27">
        <f>E18/200*25</f>
        <v>1602.75</v>
      </c>
      <c r="G18" s="25">
        <v>8357</v>
      </c>
      <c r="H18" s="27">
        <f>G18/215*25</f>
        <v>971.74418604651169</v>
      </c>
      <c r="I18" s="26"/>
      <c r="J18" s="27"/>
      <c r="K18" s="26"/>
      <c r="L18" s="27"/>
      <c r="M18" s="25"/>
      <c r="N18" s="27"/>
      <c r="O18" s="26"/>
      <c r="P18" s="27"/>
      <c r="Q18" s="27">
        <v>7470.4</v>
      </c>
      <c r="R18" s="25"/>
      <c r="S18" s="25"/>
      <c r="T18" s="25"/>
      <c r="U18" s="25"/>
      <c r="V18" s="25"/>
      <c r="W18" s="32">
        <v>311</v>
      </c>
      <c r="X18" s="25">
        <v>11295</v>
      </c>
      <c r="Y18" s="25"/>
      <c r="Z18" s="25">
        <v>1162</v>
      </c>
      <c r="AA18" s="26">
        <v>42</v>
      </c>
      <c r="AB18" s="25">
        <v>2346</v>
      </c>
      <c r="AC18" s="26">
        <v>2622</v>
      </c>
      <c r="AD18" s="25"/>
      <c r="AE18" s="25"/>
      <c r="AF18" s="27">
        <v>2823.66</v>
      </c>
      <c r="AG18" s="26"/>
      <c r="AH18" s="33"/>
    </row>
    <row r="19" spans="1:36" ht="60" customHeight="1" x14ac:dyDescent="0.25">
      <c r="A19" s="34">
        <v>46151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24585</v>
      </c>
      <c r="F19" s="36">
        <f t="shared" si="2"/>
        <v>3073.125</v>
      </c>
      <c r="G19" s="36">
        <f t="shared" si="2"/>
        <v>96423</v>
      </c>
      <c r="H19" s="37">
        <f t="shared" si="2"/>
        <v>11176.162790697666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86660.919999999984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15320</v>
      </c>
      <c r="X19" s="36">
        <f t="shared" si="2"/>
        <v>47129</v>
      </c>
      <c r="Y19" s="36">
        <f t="shared" si="2"/>
        <v>646</v>
      </c>
      <c r="Z19" s="36">
        <f t="shared" si="2"/>
        <v>6168</v>
      </c>
      <c r="AA19" s="36">
        <f t="shared" si="2"/>
        <v>276</v>
      </c>
      <c r="AB19" s="36">
        <f t="shared" si="2"/>
        <v>14651</v>
      </c>
      <c r="AC19" s="36">
        <f t="shared" si="2"/>
        <v>13211</v>
      </c>
      <c r="AD19" s="36">
        <f t="shared" si="2"/>
        <v>0</v>
      </c>
      <c r="AE19" s="36">
        <f t="shared" si="2"/>
        <v>1060</v>
      </c>
      <c r="AF19" s="37">
        <f t="shared" si="2"/>
        <v>20478.239999999998</v>
      </c>
      <c r="AG19" s="36">
        <f t="shared" si="2"/>
        <v>2275</v>
      </c>
      <c r="AH19" s="39">
        <f t="shared" si="2"/>
        <v>275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24585</v>
      </c>
      <c r="F20" s="40">
        <f t="shared" si="3"/>
        <v>3073.125</v>
      </c>
      <c r="G20" s="40">
        <f t="shared" si="3"/>
        <v>96423</v>
      </c>
      <c r="H20" s="41">
        <f t="shared" si="3"/>
        <v>11176.162790697666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86660.919999999984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15320</v>
      </c>
      <c r="X20" s="40">
        <f t="shared" si="3"/>
        <v>47129</v>
      </c>
      <c r="Y20" s="40">
        <f t="shared" si="3"/>
        <v>646</v>
      </c>
      <c r="Z20" s="40">
        <f t="shared" si="3"/>
        <v>6168</v>
      </c>
      <c r="AA20" s="40">
        <f t="shared" si="3"/>
        <v>276</v>
      </c>
      <c r="AB20" s="40">
        <f t="shared" si="3"/>
        <v>14651</v>
      </c>
      <c r="AC20" s="40">
        <f t="shared" si="3"/>
        <v>13211</v>
      </c>
      <c r="AD20" s="40">
        <f t="shared" si="3"/>
        <v>0</v>
      </c>
      <c r="AE20" s="40">
        <f t="shared" si="3"/>
        <v>1060</v>
      </c>
      <c r="AF20" s="41">
        <f t="shared" si="3"/>
        <v>20478.239999999998</v>
      </c>
      <c r="AG20" s="40">
        <f t="shared" si="3"/>
        <v>2275</v>
      </c>
      <c r="AH20" s="42">
        <f t="shared" si="3"/>
        <v>275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C21" s="69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AA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E26" s="62"/>
      <c r="F26" s="62" t="s">
        <v>41</v>
      </c>
      <c r="S26" s="62" t="s">
        <v>42</v>
      </c>
      <c r="T26" s="62"/>
      <c r="U26" s="62"/>
      <c r="V26" s="62"/>
      <c r="AA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AA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141"/>
      <c r="Y30" s="141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16" zoomScale="85" zoomScaleNormal="85" workbookViewId="0">
      <selection activeCell="H28" sqref="H2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11" style="5" hidden="1" customWidth="1"/>
    <col min="4" max="4" width="12.140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hidden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12.140625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188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149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149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149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50" t="s">
        <v>5</v>
      </c>
      <c r="R9" s="219"/>
      <c r="S9" s="220"/>
      <c r="T9" s="220"/>
      <c r="U9" s="220"/>
      <c r="V9" s="221"/>
      <c r="W9" s="193"/>
      <c r="X9" s="193"/>
      <c r="Y9" s="150"/>
      <c r="Z9" s="193" t="s">
        <v>5</v>
      </c>
      <c r="AA9" s="193"/>
      <c r="AB9" s="224"/>
      <c r="AC9" s="193"/>
      <c r="AD9" s="193"/>
      <c r="AE9" s="193"/>
      <c r="AF9" s="150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150"/>
      <c r="AG10" s="150"/>
      <c r="AH10" s="151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53" t="s">
        <v>130</v>
      </c>
      <c r="W11" s="207" t="s">
        <v>16</v>
      </c>
      <c r="X11" s="208"/>
      <c r="Y11" s="209"/>
      <c r="Z11" s="152" t="s">
        <v>17</v>
      </c>
      <c r="AA11" s="152" t="s">
        <v>18</v>
      </c>
      <c r="AB11" s="152" t="s">
        <v>19</v>
      </c>
      <c r="AC11" s="152" t="s">
        <v>19</v>
      </c>
      <c r="AD11" s="152" t="s">
        <v>84</v>
      </c>
      <c r="AE11" s="152" t="s">
        <v>19</v>
      </c>
      <c r="AF11" s="152" t="s">
        <v>20</v>
      </c>
      <c r="AG11" s="152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183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52">
        <v>2.4</v>
      </c>
      <c r="S12" s="152">
        <v>3.6</v>
      </c>
      <c r="T12" s="152">
        <v>2.4</v>
      </c>
      <c r="U12" s="152">
        <v>3.6</v>
      </c>
      <c r="V12" s="152">
        <v>200</v>
      </c>
      <c r="W12" s="152">
        <v>3.6</v>
      </c>
      <c r="X12" s="152">
        <v>2.4</v>
      </c>
      <c r="Y12" s="152">
        <v>4.9000000000000004</v>
      </c>
      <c r="Z12" s="152"/>
      <c r="AA12" s="152"/>
      <c r="AB12" s="152">
        <v>5</v>
      </c>
      <c r="AC12" s="152">
        <v>10</v>
      </c>
      <c r="AD12" s="152" t="s">
        <v>97</v>
      </c>
      <c r="AE12" s="152">
        <v>40</v>
      </c>
      <c r="AF12" s="152"/>
      <c r="AG12" s="152"/>
      <c r="AH12" s="14" t="s">
        <v>26</v>
      </c>
    </row>
    <row r="13" spans="1:35" s="7" customFormat="1" ht="16.5" x14ac:dyDescent="0.2">
      <c r="A13" s="185"/>
      <c r="B13" s="188"/>
      <c r="C13" s="180"/>
      <c r="D13" s="180"/>
      <c r="E13" s="180">
        <v>35245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4">
        <v>10128</v>
      </c>
      <c r="R13" s="154">
        <v>10962</v>
      </c>
      <c r="S13" s="154">
        <v>15427</v>
      </c>
      <c r="T13" s="154">
        <v>16623</v>
      </c>
      <c r="U13" s="154">
        <v>16967</v>
      </c>
      <c r="V13" s="154">
        <v>352445</v>
      </c>
      <c r="W13" s="154">
        <v>10966</v>
      </c>
      <c r="X13" s="154">
        <v>10965</v>
      </c>
      <c r="Y13" s="154">
        <v>21809</v>
      </c>
      <c r="Z13" s="154">
        <v>11966</v>
      </c>
      <c r="AA13" s="154">
        <v>11089</v>
      </c>
      <c r="AB13" s="154">
        <v>10960</v>
      </c>
      <c r="AC13" s="154">
        <v>10961</v>
      </c>
      <c r="AD13" s="154">
        <v>33442</v>
      </c>
      <c r="AE13" s="154">
        <v>10959</v>
      </c>
      <c r="AF13" s="154">
        <v>12487</v>
      </c>
      <c r="AG13" s="154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46152</v>
      </c>
      <c r="B15" s="20" t="s">
        <v>81</v>
      </c>
      <c r="C15" s="21">
        <f>'4-5-11, 2026'!C20</f>
        <v>0</v>
      </c>
      <c r="D15" s="21">
        <f>'4-5-11, 2026'!D20</f>
        <v>0</v>
      </c>
      <c r="E15" s="21">
        <f>'5-3-9, 2026'!E20</f>
        <v>24585</v>
      </c>
      <c r="F15" s="21">
        <f>'5-3-9, 2026'!F20</f>
        <v>3073.125</v>
      </c>
      <c r="G15" s="21">
        <f>'5-3-9, 2026'!G20</f>
        <v>96423</v>
      </c>
      <c r="H15" s="21">
        <f>'5-3-9, 2026'!H20</f>
        <v>11176.162790697666</v>
      </c>
      <c r="I15" s="21">
        <f>'5-3-9, 2026'!I20</f>
        <v>709500</v>
      </c>
      <c r="J15" s="21">
        <f>'5-3-9, 2026'!J20</f>
        <v>82500</v>
      </c>
      <c r="K15" s="21">
        <f>'5-3-9, 2026'!K20</f>
        <v>0</v>
      </c>
      <c r="L15" s="21">
        <f>'5-3-9, 2026'!L20</f>
        <v>0</v>
      </c>
      <c r="M15" s="21">
        <f>'5-3-9, 2026'!M20</f>
        <v>0</v>
      </c>
      <c r="N15" s="21">
        <f>'5-3-9, 2026'!N20</f>
        <v>0</v>
      </c>
      <c r="O15" s="21">
        <f>'5-3-9, 2026'!O20</f>
        <v>0</v>
      </c>
      <c r="P15" s="21">
        <f>'5-3-9, 2026'!P20</f>
        <v>2.9309887850104133E-14</v>
      </c>
      <c r="Q15" s="21">
        <f>'5-3-9, 2026'!Q20</f>
        <v>86660.919999999984</v>
      </c>
      <c r="R15" s="21">
        <f>'5-3-9, 2026'!R20</f>
        <v>264</v>
      </c>
      <c r="S15" s="21">
        <f>'5-3-9, 2026'!S20</f>
        <v>847</v>
      </c>
      <c r="T15" s="21">
        <f>'5-3-9, 2026'!T20</f>
        <v>16364</v>
      </c>
      <c r="U15" s="21">
        <f>'5-3-9, 2026'!U20</f>
        <v>0</v>
      </c>
      <c r="V15" s="21">
        <f>'5-3-9, 2026'!V20</f>
        <v>20000</v>
      </c>
      <c r="W15" s="21">
        <f>'5-3-9, 2026'!W20</f>
        <v>15320</v>
      </c>
      <c r="X15" s="21">
        <f>'5-3-9, 2026'!X20</f>
        <v>47129</v>
      </c>
      <c r="Y15" s="21">
        <f>'5-3-9, 2026'!Y20</f>
        <v>646</v>
      </c>
      <c r="Z15" s="21">
        <f>'5-3-9, 2026'!Z20</f>
        <v>6168</v>
      </c>
      <c r="AA15" s="21">
        <f>'5-3-9, 2026'!AA20</f>
        <v>276</v>
      </c>
      <c r="AB15" s="21">
        <f>'5-3-9, 2026'!AB20</f>
        <v>14651</v>
      </c>
      <c r="AC15" s="21">
        <f>'5-3-9, 2026'!AC20</f>
        <v>13211</v>
      </c>
      <c r="AD15" s="21">
        <f>'5-3-9, 2026'!AD20</f>
        <v>0</v>
      </c>
      <c r="AE15" s="21">
        <f>'5-3-9, 2026'!AE20</f>
        <v>1060</v>
      </c>
      <c r="AF15" s="21">
        <f>'5-3-9, 2026'!AF20</f>
        <v>20478.239999999998</v>
      </c>
      <c r="AG15" s="21">
        <f>'5-3-9, 2026'!AG20</f>
        <v>2275</v>
      </c>
      <c r="AH15" s="21">
        <f>'5-3-9, 2026'!AH20</f>
        <v>275</v>
      </c>
    </row>
    <row r="16" spans="1:35" ht="60" customHeight="1" x14ac:dyDescent="0.25">
      <c r="A16" s="23"/>
      <c r="B16" s="24" t="s">
        <v>31</v>
      </c>
      <c r="C16" s="25"/>
      <c r="D16" s="27">
        <f>C16/200*25</f>
        <v>0</v>
      </c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26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24585</v>
      </c>
      <c r="F17" s="75">
        <f t="shared" ref="F17:AH17" si="1">F15+F16</f>
        <v>3073.125</v>
      </c>
      <c r="G17" s="26">
        <f>G15+G16</f>
        <v>96423</v>
      </c>
      <c r="H17" s="27">
        <f>H15+H16</f>
        <v>11176.162790697666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86660.919999999984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15320</v>
      </c>
      <c r="X17" s="26">
        <f t="shared" si="1"/>
        <v>47129</v>
      </c>
      <c r="Y17" s="26">
        <f t="shared" si="1"/>
        <v>646</v>
      </c>
      <c r="Z17" s="26">
        <f t="shared" si="1"/>
        <v>6168</v>
      </c>
      <c r="AA17" s="26">
        <f t="shared" si="1"/>
        <v>276</v>
      </c>
      <c r="AB17" s="26">
        <f t="shared" si="1"/>
        <v>14651</v>
      </c>
      <c r="AC17" s="26">
        <f t="shared" si="1"/>
        <v>13211</v>
      </c>
      <c r="AD17" s="26">
        <f t="shared" si="1"/>
        <v>0</v>
      </c>
      <c r="AE17" s="26">
        <f t="shared" si="1"/>
        <v>1060</v>
      </c>
      <c r="AF17" s="27">
        <f t="shared" si="1"/>
        <v>20478.239999999998</v>
      </c>
      <c r="AG17" s="26">
        <f t="shared" si="1"/>
        <v>2275</v>
      </c>
      <c r="AH17" s="31">
        <f t="shared" si="1"/>
        <v>275</v>
      </c>
    </row>
    <row r="18" spans="1:36" ht="60" customHeight="1" x14ac:dyDescent="0.25">
      <c r="A18" s="181"/>
      <c r="B18" s="24" t="s">
        <v>33</v>
      </c>
      <c r="C18" s="25"/>
      <c r="D18" s="27">
        <f>C18/200*25</f>
        <v>0</v>
      </c>
      <c r="E18" s="25">
        <v>10894</v>
      </c>
      <c r="F18" s="27">
        <f>E18/200*25</f>
        <v>1361.75</v>
      </c>
      <c r="G18" s="25">
        <v>9081</v>
      </c>
      <c r="H18" s="27">
        <f>G18/215*25</f>
        <v>1055.9302325581396</v>
      </c>
      <c r="I18" s="26"/>
      <c r="J18" s="27"/>
      <c r="K18" s="26"/>
      <c r="L18" s="27"/>
      <c r="M18" s="25"/>
      <c r="N18" s="27"/>
      <c r="O18" s="26"/>
      <c r="P18" s="27"/>
      <c r="Q18" s="27">
        <v>6923.6</v>
      </c>
      <c r="R18" s="25"/>
      <c r="S18" s="25"/>
      <c r="T18" s="25"/>
      <c r="U18" s="25"/>
      <c r="V18" s="25"/>
      <c r="W18" s="32">
        <v>270</v>
      </c>
      <c r="X18" s="25">
        <v>10570</v>
      </c>
      <c r="Y18" s="25"/>
      <c r="Z18" s="25">
        <v>1099</v>
      </c>
      <c r="AA18" s="26">
        <v>28</v>
      </c>
      <c r="AB18" s="25">
        <v>4029</v>
      </c>
      <c r="AC18" s="26">
        <v>615</v>
      </c>
      <c r="AD18" s="25"/>
      <c r="AE18" s="25"/>
      <c r="AF18" s="27">
        <v>2670.5700000000006</v>
      </c>
      <c r="AG18" s="26">
        <v>30</v>
      </c>
      <c r="AH18" s="33"/>
    </row>
    <row r="19" spans="1:36" ht="60" customHeight="1" x14ac:dyDescent="0.25">
      <c r="A19" s="34">
        <v>46158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13691</v>
      </c>
      <c r="F19" s="36">
        <f t="shared" si="2"/>
        <v>1711.375</v>
      </c>
      <c r="G19" s="36">
        <f t="shared" si="2"/>
        <v>87342</v>
      </c>
      <c r="H19" s="37">
        <f t="shared" si="2"/>
        <v>10120.232558139527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79737.319999999978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15050</v>
      </c>
      <c r="X19" s="36">
        <f t="shared" si="2"/>
        <v>36559</v>
      </c>
      <c r="Y19" s="36">
        <f t="shared" si="2"/>
        <v>646</v>
      </c>
      <c r="Z19" s="36">
        <f t="shared" si="2"/>
        <v>5069</v>
      </c>
      <c r="AA19" s="36">
        <f t="shared" si="2"/>
        <v>248</v>
      </c>
      <c r="AB19" s="36">
        <f t="shared" si="2"/>
        <v>10622</v>
      </c>
      <c r="AC19" s="36">
        <f t="shared" si="2"/>
        <v>12596</v>
      </c>
      <c r="AD19" s="36">
        <f t="shared" si="2"/>
        <v>0</v>
      </c>
      <c r="AE19" s="36">
        <f t="shared" si="2"/>
        <v>1060</v>
      </c>
      <c r="AF19" s="37">
        <f t="shared" si="2"/>
        <v>17807.669999999998</v>
      </c>
      <c r="AG19" s="36">
        <f t="shared" si="2"/>
        <v>2245</v>
      </c>
      <c r="AH19" s="39">
        <f t="shared" si="2"/>
        <v>275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13691</v>
      </c>
      <c r="F20" s="40">
        <f t="shared" si="3"/>
        <v>1711.375</v>
      </c>
      <c r="G20" s="40">
        <f t="shared" si="3"/>
        <v>87342</v>
      </c>
      <c r="H20" s="41">
        <f t="shared" si="3"/>
        <v>10120.232558139527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79737.319999999978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15050</v>
      </c>
      <c r="X20" s="40">
        <f t="shared" si="3"/>
        <v>36559</v>
      </c>
      <c r="Y20" s="40">
        <f t="shared" si="3"/>
        <v>646</v>
      </c>
      <c r="Z20" s="40">
        <f t="shared" si="3"/>
        <v>5069</v>
      </c>
      <c r="AA20" s="40">
        <f t="shared" si="3"/>
        <v>248</v>
      </c>
      <c r="AB20" s="40">
        <f t="shared" si="3"/>
        <v>10622</v>
      </c>
      <c r="AC20" s="40">
        <f t="shared" si="3"/>
        <v>12596</v>
      </c>
      <c r="AD20" s="40">
        <f t="shared" si="3"/>
        <v>0</v>
      </c>
      <c r="AE20" s="40">
        <f t="shared" si="3"/>
        <v>1060</v>
      </c>
      <c r="AF20" s="41">
        <f t="shared" si="3"/>
        <v>17807.669999999998</v>
      </c>
      <c r="AG20" s="40">
        <f t="shared" si="3"/>
        <v>2245</v>
      </c>
      <c r="AH20" s="42">
        <f t="shared" si="3"/>
        <v>275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C21" s="69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AA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E26" s="62"/>
      <c r="F26" s="62" t="s">
        <v>41</v>
      </c>
      <c r="S26" s="62" t="s">
        <v>42</v>
      </c>
      <c r="T26" s="62"/>
      <c r="U26" s="62"/>
      <c r="V26" s="62"/>
      <c r="AA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46</v>
      </c>
      <c r="AA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148"/>
      <c r="Y30" s="148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</mergeCells>
  <pageMargins left="0.39370078740157483" right="0.19685039370078741" top="0.74803149606299213" bottom="0.31496062992125984" header="0.31496062992125984" footer="0.31496062992125984"/>
  <pageSetup paperSize="9" scale="50" orientation="landscape" r:id="rId1"/>
  <legacy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S18" sqref="S18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11" style="5" hidden="1" customWidth="1"/>
    <col min="4" max="4" width="12.140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hidden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12.140625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189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161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161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161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58" t="s">
        <v>5</v>
      </c>
      <c r="R9" s="219"/>
      <c r="S9" s="220"/>
      <c r="T9" s="220"/>
      <c r="U9" s="220"/>
      <c r="V9" s="221"/>
      <c r="W9" s="193"/>
      <c r="X9" s="193"/>
      <c r="Y9" s="158"/>
      <c r="Z9" s="193" t="s">
        <v>5</v>
      </c>
      <c r="AA9" s="193"/>
      <c r="AB9" s="224"/>
      <c r="AC9" s="193"/>
      <c r="AD9" s="193"/>
      <c r="AE9" s="193"/>
      <c r="AF9" s="158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158"/>
      <c r="AG10" s="158"/>
      <c r="AH10" s="157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59" t="s">
        <v>130</v>
      </c>
      <c r="W11" s="207" t="s">
        <v>16</v>
      </c>
      <c r="X11" s="208"/>
      <c r="Y11" s="209"/>
      <c r="Z11" s="156" t="s">
        <v>17</v>
      </c>
      <c r="AA11" s="156" t="s">
        <v>18</v>
      </c>
      <c r="AB11" s="156" t="s">
        <v>19</v>
      </c>
      <c r="AC11" s="156" t="s">
        <v>19</v>
      </c>
      <c r="AD11" s="156" t="s">
        <v>84</v>
      </c>
      <c r="AE11" s="156" t="s">
        <v>19</v>
      </c>
      <c r="AF11" s="156" t="s">
        <v>20</v>
      </c>
      <c r="AG11" s="156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183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56">
        <v>2.4</v>
      </c>
      <c r="S12" s="156">
        <v>3.6</v>
      </c>
      <c r="T12" s="156">
        <v>2.4</v>
      </c>
      <c r="U12" s="156">
        <v>3.6</v>
      </c>
      <c r="V12" s="156">
        <v>200</v>
      </c>
      <c r="W12" s="156">
        <v>3.6</v>
      </c>
      <c r="X12" s="156">
        <v>2.4</v>
      </c>
      <c r="Y12" s="156">
        <v>4.9000000000000004</v>
      </c>
      <c r="Z12" s="156"/>
      <c r="AA12" s="156"/>
      <c r="AB12" s="156">
        <v>5</v>
      </c>
      <c r="AC12" s="156">
        <v>10</v>
      </c>
      <c r="AD12" s="156" t="s">
        <v>97</v>
      </c>
      <c r="AE12" s="156">
        <v>40</v>
      </c>
      <c r="AF12" s="156"/>
      <c r="AG12" s="156"/>
      <c r="AH12" s="14" t="s">
        <v>26</v>
      </c>
    </row>
    <row r="13" spans="1:35" s="7" customFormat="1" ht="16.5" x14ac:dyDescent="0.2">
      <c r="A13" s="185"/>
      <c r="B13" s="188"/>
      <c r="C13" s="180"/>
      <c r="D13" s="180"/>
      <c r="E13" s="180">
        <v>35245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55">
        <v>10128</v>
      </c>
      <c r="R13" s="155">
        <v>10962</v>
      </c>
      <c r="S13" s="155">
        <v>15427</v>
      </c>
      <c r="T13" s="155">
        <v>16623</v>
      </c>
      <c r="U13" s="155">
        <v>16967</v>
      </c>
      <c r="V13" s="155">
        <v>352445</v>
      </c>
      <c r="W13" s="155">
        <v>10966</v>
      </c>
      <c r="X13" s="155">
        <v>10965</v>
      </c>
      <c r="Y13" s="155">
        <v>21809</v>
      </c>
      <c r="Z13" s="155">
        <v>11966</v>
      </c>
      <c r="AA13" s="155">
        <v>11089</v>
      </c>
      <c r="AB13" s="155">
        <v>10960</v>
      </c>
      <c r="AC13" s="155">
        <v>10961</v>
      </c>
      <c r="AD13" s="155">
        <v>33442</v>
      </c>
      <c r="AE13" s="155">
        <v>10959</v>
      </c>
      <c r="AF13" s="155">
        <v>12487</v>
      </c>
      <c r="AG13" s="155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46159</v>
      </c>
      <c r="B15" s="20" t="s">
        <v>81</v>
      </c>
      <c r="C15" s="21">
        <f>'4-5-11, 2026'!C20</f>
        <v>0</v>
      </c>
      <c r="D15" s="21">
        <f>'4-5-11, 2026'!D20</f>
        <v>0</v>
      </c>
      <c r="E15" s="21">
        <f>'5-10-16, 2026'!E20</f>
        <v>13691</v>
      </c>
      <c r="F15" s="21">
        <f>'5-10-16, 2026'!F20</f>
        <v>1711.375</v>
      </c>
      <c r="G15" s="21">
        <f>'5-10-16, 2026'!G20</f>
        <v>87342</v>
      </c>
      <c r="H15" s="21">
        <f>'5-10-16, 2026'!H20</f>
        <v>10120.232558139527</v>
      </c>
      <c r="I15" s="21">
        <f>'5-10-16, 2026'!I20</f>
        <v>709500</v>
      </c>
      <c r="J15" s="21">
        <f>'5-10-16, 2026'!J20</f>
        <v>82500</v>
      </c>
      <c r="K15" s="21">
        <f>'5-10-16, 2026'!K20</f>
        <v>0</v>
      </c>
      <c r="L15" s="21">
        <f>'5-10-16, 2026'!L20</f>
        <v>0</v>
      </c>
      <c r="M15" s="21">
        <f>'5-10-16, 2026'!M20</f>
        <v>0</v>
      </c>
      <c r="N15" s="21">
        <f>'5-10-16, 2026'!N20</f>
        <v>0</v>
      </c>
      <c r="O15" s="21">
        <f>'5-10-16, 2026'!O20</f>
        <v>0</v>
      </c>
      <c r="P15" s="21">
        <f>'5-10-16, 2026'!P20</f>
        <v>2.9309887850104133E-14</v>
      </c>
      <c r="Q15" s="21">
        <f>'5-10-16, 2026'!Q20</f>
        <v>79737.319999999978</v>
      </c>
      <c r="R15" s="21">
        <f>'5-10-16, 2026'!R20</f>
        <v>264</v>
      </c>
      <c r="S15" s="21">
        <f>'5-10-16, 2026'!S20</f>
        <v>847</v>
      </c>
      <c r="T15" s="21">
        <f>'5-10-16, 2026'!T20</f>
        <v>16364</v>
      </c>
      <c r="U15" s="21">
        <f>'5-10-16, 2026'!U20</f>
        <v>0</v>
      </c>
      <c r="V15" s="21">
        <f>'5-10-16, 2026'!V20</f>
        <v>20000</v>
      </c>
      <c r="W15" s="21">
        <f>'5-10-16, 2026'!W20</f>
        <v>15050</v>
      </c>
      <c r="X15" s="21">
        <f>'5-10-16, 2026'!X20</f>
        <v>36559</v>
      </c>
      <c r="Y15" s="21">
        <f>'5-10-16, 2026'!Y20</f>
        <v>646</v>
      </c>
      <c r="Z15" s="21">
        <f>'5-10-16, 2026'!Z20</f>
        <v>5069</v>
      </c>
      <c r="AA15" s="21">
        <f>'5-10-16, 2026'!AA20</f>
        <v>248</v>
      </c>
      <c r="AB15" s="21">
        <f>'5-10-16, 2026'!AB20</f>
        <v>10622</v>
      </c>
      <c r="AC15" s="21">
        <f>'5-10-16, 2026'!AC20</f>
        <v>12596</v>
      </c>
      <c r="AD15" s="21">
        <f>'5-10-16, 2026'!AD20</f>
        <v>0</v>
      </c>
      <c r="AE15" s="21">
        <f>'5-10-16, 2026'!AE20</f>
        <v>1060</v>
      </c>
      <c r="AF15" s="21">
        <f>'5-10-16, 2026'!AF20</f>
        <v>17807.669999999998</v>
      </c>
      <c r="AG15" s="21">
        <f>'5-10-16, 2026'!AG20</f>
        <v>2245</v>
      </c>
      <c r="AH15" s="163">
        <f>'5-10-16, 2026'!AH20</f>
        <v>275</v>
      </c>
    </row>
    <row r="16" spans="1:35" ht="60" customHeight="1" x14ac:dyDescent="0.25">
      <c r="A16" s="23"/>
      <c r="B16" s="24" t="s">
        <v>31</v>
      </c>
      <c r="C16" s="25"/>
      <c r="D16" s="27">
        <f>C16/200*25</f>
        <v>0</v>
      </c>
      <c r="E16" s="25">
        <v>20000</v>
      </c>
      <c r="F16" s="27">
        <f>E16/200*25</f>
        <v>2500</v>
      </c>
      <c r="G16" s="25">
        <v>21500</v>
      </c>
      <c r="H16" s="27">
        <f>G16/215*25</f>
        <v>2500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8750</v>
      </c>
      <c r="R16" s="28"/>
      <c r="S16" s="26"/>
      <c r="T16" s="25"/>
      <c r="U16" s="25"/>
      <c r="V16" s="25"/>
      <c r="W16" s="25"/>
      <c r="X16" s="26">
        <v>25500</v>
      </c>
      <c r="Y16" s="25"/>
      <c r="Z16" s="25">
        <v>3000</v>
      </c>
      <c r="AA16" s="25">
        <v>80</v>
      </c>
      <c r="AB16" s="25">
        <v>2700</v>
      </c>
      <c r="AC16" s="25">
        <v>3000</v>
      </c>
      <c r="AD16" s="26"/>
      <c r="AE16" s="25"/>
      <c r="AF16" s="25">
        <v>4000</v>
      </c>
      <c r="AG16" s="25"/>
      <c r="AH16" s="31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33691</v>
      </c>
      <c r="F17" s="75">
        <f t="shared" ref="F17:AH17" si="1">F15+F16</f>
        <v>4211.375</v>
      </c>
      <c r="G17" s="26">
        <f>G15+G16</f>
        <v>108842</v>
      </c>
      <c r="H17" s="27">
        <f>H15+H16</f>
        <v>12620.232558139527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88487.319999999978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15050</v>
      </c>
      <c r="X17" s="26">
        <f t="shared" si="1"/>
        <v>62059</v>
      </c>
      <c r="Y17" s="26">
        <f t="shared" si="1"/>
        <v>646</v>
      </c>
      <c r="Z17" s="26">
        <f t="shared" si="1"/>
        <v>8069</v>
      </c>
      <c r="AA17" s="26">
        <f t="shared" si="1"/>
        <v>328</v>
      </c>
      <c r="AB17" s="26">
        <f t="shared" si="1"/>
        <v>13322</v>
      </c>
      <c r="AC17" s="26">
        <f t="shared" si="1"/>
        <v>15596</v>
      </c>
      <c r="AD17" s="26">
        <f t="shared" si="1"/>
        <v>0</v>
      </c>
      <c r="AE17" s="26">
        <f t="shared" si="1"/>
        <v>1060</v>
      </c>
      <c r="AF17" s="27">
        <f t="shared" si="1"/>
        <v>21807.67</v>
      </c>
      <c r="AG17" s="26">
        <f t="shared" si="1"/>
        <v>2245</v>
      </c>
      <c r="AH17" s="162">
        <f t="shared" si="1"/>
        <v>275</v>
      </c>
    </row>
    <row r="18" spans="1:36" ht="60" customHeight="1" x14ac:dyDescent="0.25">
      <c r="A18" s="181"/>
      <c r="B18" s="24" t="s">
        <v>33</v>
      </c>
      <c r="C18" s="25"/>
      <c r="D18" s="27">
        <f>C18/200*25</f>
        <v>0</v>
      </c>
      <c r="E18" s="25">
        <v>11130</v>
      </c>
      <c r="F18" s="27">
        <f>E18/200*25</f>
        <v>1391.25</v>
      </c>
      <c r="G18" s="25">
        <v>9684</v>
      </c>
      <c r="H18" s="27">
        <f>G18/215*25</f>
        <v>1126.046511627907</v>
      </c>
      <c r="I18" s="26"/>
      <c r="J18" s="27"/>
      <c r="K18" s="26"/>
      <c r="L18" s="27"/>
      <c r="M18" s="25"/>
      <c r="N18" s="27"/>
      <c r="O18" s="26"/>
      <c r="P18" s="27"/>
      <c r="Q18" s="27">
        <v>7516.9000000000005</v>
      </c>
      <c r="R18" s="25"/>
      <c r="S18" s="25"/>
      <c r="T18" s="25"/>
      <c r="U18" s="25"/>
      <c r="V18" s="25"/>
      <c r="W18" s="32">
        <v>1283</v>
      </c>
      <c r="X18" s="25">
        <v>10126</v>
      </c>
      <c r="Y18" s="25"/>
      <c r="Z18" s="25">
        <v>1223</v>
      </c>
      <c r="AA18" s="26">
        <v>18</v>
      </c>
      <c r="AB18" s="25">
        <v>2627</v>
      </c>
      <c r="AC18" s="26">
        <v>2370</v>
      </c>
      <c r="AD18" s="25"/>
      <c r="AE18" s="25"/>
      <c r="AF18" s="27">
        <v>2971.89</v>
      </c>
      <c r="AG18" s="26">
        <v>300</v>
      </c>
      <c r="AH18" s="33"/>
    </row>
    <row r="19" spans="1:36" ht="60" customHeight="1" x14ac:dyDescent="0.25">
      <c r="A19" s="34">
        <v>46165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22561</v>
      </c>
      <c r="F19" s="36">
        <f t="shared" si="2"/>
        <v>2820.125</v>
      </c>
      <c r="G19" s="36">
        <f t="shared" si="2"/>
        <v>99158</v>
      </c>
      <c r="H19" s="37">
        <f t="shared" si="2"/>
        <v>11494.186046511621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80970.419999999984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13767</v>
      </c>
      <c r="X19" s="36">
        <f t="shared" si="2"/>
        <v>51933</v>
      </c>
      <c r="Y19" s="36">
        <f t="shared" si="2"/>
        <v>646</v>
      </c>
      <c r="Z19" s="36">
        <f t="shared" si="2"/>
        <v>6846</v>
      </c>
      <c r="AA19" s="36">
        <f t="shared" si="2"/>
        <v>310</v>
      </c>
      <c r="AB19" s="36">
        <f t="shared" si="2"/>
        <v>10695</v>
      </c>
      <c r="AC19" s="36">
        <f t="shared" si="2"/>
        <v>13226</v>
      </c>
      <c r="AD19" s="36">
        <f t="shared" si="2"/>
        <v>0</v>
      </c>
      <c r="AE19" s="36">
        <f t="shared" si="2"/>
        <v>1060</v>
      </c>
      <c r="AF19" s="37">
        <f t="shared" si="2"/>
        <v>18835.78</v>
      </c>
      <c r="AG19" s="36">
        <f t="shared" si="2"/>
        <v>1945</v>
      </c>
      <c r="AH19" s="39">
        <f t="shared" si="2"/>
        <v>275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22561</v>
      </c>
      <c r="F20" s="40">
        <f t="shared" si="3"/>
        <v>2820.125</v>
      </c>
      <c r="G20" s="40">
        <f t="shared" si="3"/>
        <v>99158</v>
      </c>
      <c r="H20" s="41">
        <f t="shared" si="3"/>
        <v>11494.186046511621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80970.419999999984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13767</v>
      </c>
      <c r="X20" s="40">
        <f t="shared" si="3"/>
        <v>51933</v>
      </c>
      <c r="Y20" s="40">
        <f t="shared" si="3"/>
        <v>646</v>
      </c>
      <c r="Z20" s="40">
        <f t="shared" si="3"/>
        <v>6846</v>
      </c>
      <c r="AA20" s="40">
        <f t="shared" si="3"/>
        <v>310</v>
      </c>
      <c r="AB20" s="40">
        <f t="shared" si="3"/>
        <v>10695</v>
      </c>
      <c r="AC20" s="40">
        <f t="shared" si="3"/>
        <v>13226</v>
      </c>
      <c r="AD20" s="40">
        <f t="shared" si="3"/>
        <v>0</v>
      </c>
      <c r="AE20" s="40">
        <f t="shared" si="3"/>
        <v>1060</v>
      </c>
      <c r="AF20" s="41">
        <f t="shared" si="3"/>
        <v>18835.78</v>
      </c>
      <c r="AG20" s="40">
        <f t="shared" si="3"/>
        <v>1945</v>
      </c>
      <c r="AH20" s="42">
        <f t="shared" si="3"/>
        <v>275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C21" s="69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AA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E26" s="62"/>
      <c r="F26" s="62" t="s">
        <v>41</v>
      </c>
      <c r="S26" s="62" t="s">
        <v>53</v>
      </c>
      <c r="T26" s="62"/>
      <c r="U26" s="62"/>
      <c r="V26" s="62"/>
      <c r="AA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AA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160"/>
      <c r="Y30" s="160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I11:J11"/>
    <mergeCell ref="K11:L11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C11:D11"/>
    <mergeCell ref="E11:F11"/>
    <mergeCell ref="G11:H11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  <mergeCell ref="I12:J12"/>
    <mergeCell ref="K12:L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opLeftCell="A7" zoomScale="85" zoomScaleNormal="85" workbookViewId="0">
      <selection activeCell="G21" sqref="G21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11" style="5" hidden="1" customWidth="1"/>
    <col min="4" max="4" width="12.140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hidden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12.140625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190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170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170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170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67" t="s">
        <v>5</v>
      </c>
      <c r="R9" s="219"/>
      <c r="S9" s="220"/>
      <c r="T9" s="220"/>
      <c r="U9" s="220"/>
      <c r="V9" s="221"/>
      <c r="W9" s="193"/>
      <c r="X9" s="193"/>
      <c r="Y9" s="167"/>
      <c r="Z9" s="193" t="s">
        <v>5</v>
      </c>
      <c r="AA9" s="193"/>
      <c r="AB9" s="224"/>
      <c r="AC9" s="193"/>
      <c r="AD9" s="193"/>
      <c r="AE9" s="193"/>
      <c r="AF9" s="167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167"/>
      <c r="AG10" s="167"/>
      <c r="AH10" s="166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68" t="s">
        <v>130</v>
      </c>
      <c r="W11" s="207" t="s">
        <v>16</v>
      </c>
      <c r="X11" s="208"/>
      <c r="Y11" s="209"/>
      <c r="Z11" s="165" t="s">
        <v>17</v>
      </c>
      <c r="AA11" s="165" t="s">
        <v>18</v>
      </c>
      <c r="AB11" s="165" t="s">
        <v>19</v>
      </c>
      <c r="AC11" s="165" t="s">
        <v>19</v>
      </c>
      <c r="AD11" s="165" t="s">
        <v>84</v>
      </c>
      <c r="AE11" s="165" t="s">
        <v>19</v>
      </c>
      <c r="AF11" s="165" t="s">
        <v>20</v>
      </c>
      <c r="AG11" s="165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183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65">
        <v>2.4</v>
      </c>
      <c r="S12" s="165">
        <v>3.6</v>
      </c>
      <c r="T12" s="165">
        <v>2.4</v>
      </c>
      <c r="U12" s="165">
        <v>3.6</v>
      </c>
      <c r="V12" s="165">
        <v>200</v>
      </c>
      <c r="W12" s="165">
        <v>3.6</v>
      </c>
      <c r="X12" s="165">
        <v>2.4</v>
      </c>
      <c r="Y12" s="165">
        <v>4.9000000000000004</v>
      </c>
      <c r="Z12" s="165"/>
      <c r="AA12" s="165"/>
      <c r="AB12" s="165">
        <v>5</v>
      </c>
      <c r="AC12" s="165">
        <v>10</v>
      </c>
      <c r="AD12" s="165" t="s">
        <v>97</v>
      </c>
      <c r="AE12" s="165">
        <v>40</v>
      </c>
      <c r="AF12" s="165"/>
      <c r="AG12" s="165"/>
      <c r="AH12" s="14" t="s">
        <v>26</v>
      </c>
    </row>
    <row r="13" spans="1:35" s="7" customFormat="1" ht="16.5" x14ac:dyDescent="0.2">
      <c r="A13" s="185"/>
      <c r="B13" s="188"/>
      <c r="C13" s="180"/>
      <c r="D13" s="180"/>
      <c r="E13" s="180">
        <v>35245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64">
        <v>10128</v>
      </c>
      <c r="R13" s="164">
        <v>10962</v>
      </c>
      <c r="S13" s="164">
        <v>15427</v>
      </c>
      <c r="T13" s="164">
        <v>16623</v>
      </c>
      <c r="U13" s="164">
        <v>16967</v>
      </c>
      <c r="V13" s="164">
        <v>352445</v>
      </c>
      <c r="W13" s="164">
        <v>10966</v>
      </c>
      <c r="X13" s="164">
        <v>10965</v>
      </c>
      <c r="Y13" s="164">
        <v>21809</v>
      </c>
      <c r="Z13" s="164">
        <v>11966</v>
      </c>
      <c r="AA13" s="164">
        <v>11089</v>
      </c>
      <c r="AB13" s="164">
        <v>10960</v>
      </c>
      <c r="AC13" s="164">
        <v>10961</v>
      </c>
      <c r="AD13" s="164">
        <v>33442</v>
      </c>
      <c r="AE13" s="164">
        <v>10959</v>
      </c>
      <c r="AF13" s="164">
        <v>12487</v>
      </c>
      <c r="AG13" s="164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46166</v>
      </c>
      <c r="B15" s="20" t="s">
        <v>81</v>
      </c>
      <c r="C15" s="21">
        <f>'4-5-11, 2026'!C20</f>
        <v>0</v>
      </c>
      <c r="D15" s="21">
        <f>'4-5-11, 2026'!D20</f>
        <v>0</v>
      </c>
      <c r="E15" s="21">
        <f>'5-17-23, 2026'!E20</f>
        <v>22561</v>
      </c>
      <c r="F15" s="21">
        <f>'5-17-23, 2026'!F20</f>
        <v>2820.125</v>
      </c>
      <c r="G15" s="21">
        <f>'5-17-23, 2026'!G20</f>
        <v>99158</v>
      </c>
      <c r="H15" s="21">
        <f>'5-17-23, 2026'!H20</f>
        <v>11494.186046511621</v>
      </c>
      <c r="I15" s="21">
        <f>'5-17-23, 2026'!I20</f>
        <v>709500</v>
      </c>
      <c r="J15" s="21">
        <f>'5-17-23, 2026'!J20</f>
        <v>82500</v>
      </c>
      <c r="K15" s="21">
        <f>'5-17-23, 2026'!K20</f>
        <v>0</v>
      </c>
      <c r="L15" s="21">
        <f>'5-17-23, 2026'!L20</f>
        <v>0</v>
      </c>
      <c r="M15" s="21">
        <f>'5-17-23, 2026'!M20</f>
        <v>0</v>
      </c>
      <c r="N15" s="21">
        <f>'5-17-23, 2026'!N20</f>
        <v>0</v>
      </c>
      <c r="O15" s="21">
        <f>'5-17-23, 2026'!O20</f>
        <v>0</v>
      </c>
      <c r="P15" s="21">
        <f>'5-17-23, 2026'!P20</f>
        <v>2.9309887850104133E-14</v>
      </c>
      <c r="Q15" s="21">
        <f>'5-17-23, 2026'!Q20</f>
        <v>80970.419999999984</v>
      </c>
      <c r="R15" s="21">
        <f>'5-17-23, 2026'!R20</f>
        <v>264</v>
      </c>
      <c r="S15" s="21">
        <f>'5-17-23, 2026'!S20</f>
        <v>847</v>
      </c>
      <c r="T15" s="21">
        <f>'5-17-23, 2026'!T20</f>
        <v>16364</v>
      </c>
      <c r="U15" s="21">
        <f>'5-17-23, 2026'!U20</f>
        <v>0</v>
      </c>
      <c r="V15" s="21">
        <f>'5-17-23, 2026'!V20</f>
        <v>20000</v>
      </c>
      <c r="W15" s="21">
        <f>'5-17-23, 2026'!W20</f>
        <v>13767</v>
      </c>
      <c r="X15" s="21">
        <f>'5-17-23, 2026'!X20</f>
        <v>51933</v>
      </c>
      <c r="Y15" s="21">
        <f>'5-17-23, 2026'!Y20</f>
        <v>646</v>
      </c>
      <c r="Z15" s="21">
        <f>'5-17-23, 2026'!Z20</f>
        <v>6846</v>
      </c>
      <c r="AA15" s="21">
        <f>'5-17-23, 2026'!AA20</f>
        <v>310</v>
      </c>
      <c r="AB15" s="21">
        <f>'5-17-23, 2026'!AB20</f>
        <v>10695</v>
      </c>
      <c r="AC15" s="21">
        <f>'5-17-23, 2026'!AC20</f>
        <v>13226</v>
      </c>
      <c r="AD15" s="21">
        <f>'5-17-23, 2026'!AD20</f>
        <v>0</v>
      </c>
      <c r="AE15" s="21">
        <f>'5-17-23, 2026'!AE20</f>
        <v>1060</v>
      </c>
      <c r="AF15" s="21">
        <f>'5-17-23, 2026'!AF20</f>
        <v>18835.78</v>
      </c>
      <c r="AG15" s="178">
        <f>'5-17-23, 2026'!AG20</f>
        <v>1945</v>
      </c>
      <c r="AH15" s="179">
        <f>'5-17-23, 2026'!AH20</f>
        <v>275</v>
      </c>
    </row>
    <row r="16" spans="1:35" ht="60" customHeight="1" x14ac:dyDescent="0.25">
      <c r="A16" s="23"/>
      <c r="B16" s="24" t="s">
        <v>31</v>
      </c>
      <c r="C16" s="25"/>
      <c r="D16" s="27">
        <f>C16/200*25</f>
        <v>0</v>
      </c>
      <c r="E16" s="25">
        <v>15000</v>
      </c>
      <c r="F16" s="27">
        <f>E16/200*25</f>
        <v>1875</v>
      </c>
      <c r="G16" s="25">
        <v>16125</v>
      </c>
      <c r="H16" s="27">
        <f>G16/215*25</f>
        <v>1875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>
        <v>8750</v>
      </c>
      <c r="R16" s="28"/>
      <c r="S16" s="26"/>
      <c r="T16" s="25"/>
      <c r="U16" s="25"/>
      <c r="V16" s="25"/>
      <c r="W16" s="25"/>
      <c r="X16" s="26">
        <v>6000</v>
      </c>
      <c r="Y16" s="25"/>
      <c r="Z16" s="25">
        <v>2000</v>
      </c>
      <c r="AA16" s="25"/>
      <c r="AB16" s="25">
        <v>2700</v>
      </c>
      <c r="AC16" s="25">
        <v>3000</v>
      </c>
      <c r="AD16" s="26"/>
      <c r="AE16" s="25"/>
      <c r="AF16" s="25">
        <v>4000</v>
      </c>
      <c r="AG16" s="25"/>
      <c r="AH16" s="162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37561</v>
      </c>
      <c r="F17" s="75">
        <f t="shared" ref="F17:AH17" si="1">F15+F16</f>
        <v>4695.125</v>
      </c>
      <c r="G17" s="26">
        <f>G15+G16</f>
        <v>115283</v>
      </c>
      <c r="H17" s="27">
        <f>H15+H16</f>
        <v>13369.186046511621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89720.419999999984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13767</v>
      </c>
      <c r="X17" s="26">
        <f t="shared" si="1"/>
        <v>57933</v>
      </c>
      <c r="Y17" s="26">
        <f t="shared" si="1"/>
        <v>646</v>
      </c>
      <c r="Z17" s="26">
        <f t="shared" si="1"/>
        <v>8846</v>
      </c>
      <c r="AA17" s="26">
        <f t="shared" si="1"/>
        <v>310</v>
      </c>
      <c r="AB17" s="26">
        <f t="shared" si="1"/>
        <v>13395</v>
      </c>
      <c r="AC17" s="26">
        <f t="shared" si="1"/>
        <v>16226</v>
      </c>
      <c r="AD17" s="26">
        <f t="shared" si="1"/>
        <v>0</v>
      </c>
      <c r="AE17" s="26">
        <f t="shared" si="1"/>
        <v>1060</v>
      </c>
      <c r="AF17" s="27">
        <f t="shared" si="1"/>
        <v>22835.78</v>
      </c>
      <c r="AG17" s="26">
        <f t="shared" si="1"/>
        <v>1945</v>
      </c>
      <c r="AH17" s="162">
        <f t="shared" si="1"/>
        <v>275</v>
      </c>
    </row>
    <row r="18" spans="1:36" ht="60" customHeight="1" x14ac:dyDescent="0.25">
      <c r="A18" s="181"/>
      <c r="B18" s="24" t="s">
        <v>33</v>
      </c>
      <c r="C18" s="25"/>
      <c r="D18" s="27">
        <f>C18/200*25</f>
        <v>0</v>
      </c>
      <c r="E18" s="25">
        <v>8679</v>
      </c>
      <c r="F18" s="27">
        <f>E18/200*25</f>
        <v>1084.875</v>
      </c>
      <c r="G18" s="25">
        <v>13403</v>
      </c>
      <c r="H18" s="27">
        <f>G18/215*25</f>
        <v>1558.4883720930231</v>
      </c>
      <c r="I18" s="26"/>
      <c r="J18" s="27"/>
      <c r="K18" s="26"/>
      <c r="L18" s="27"/>
      <c r="M18" s="25"/>
      <c r="N18" s="27"/>
      <c r="O18" s="26"/>
      <c r="P18" s="27"/>
      <c r="Q18" s="27">
        <v>7607.2</v>
      </c>
      <c r="R18" s="25"/>
      <c r="S18" s="25"/>
      <c r="T18" s="25"/>
      <c r="U18" s="25"/>
      <c r="V18" s="25"/>
      <c r="W18" s="32">
        <v>1513</v>
      </c>
      <c r="X18" s="25">
        <v>10064</v>
      </c>
      <c r="Y18" s="25"/>
      <c r="Z18" s="25">
        <v>1288</v>
      </c>
      <c r="AA18" s="26">
        <v>34</v>
      </c>
      <c r="AB18" s="25">
        <v>2787</v>
      </c>
      <c r="AC18" s="26">
        <v>2545</v>
      </c>
      <c r="AD18" s="25"/>
      <c r="AE18" s="25"/>
      <c r="AF18" s="27">
        <v>3129.84</v>
      </c>
      <c r="AG18" s="26"/>
      <c r="AH18" s="33"/>
    </row>
    <row r="19" spans="1:36" ht="60" customHeight="1" x14ac:dyDescent="0.25">
      <c r="A19" s="34">
        <v>46172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28882</v>
      </c>
      <c r="F19" s="36">
        <f t="shared" si="2"/>
        <v>3610.25</v>
      </c>
      <c r="G19" s="36">
        <f t="shared" si="2"/>
        <v>101880</v>
      </c>
      <c r="H19" s="37">
        <f t="shared" si="2"/>
        <v>11810.697674418598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82113.219999999987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12254</v>
      </c>
      <c r="X19" s="36">
        <f t="shared" si="2"/>
        <v>47869</v>
      </c>
      <c r="Y19" s="36">
        <f t="shared" si="2"/>
        <v>646</v>
      </c>
      <c r="Z19" s="36">
        <f t="shared" si="2"/>
        <v>7558</v>
      </c>
      <c r="AA19" s="36">
        <f t="shared" si="2"/>
        <v>276</v>
      </c>
      <c r="AB19" s="36">
        <f t="shared" si="2"/>
        <v>10608</v>
      </c>
      <c r="AC19" s="36">
        <f t="shared" si="2"/>
        <v>13681</v>
      </c>
      <c r="AD19" s="36">
        <f t="shared" si="2"/>
        <v>0</v>
      </c>
      <c r="AE19" s="36">
        <f t="shared" si="2"/>
        <v>1060</v>
      </c>
      <c r="AF19" s="37">
        <f t="shared" si="2"/>
        <v>19705.939999999999</v>
      </c>
      <c r="AG19" s="36">
        <f t="shared" si="2"/>
        <v>1945</v>
      </c>
      <c r="AH19" s="39">
        <f t="shared" si="2"/>
        <v>275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28882</v>
      </c>
      <c r="F20" s="40">
        <f t="shared" si="3"/>
        <v>3610.25</v>
      </c>
      <c r="G20" s="40">
        <f t="shared" si="3"/>
        <v>101880</v>
      </c>
      <c r="H20" s="41">
        <f t="shared" si="3"/>
        <v>11810.697674418598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82113.219999999987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12254</v>
      </c>
      <c r="X20" s="40">
        <f t="shared" si="3"/>
        <v>47869</v>
      </c>
      <c r="Y20" s="40">
        <f t="shared" si="3"/>
        <v>646</v>
      </c>
      <c r="Z20" s="40">
        <f t="shared" si="3"/>
        <v>7558</v>
      </c>
      <c r="AA20" s="40">
        <f t="shared" si="3"/>
        <v>276</v>
      </c>
      <c r="AB20" s="40">
        <f t="shared" si="3"/>
        <v>10608</v>
      </c>
      <c r="AC20" s="40">
        <f t="shared" si="3"/>
        <v>13681</v>
      </c>
      <c r="AD20" s="40">
        <f t="shared" si="3"/>
        <v>0</v>
      </c>
      <c r="AE20" s="40">
        <f t="shared" si="3"/>
        <v>1060</v>
      </c>
      <c r="AF20" s="41">
        <f>AF19</f>
        <v>19705.939999999999</v>
      </c>
      <c r="AG20" s="40">
        <f t="shared" si="3"/>
        <v>1945</v>
      </c>
      <c r="AH20" s="42">
        <f t="shared" si="3"/>
        <v>275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C21" s="69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AA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E26" s="62"/>
      <c r="F26" s="62" t="s">
        <v>41</v>
      </c>
      <c r="S26" s="62" t="s">
        <v>53</v>
      </c>
      <c r="T26" s="62"/>
      <c r="U26" s="62"/>
      <c r="V26" s="62"/>
      <c r="AA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AA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169"/>
      <c r="Y30" s="169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  <mergeCell ref="AB8:AB9"/>
    <mergeCell ref="AC8:AE9"/>
    <mergeCell ref="AG8:AG9"/>
    <mergeCell ref="C11:D11"/>
    <mergeCell ref="E11:F11"/>
    <mergeCell ref="G11:H11"/>
    <mergeCell ref="I11:J11"/>
    <mergeCell ref="K11:L11"/>
    <mergeCell ref="I12:J12"/>
    <mergeCell ref="K12:L12"/>
    <mergeCell ref="AH8:AH9"/>
    <mergeCell ref="Z9:AA9"/>
    <mergeCell ref="AB10:AE10"/>
    <mergeCell ref="M11:N11"/>
    <mergeCell ref="O11:P11"/>
    <mergeCell ref="R11:S11"/>
    <mergeCell ref="T11:U11"/>
    <mergeCell ref="C10:P10"/>
    <mergeCell ref="Q10:Q12"/>
    <mergeCell ref="R10:AA10"/>
    <mergeCell ref="W11:Y11"/>
    <mergeCell ref="M12:N12"/>
    <mergeCell ref="O12:P12"/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A10:A14"/>
    <mergeCell ref="B10:B14"/>
    <mergeCell ref="C12:D12"/>
    <mergeCell ref="E12:F12"/>
    <mergeCell ref="G12:H12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AJ47"/>
  <sheetViews>
    <sheetView tabSelected="1" topLeftCell="A10" zoomScale="85" zoomScaleNormal="85" workbookViewId="0">
      <selection activeCell="Z20" sqref="Z20"/>
    </sheetView>
  </sheetViews>
  <sheetFormatPr defaultRowHeight="15.75" x14ac:dyDescent="0.25"/>
  <cols>
    <col min="1" max="1" width="14.5703125" style="5" customWidth="1"/>
    <col min="2" max="2" width="28" style="5" customWidth="1"/>
    <col min="3" max="3" width="11" style="5" hidden="1" customWidth="1"/>
    <col min="4" max="4" width="12.140625" style="5" hidden="1" customWidth="1"/>
    <col min="5" max="5" width="11.7109375" style="5" customWidth="1"/>
    <col min="6" max="6" width="15.7109375" style="5" customWidth="1"/>
    <col min="7" max="7" width="13.5703125" style="5" bestFit="1" customWidth="1"/>
    <col min="8" max="8" width="15.85546875" style="5" customWidth="1"/>
    <col min="9" max="9" width="8.5703125" style="5" hidden="1" customWidth="1"/>
    <col min="10" max="10" width="8.42578125" style="5" hidden="1" customWidth="1"/>
    <col min="11" max="11" width="5.140625" style="5" hidden="1" customWidth="1"/>
    <col min="12" max="12" width="6.7109375" style="5" hidden="1" customWidth="1"/>
    <col min="13" max="13" width="5.140625" style="5" hidden="1" customWidth="1"/>
    <col min="14" max="14" width="0.7109375" style="5" hidden="1" customWidth="1"/>
    <col min="15" max="15" width="7.28515625" style="5" hidden="1" customWidth="1"/>
    <col min="16" max="16" width="10.7109375" style="5" hidden="1" customWidth="1"/>
    <col min="17" max="17" width="17.28515625" style="5" customWidth="1"/>
    <col min="18" max="18" width="8.42578125" style="5" customWidth="1"/>
    <col min="19" max="19" width="8.7109375" style="5" customWidth="1"/>
    <col min="20" max="20" width="10.85546875" style="5" customWidth="1"/>
    <col min="21" max="21" width="7.85546875" style="5" hidden="1" customWidth="1"/>
    <col min="22" max="22" width="10.85546875" style="5" hidden="1" customWidth="1"/>
    <col min="23" max="23" width="11" style="5" customWidth="1"/>
    <col min="24" max="24" width="13.7109375" style="5" customWidth="1"/>
    <col min="25" max="25" width="10.5703125" style="5" customWidth="1"/>
    <col min="26" max="26" width="10.7109375" style="5" customWidth="1"/>
    <col min="27" max="27" width="8.42578125" style="5" customWidth="1"/>
    <col min="28" max="28" width="11.7109375" style="5" customWidth="1"/>
    <col min="29" max="29" width="11" style="5" customWidth="1"/>
    <col min="30" max="30" width="12.140625" style="5" hidden="1" customWidth="1"/>
    <col min="31" max="31" width="9.28515625" style="5" customWidth="1"/>
    <col min="32" max="32" width="14.85546875" style="5" customWidth="1"/>
    <col min="33" max="33" width="10.5703125" style="5" customWidth="1"/>
    <col min="34" max="34" width="12.140625" style="5" customWidth="1"/>
    <col min="35" max="16384" width="9.140625" style="5"/>
  </cols>
  <sheetData>
    <row r="1" spans="1:35" s="1" customFormat="1" ht="25.5" x14ac:dyDescent="0.35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</row>
    <row r="2" spans="1:35" s="1" customFormat="1" ht="25.5" x14ac:dyDescent="0.3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</row>
    <row r="3" spans="1:35" s="1" customFormat="1" ht="11.25" customHeight="1" x14ac:dyDescent="0.35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3"/>
    </row>
    <row r="4" spans="1:35" s="1" customFormat="1" ht="25.5" x14ac:dyDescent="0.35">
      <c r="A4" s="210" t="s">
        <v>2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</row>
    <row r="5" spans="1:35" s="1" customFormat="1" ht="25.5" x14ac:dyDescent="0.35">
      <c r="A5" s="211" t="s">
        <v>191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</row>
    <row r="6" spans="1:3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5" ht="16.5" thickBot="1" x14ac:dyDescent="0.3"/>
    <row r="8" spans="1:35" s="7" customFormat="1" ht="18" customHeight="1" x14ac:dyDescent="0.2">
      <c r="A8" s="212" t="s">
        <v>3</v>
      </c>
      <c r="B8" s="213"/>
      <c r="C8" s="216" t="s">
        <v>4</v>
      </c>
      <c r="D8" s="217"/>
      <c r="E8" s="217"/>
      <c r="F8" s="218"/>
      <c r="G8" s="222" t="s">
        <v>5</v>
      </c>
      <c r="H8" s="222"/>
      <c r="I8" s="222"/>
      <c r="J8" s="222"/>
      <c r="K8" s="222"/>
      <c r="L8" s="222"/>
      <c r="M8" s="222"/>
      <c r="N8" s="222"/>
      <c r="O8" s="222"/>
      <c r="P8" s="222"/>
      <c r="Q8" s="172" t="s">
        <v>6</v>
      </c>
      <c r="R8" s="216" t="s">
        <v>4</v>
      </c>
      <c r="S8" s="217"/>
      <c r="T8" s="217"/>
      <c r="U8" s="217"/>
      <c r="V8" s="218"/>
      <c r="W8" s="222" t="s">
        <v>5</v>
      </c>
      <c r="X8" s="222"/>
      <c r="Y8" s="172"/>
      <c r="Z8" s="222" t="s">
        <v>6</v>
      </c>
      <c r="AA8" s="222"/>
      <c r="AB8" s="223" t="s">
        <v>5</v>
      </c>
      <c r="AC8" s="222" t="s">
        <v>4</v>
      </c>
      <c r="AD8" s="222"/>
      <c r="AE8" s="222"/>
      <c r="AF8" s="172" t="s">
        <v>6</v>
      </c>
      <c r="AG8" s="222" t="s">
        <v>6</v>
      </c>
      <c r="AH8" s="191" t="s">
        <v>5</v>
      </c>
    </row>
    <row r="9" spans="1:35" s="7" customFormat="1" ht="18" customHeight="1" x14ac:dyDescent="0.2">
      <c r="A9" s="214"/>
      <c r="B9" s="215"/>
      <c r="C9" s="219"/>
      <c r="D9" s="220"/>
      <c r="E9" s="220"/>
      <c r="F9" s="221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73" t="s">
        <v>5</v>
      </c>
      <c r="R9" s="219"/>
      <c r="S9" s="220"/>
      <c r="T9" s="220"/>
      <c r="U9" s="220"/>
      <c r="V9" s="221"/>
      <c r="W9" s="193"/>
      <c r="X9" s="193"/>
      <c r="Y9" s="173"/>
      <c r="Z9" s="193" t="s">
        <v>5</v>
      </c>
      <c r="AA9" s="193"/>
      <c r="AB9" s="224"/>
      <c r="AC9" s="193"/>
      <c r="AD9" s="193"/>
      <c r="AE9" s="193"/>
      <c r="AF9" s="173" t="s">
        <v>5</v>
      </c>
      <c r="AG9" s="193"/>
      <c r="AH9" s="192"/>
    </row>
    <row r="10" spans="1:35" s="10" customFormat="1" ht="18" customHeight="1" x14ac:dyDescent="0.2">
      <c r="A10" s="184" t="s">
        <v>7</v>
      </c>
      <c r="B10" s="187" t="s">
        <v>8</v>
      </c>
      <c r="C10" s="199" t="s">
        <v>9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1"/>
      <c r="Q10" s="202" t="s">
        <v>10</v>
      </c>
      <c r="R10" s="204" t="s">
        <v>11</v>
      </c>
      <c r="S10" s="205"/>
      <c r="T10" s="205"/>
      <c r="U10" s="205"/>
      <c r="V10" s="205"/>
      <c r="W10" s="205"/>
      <c r="X10" s="205"/>
      <c r="Y10" s="205"/>
      <c r="Z10" s="205"/>
      <c r="AA10" s="206"/>
      <c r="AB10" s="194" t="s">
        <v>12</v>
      </c>
      <c r="AC10" s="195"/>
      <c r="AD10" s="195"/>
      <c r="AE10" s="196"/>
      <c r="AF10" s="173"/>
      <c r="AG10" s="173"/>
      <c r="AH10" s="174"/>
    </row>
    <row r="11" spans="1:35" s="7" customFormat="1" ht="21.75" customHeight="1" x14ac:dyDescent="0.2">
      <c r="A11" s="185"/>
      <c r="B11" s="188"/>
      <c r="C11" s="197">
        <v>200</v>
      </c>
      <c r="D11" s="198"/>
      <c r="E11" s="197">
        <v>200</v>
      </c>
      <c r="F11" s="198"/>
      <c r="G11" s="197">
        <v>215</v>
      </c>
      <c r="H11" s="198"/>
      <c r="I11" s="197">
        <v>135</v>
      </c>
      <c r="J11" s="198"/>
      <c r="K11" s="197">
        <v>150</v>
      </c>
      <c r="L11" s="198"/>
      <c r="M11" s="197">
        <v>150</v>
      </c>
      <c r="N11" s="198"/>
      <c r="O11" s="197">
        <v>38</v>
      </c>
      <c r="P11" s="198"/>
      <c r="Q11" s="203"/>
      <c r="R11" s="190" t="s">
        <v>13</v>
      </c>
      <c r="S11" s="190"/>
      <c r="T11" s="190" t="s">
        <v>14</v>
      </c>
      <c r="U11" s="190"/>
      <c r="V11" s="176" t="s">
        <v>130</v>
      </c>
      <c r="W11" s="207" t="s">
        <v>16</v>
      </c>
      <c r="X11" s="208"/>
      <c r="Y11" s="209"/>
      <c r="Z11" s="175" t="s">
        <v>17</v>
      </c>
      <c r="AA11" s="175" t="s">
        <v>18</v>
      </c>
      <c r="AB11" s="175" t="s">
        <v>19</v>
      </c>
      <c r="AC11" s="175" t="s">
        <v>19</v>
      </c>
      <c r="AD11" s="175" t="s">
        <v>84</v>
      </c>
      <c r="AE11" s="175" t="s">
        <v>19</v>
      </c>
      <c r="AF11" s="175" t="s">
        <v>20</v>
      </c>
      <c r="AG11" s="175" t="s">
        <v>21</v>
      </c>
      <c r="AH11" s="13" t="s">
        <v>22</v>
      </c>
    </row>
    <row r="12" spans="1:35" s="7" customFormat="1" ht="16.5" x14ac:dyDescent="0.2">
      <c r="A12" s="185"/>
      <c r="B12" s="188"/>
      <c r="C12" s="190" t="s">
        <v>183</v>
      </c>
      <c r="D12" s="190"/>
      <c r="E12" s="190" t="s">
        <v>147</v>
      </c>
      <c r="F12" s="190"/>
      <c r="G12" s="190" t="s">
        <v>24</v>
      </c>
      <c r="H12" s="190"/>
      <c r="I12" s="190" t="s">
        <v>24</v>
      </c>
      <c r="J12" s="190"/>
      <c r="K12" s="190" t="s">
        <v>23</v>
      </c>
      <c r="L12" s="190"/>
      <c r="M12" s="190" t="s">
        <v>25</v>
      </c>
      <c r="N12" s="190"/>
      <c r="O12" s="190" t="s">
        <v>24</v>
      </c>
      <c r="P12" s="190"/>
      <c r="Q12" s="203"/>
      <c r="R12" s="175">
        <v>2.4</v>
      </c>
      <c r="S12" s="175">
        <v>3.6</v>
      </c>
      <c r="T12" s="175">
        <v>2.4</v>
      </c>
      <c r="U12" s="175">
        <v>3.6</v>
      </c>
      <c r="V12" s="175">
        <v>200</v>
      </c>
      <c r="W12" s="175">
        <v>3.6</v>
      </c>
      <c r="X12" s="175">
        <v>2.4</v>
      </c>
      <c r="Y12" s="175">
        <v>4.9000000000000004</v>
      </c>
      <c r="Z12" s="175"/>
      <c r="AA12" s="175"/>
      <c r="AB12" s="175">
        <v>5</v>
      </c>
      <c r="AC12" s="175">
        <v>10</v>
      </c>
      <c r="AD12" s="175" t="s">
        <v>97</v>
      </c>
      <c r="AE12" s="175">
        <v>40</v>
      </c>
      <c r="AF12" s="175"/>
      <c r="AG12" s="175"/>
      <c r="AH12" s="14" t="s">
        <v>26</v>
      </c>
    </row>
    <row r="13" spans="1:35" s="7" customFormat="1" ht="16.5" x14ac:dyDescent="0.2">
      <c r="A13" s="185"/>
      <c r="B13" s="188"/>
      <c r="C13" s="180"/>
      <c r="D13" s="180"/>
      <c r="E13" s="180">
        <v>35245</v>
      </c>
      <c r="F13" s="180"/>
      <c r="G13" s="180">
        <v>11082</v>
      </c>
      <c r="H13" s="180"/>
      <c r="I13" s="180">
        <v>21810</v>
      </c>
      <c r="J13" s="180"/>
      <c r="K13" s="180">
        <v>17362</v>
      </c>
      <c r="L13" s="180"/>
      <c r="M13" s="180">
        <v>18389</v>
      </c>
      <c r="N13" s="180"/>
      <c r="O13" s="180">
        <v>21811</v>
      </c>
      <c r="P13" s="180"/>
      <c r="Q13" s="177">
        <v>10128</v>
      </c>
      <c r="R13" s="177">
        <v>10962</v>
      </c>
      <c r="S13" s="177">
        <v>15427</v>
      </c>
      <c r="T13" s="177">
        <v>16623</v>
      </c>
      <c r="U13" s="177">
        <v>16967</v>
      </c>
      <c r="V13" s="177">
        <v>352445</v>
      </c>
      <c r="W13" s="177">
        <v>10966</v>
      </c>
      <c r="X13" s="177">
        <v>10965</v>
      </c>
      <c r="Y13" s="177">
        <v>21809</v>
      </c>
      <c r="Z13" s="177">
        <v>11966</v>
      </c>
      <c r="AA13" s="177">
        <v>11089</v>
      </c>
      <c r="AB13" s="177">
        <v>10960</v>
      </c>
      <c r="AC13" s="177">
        <v>10961</v>
      </c>
      <c r="AD13" s="177">
        <v>33442</v>
      </c>
      <c r="AE13" s="177">
        <v>10959</v>
      </c>
      <c r="AF13" s="177">
        <v>12487</v>
      </c>
      <c r="AG13" s="177">
        <v>16823</v>
      </c>
      <c r="AH13" s="16">
        <v>11342</v>
      </c>
    </row>
    <row r="14" spans="1:35" s="7" customFormat="1" ht="21.75" customHeight="1" thickBot="1" x14ac:dyDescent="0.25">
      <c r="A14" s="186"/>
      <c r="B14" s="189"/>
      <c r="C14" s="17" t="s">
        <v>27</v>
      </c>
      <c r="D14" s="17" t="s">
        <v>28</v>
      </c>
      <c r="E14" s="17" t="s">
        <v>27</v>
      </c>
      <c r="F14" s="17" t="s">
        <v>28</v>
      </c>
      <c r="G14" s="17" t="s">
        <v>27</v>
      </c>
      <c r="H14" s="17" t="s">
        <v>28</v>
      </c>
      <c r="I14" s="17" t="s">
        <v>27</v>
      </c>
      <c r="J14" s="17" t="s">
        <v>28</v>
      </c>
      <c r="K14" s="17" t="s">
        <v>27</v>
      </c>
      <c r="L14" s="17" t="s">
        <v>28</v>
      </c>
      <c r="M14" s="17" t="s">
        <v>27</v>
      </c>
      <c r="N14" s="17" t="s">
        <v>28</v>
      </c>
      <c r="O14" s="17" t="s">
        <v>27</v>
      </c>
      <c r="P14" s="17" t="s">
        <v>28</v>
      </c>
      <c r="Q14" s="17" t="s">
        <v>28</v>
      </c>
      <c r="R14" s="17" t="s">
        <v>27</v>
      </c>
      <c r="S14" s="17" t="s">
        <v>27</v>
      </c>
      <c r="T14" s="17" t="s">
        <v>27</v>
      </c>
      <c r="U14" s="17" t="s">
        <v>27</v>
      </c>
      <c r="V14" s="17" t="s">
        <v>27</v>
      </c>
      <c r="W14" s="17" t="s">
        <v>27</v>
      </c>
      <c r="X14" s="17" t="s">
        <v>27</v>
      </c>
      <c r="Y14" s="17" t="s">
        <v>27</v>
      </c>
      <c r="Z14" s="17" t="s">
        <v>27</v>
      </c>
      <c r="AA14" s="17" t="s">
        <v>27</v>
      </c>
      <c r="AB14" s="17" t="s">
        <v>29</v>
      </c>
      <c r="AC14" s="17" t="s">
        <v>29</v>
      </c>
      <c r="AD14" s="17" t="s">
        <v>29</v>
      </c>
      <c r="AE14" s="17" t="s">
        <v>29</v>
      </c>
      <c r="AF14" s="17" t="s">
        <v>29</v>
      </c>
      <c r="AG14" s="17" t="s">
        <v>29</v>
      </c>
      <c r="AH14" s="18" t="s">
        <v>27</v>
      </c>
    </row>
    <row r="15" spans="1:35" ht="60" customHeight="1" x14ac:dyDescent="0.25">
      <c r="A15" s="19">
        <v>46173</v>
      </c>
      <c r="B15" s="20" t="s">
        <v>81</v>
      </c>
      <c r="C15" s="21">
        <f>'4-5-11, 2026'!C20</f>
        <v>0</v>
      </c>
      <c r="D15" s="21">
        <f>'4-5-11, 2026'!D20</f>
        <v>0</v>
      </c>
      <c r="E15" s="21">
        <f>'5-24-30, 2026'!E20</f>
        <v>28882</v>
      </c>
      <c r="F15" s="21">
        <f>'5-24-30, 2026'!F20</f>
        <v>3610.25</v>
      </c>
      <c r="G15" s="21">
        <f>'5-24-30, 2026'!G20</f>
        <v>101880</v>
      </c>
      <c r="H15" s="21">
        <f>'5-24-30, 2026'!H20</f>
        <v>11810.697674418598</v>
      </c>
      <c r="I15" s="21">
        <f>'5-24-30, 2026'!I20</f>
        <v>709500</v>
      </c>
      <c r="J15" s="21">
        <f>'5-24-30, 2026'!J20</f>
        <v>82500</v>
      </c>
      <c r="K15" s="21">
        <f>'5-24-30, 2026'!K20</f>
        <v>0</v>
      </c>
      <c r="L15" s="21">
        <f>'5-24-30, 2026'!L20</f>
        <v>0</v>
      </c>
      <c r="M15" s="21">
        <f>'5-24-30, 2026'!M20</f>
        <v>0</v>
      </c>
      <c r="N15" s="21">
        <f>'5-24-30, 2026'!N20</f>
        <v>0</v>
      </c>
      <c r="O15" s="21">
        <f>'5-24-30, 2026'!O20</f>
        <v>0</v>
      </c>
      <c r="P15" s="21">
        <f>'5-24-30, 2026'!P20</f>
        <v>2.9309887850104133E-14</v>
      </c>
      <c r="Q15" s="21">
        <f>'5-24-30, 2026'!Q20</f>
        <v>82113.219999999987</v>
      </c>
      <c r="R15" s="21">
        <f>'5-24-30, 2026'!R20</f>
        <v>264</v>
      </c>
      <c r="S15" s="21">
        <f>'5-24-30, 2026'!S20</f>
        <v>847</v>
      </c>
      <c r="T15" s="21">
        <f>'5-24-30, 2026'!T20</f>
        <v>16364</v>
      </c>
      <c r="U15" s="21">
        <f>'5-24-30, 2026'!U20</f>
        <v>0</v>
      </c>
      <c r="V15" s="21">
        <f>'5-24-30, 2026'!V20</f>
        <v>20000</v>
      </c>
      <c r="W15" s="21">
        <f>'5-24-30, 2026'!W20</f>
        <v>12254</v>
      </c>
      <c r="X15" s="21">
        <f>'5-24-30, 2026'!X20</f>
        <v>47869</v>
      </c>
      <c r="Y15" s="21">
        <f>'5-24-30, 2026'!Y20</f>
        <v>646</v>
      </c>
      <c r="Z15" s="21">
        <f>'5-24-30, 2026'!Z20</f>
        <v>7558</v>
      </c>
      <c r="AA15" s="21">
        <f>'5-24-30, 2026'!AA20</f>
        <v>276</v>
      </c>
      <c r="AB15" s="21">
        <f>'5-24-30, 2026'!AB20</f>
        <v>10608</v>
      </c>
      <c r="AC15" s="21">
        <f>'5-24-30, 2026'!AC20</f>
        <v>13681</v>
      </c>
      <c r="AD15" s="21">
        <f>'5-24-30, 2026'!AD20</f>
        <v>0</v>
      </c>
      <c r="AE15" s="21">
        <f>'5-24-30, 2026'!AE20</f>
        <v>1060</v>
      </c>
      <c r="AF15" s="21">
        <f>'5-24-30, 2026'!AF20</f>
        <v>19705.939999999999</v>
      </c>
      <c r="AG15" s="21">
        <f>'5-24-30, 2026'!AG20</f>
        <v>1945</v>
      </c>
      <c r="AH15" s="21">
        <f>'5-24-30, 2026'!AH20</f>
        <v>275</v>
      </c>
    </row>
    <row r="16" spans="1:35" ht="60" customHeight="1" x14ac:dyDescent="0.25">
      <c r="A16" s="23"/>
      <c r="B16" s="24" t="s">
        <v>31</v>
      </c>
      <c r="C16" s="25"/>
      <c r="D16" s="27">
        <f>C16/200*25</f>
        <v>0</v>
      </c>
      <c r="E16" s="25"/>
      <c r="F16" s="27">
        <f>E16/200*25</f>
        <v>0</v>
      </c>
      <c r="G16" s="25"/>
      <c r="H16" s="27">
        <f>G16/215*25</f>
        <v>0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5">
        <v>0</v>
      </c>
      <c r="P16" s="27">
        <v>0</v>
      </c>
      <c r="Q16" s="26"/>
      <c r="R16" s="28"/>
      <c r="S16" s="26"/>
      <c r="T16" s="25"/>
      <c r="U16" s="25"/>
      <c r="V16" s="25"/>
      <c r="W16" s="25"/>
      <c r="X16" s="26"/>
      <c r="Y16" s="25"/>
      <c r="Z16" s="25"/>
      <c r="AA16" s="25"/>
      <c r="AB16" s="25"/>
      <c r="AC16" s="25"/>
      <c r="AD16" s="26"/>
      <c r="AE16" s="25"/>
      <c r="AF16" s="25"/>
      <c r="AG16" s="25"/>
      <c r="AH16" s="162"/>
      <c r="AI16" s="69"/>
    </row>
    <row r="17" spans="1:36" ht="60" customHeight="1" x14ac:dyDescent="0.25">
      <c r="A17" s="181"/>
      <c r="B17" s="30" t="s">
        <v>32</v>
      </c>
      <c r="C17" s="26">
        <f>C15+C16</f>
        <v>0</v>
      </c>
      <c r="D17" s="27">
        <f t="shared" ref="D17" si="0">D15+D16</f>
        <v>0</v>
      </c>
      <c r="E17" s="26">
        <f>E15+E16</f>
        <v>28882</v>
      </c>
      <c r="F17" s="75">
        <f t="shared" ref="F17:AH17" si="1">F15+F16</f>
        <v>3610.25</v>
      </c>
      <c r="G17" s="26">
        <f>G15+G16</f>
        <v>101880</v>
      </c>
      <c r="H17" s="27">
        <f>H15+H16</f>
        <v>11810.697674418598</v>
      </c>
      <c r="I17" s="26">
        <f t="shared" si="1"/>
        <v>709500</v>
      </c>
      <c r="J17" s="26">
        <f t="shared" si="1"/>
        <v>82500</v>
      </c>
      <c r="K17" s="26">
        <f t="shared" si="1"/>
        <v>0</v>
      </c>
      <c r="L17" s="26">
        <f t="shared" si="1"/>
        <v>0</v>
      </c>
      <c r="M17" s="26">
        <f t="shared" si="1"/>
        <v>0</v>
      </c>
      <c r="N17" s="26">
        <f t="shared" si="1"/>
        <v>0</v>
      </c>
      <c r="O17" s="26">
        <f t="shared" si="1"/>
        <v>0</v>
      </c>
      <c r="P17" s="26">
        <f t="shared" si="1"/>
        <v>2.9309887850104133E-14</v>
      </c>
      <c r="Q17" s="28">
        <f>Q15+Q16</f>
        <v>82113.219999999987</v>
      </c>
      <c r="R17" s="26">
        <f t="shared" si="1"/>
        <v>264</v>
      </c>
      <c r="S17" s="26">
        <f t="shared" si="1"/>
        <v>847</v>
      </c>
      <c r="T17" s="26">
        <f t="shared" si="1"/>
        <v>16364</v>
      </c>
      <c r="U17" s="26">
        <f t="shared" si="1"/>
        <v>0</v>
      </c>
      <c r="V17" s="26">
        <f t="shared" si="1"/>
        <v>20000</v>
      </c>
      <c r="W17" s="26">
        <f t="shared" si="1"/>
        <v>12254</v>
      </c>
      <c r="X17" s="26">
        <f t="shared" si="1"/>
        <v>47869</v>
      </c>
      <c r="Y17" s="26">
        <f t="shared" si="1"/>
        <v>646</v>
      </c>
      <c r="Z17" s="26">
        <f t="shared" si="1"/>
        <v>7558</v>
      </c>
      <c r="AA17" s="26">
        <f t="shared" si="1"/>
        <v>276</v>
      </c>
      <c r="AB17" s="26">
        <f t="shared" si="1"/>
        <v>10608</v>
      </c>
      <c r="AC17" s="26">
        <f t="shared" si="1"/>
        <v>13681</v>
      </c>
      <c r="AD17" s="26">
        <f t="shared" si="1"/>
        <v>0</v>
      </c>
      <c r="AE17" s="26">
        <f t="shared" si="1"/>
        <v>1060</v>
      </c>
      <c r="AF17" s="27">
        <f t="shared" si="1"/>
        <v>19705.939999999999</v>
      </c>
      <c r="AG17" s="26">
        <f t="shared" si="1"/>
        <v>1945</v>
      </c>
      <c r="AH17" s="162">
        <f t="shared" si="1"/>
        <v>275</v>
      </c>
    </row>
    <row r="18" spans="1:36" ht="60" customHeight="1" x14ac:dyDescent="0.25">
      <c r="A18" s="181"/>
      <c r="B18" s="24" t="s">
        <v>33</v>
      </c>
      <c r="C18" s="25"/>
      <c r="D18" s="27">
        <f>C18/200*25</f>
        <v>0</v>
      </c>
      <c r="E18" s="25">
        <v>10904</v>
      </c>
      <c r="F18" s="27">
        <f>E18/200*25</f>
        <v>1363</v>
      </c>
      <c r="G18" s="25">
        <v>9312</v>
      </c>
      <c r="H18" s="27">
        <f>G18/215*25</f>
        <v>1082.7906976744187</v>
      </c>
      <c r="I18" s="26"/>
      <c r="J18" s="27"/>
      <c r="K18" s="26"/>
      <c r="L18" s="27"/>
      <c r="M18" s="25"/>
      <c r="N18" s="27"/>
      <c r="O18" s="26"/>
      <c r="P18" s="27"/>
      <c r="Q18" s="27">
        <v>7658.5999999999995</v>
      </c>
      <c r="R18" s="25"/>
      <c r="S18" s="25"/>
      <c r="T18" s="25"/>
      <c r="U18" s="25"/>
      <c r="V18" s="25"/>
      <c r="W18" s="32">
        <v>591</v>
      </c>
      <c r="X18" s="25">
        <v>10412</v>
      </c>
      <c r="Y18" s="25"/>
      <c r="Z18" s="25">
        <v>1250</v>
      </c>
      <c r="AA18" s="26">
        <v>28</v>
      </c>
      <c r="AB18" s="25">
        <v>2431</v>
      </c>
      <c r="AC18" s="26">
        <v>2804</v>
      </c>
      <c r="AD18" s="25"/>
      <c r="AE18" s="25"/>
      <c r="AF18" s="27">
        <v>3037.5000000000005</v>
      </c>
      <c r="AG18" s="26">
        <v>26</v>
      </c>
      <c r="AH18" s="33">
        <v>2</v>
      </c>
    </row>
    <row r="19" spans="1:36" ht="60" customHeight="1" x14ac:dyDescent="0.25">
      <c r="A19" s="34">
        <v>46179</v>
      </c>
      <c r="B19" s="35" t="s">
        <v>34</v>
      </c>
      <c r="C19" s="36">
        <f t="shared" ref="C19:AH19" si="2">C17-C18</f>
        <v>0</v>
      </c>
      <c r="D19" s="37">
        <f t="shared" si="2"/>
        <v>0</v>
      </c>
      <c r="E19" s="36">
        <f t="shared" si="2"/>
        <v>17978</v>
      </c>
      <c r="F19" s="36">
        <f t="shared" si="2"/>
        <v>2247.25</v>
      </c>
      <c r="G19" s="36">
        <f t="shared" si="2"/>
        <v>92568</v>
      </c>
      <c r="H19" s="37">
        <f t="shared" si="2"/>
        <v>10727.90697674418</v>
      </c>
      <c r="I19" s="36">
        <f t="shared" si="2"/>
        <v>709500</v>
      </c>
      <c r="J19" s="37">
        <f t="shared" si="2"/>
        <v>82500</v>
      </c>
      <c r="K19" s="36">
        <f t="shared" si="2"/>
        <v>0</v>
      </c>
      <c r="L19" s="37">
        <f t="shared" si="2"/>
        <v>0</v>
      </c>
      <c r="M19" s="36">
        <f t="shared" si="2"/>
        <v>0</v>
      </c>
      <c r="N19" s="37">
        <f t="shared" si="2"/>
        <v>0</v>
      </c>
      <c r="O19" s="36">
        <f t="shared" si="2"/>
        <v>0</v>
      </c>
      <c r="P19" s="37">
        <f t="shared" si="2"/>
        <v>2.9309887850104133E-14</v>
      </c>
      <c r="Q19" s="37">
        <f t="shared" si="2"/>
        <v>74454.619999999981</v>
      </c>
      <c r="R19" s="36">
        <f t="shared" si="2"/>
        <v>264</v>
      </c>
      <c r="S19" s="36">
        <f t="shared" si="2"/>
        <v>847</v>
      </c>
      <c r="T19" s="36">
        <f t="shared" si="2"/>
        <v>16364</v>
      </c>
      <c r="U19" s="36">
        <f t="shared" si="2"/>
        <v>0</v>
      </c>
      <c r="V19" s="36">
        <f t="shared" si="2"/>
        <v>20000</v>
      </c>
      <c r="W19" s="38">
        <f t="shared" si="2"/>
        <v>11663</v>
      </c>
      <c r="X19" s="36">
        <f t="shared" si="2"/>
        <v>37457</v>
      </c>
      <c r="Y19" s="36">
        <f t="shared" si="2"/>
        <v>646</v>
      </c>
      <c r="Z19" s="36">
        <f t="shared" si="2"/>
        <v>6308</v>
      </c>
      <c r="AA19" s="36">
        <f t="shared" si="2"/>
        <v>248</v>
      </c>
      <c r="AB19" s="36">
        <f t="shared" si="2"/>
        <v>8177</v>
      </c>
      <c r="AC19" s="36">
        <f t="shared" si="2"/>
        <v>10877</v>
      </c>
      <c r="AD19" s="36">
        <f t="shared" si="2"/>
        <v>0</v>
      </c>
      <c r="AE19" s="36">
        <f t="shared" si="2"/>
        <v>1060</v>
      </c>
      <c r="AF19" s="37">
        <f t="shared" si="2"/>
        <v>16668.439999999999</v>
      </c>
      <c r="AG19" s="36">
        <f t="shared" si="2"/>
        <v>1919</v>
      </c>
      <c r="AH19" s="39">
        <f t="shared" si="2"/>
        <v>273</v>
      </c>
    </row>
    <row r="20" spans="1:36" ht="60" customHeight="1" thickBot="1" x14ac:dyDescent="0.3">
      <c r="A20" s="182" t="s">
        <v>35</v>
      </c>
      <c r="B20" s="183"/>
      <c r="C20" s="40">
        <f t="shared" ref="C20:AH20" si="3">C19</f>
        <v>0</v>
      </c>
      <c r="D20" s="41">
        <f t="shared" si="3"/>
        <v>0</v>
      </c>
      <c r="E20" s="40">
        <f t="shared" si="3"/>
        <v>17978</v>
      </c>
      <c r="F20" s="40">
        <f t="shared" si="3"/>
        <v>2247.25</v>
      </c>
      <c r="G20" s="40">
        <f t="shared" si="3"/>
        <v>92568</v>
      </c>
      <c r="H20" s="41">
        <f t="shared" si="3"/>
        <v>10727.90697674418</v>
      </c>
      <c r="I20" s="40">
        <f t="shared" si="3"/>
        <v>709500</v>
      </c>
      <c r="J20" s="41">
        <f t="shared" si="3"/>
        <v>82500</v>
      </c>
      <c r="K20" s="40">
        <f t="shared" si="3"/>
        <v>0</v>
      </c>
      <c r="L20" s="40">
        <f t="shared" si="3"/>
        <v>0</v>
      </c>
      <c r="M20" s="40">
        <f t="shared" si="3"/>
        <v>0</v>
      </c>
      <c r="N20" s="40">
        <f t="shared" si="3"/>
        <v>0</v>
      </c>
      <c r="O20" s="40">
        <f t="shared" si="3"/>
        <v>0</v>
      </c>
      <c r="P20" s="41">
        <f t="shared" si="3"/>
        <v>2.9309887850104133E-14</v>
      </c>
      <c r="Q20" s="41">
        <f>Q19</f>
        <v>74454.619999999981</v>
      </c>
      <c r="R20" s="40">
        <f t="shared" si="3"/>
        <v>264</v>
      </c>
      <c r="S20" s="40">
        <f t="shared" si="3"/>
        <v>847</v>
      </c>
      <c r="T20" s="40">
        <f t="shared" si="3"/>
        <v>16364</v>
      </c>
      <c r="U20" s="40">
        <f t="shared" si="3"/>
        <v>0</v>
      </c>
      <c r="V20" s="40">
        <f t="shared" si="3"/>
        <v>20000</v>
      </c>
      <c r="W20" s="40">
        <f t="shared" si="3"/>
        <v>11663</v>
      </c>
      <c r="X20" s="40">
        <f t="shared" si="3"/>
        <v>37457</v>
      </c>
      <c r="Y20" s="40">
        <f t="shared" si="3"/>
        <v>646</v>
      </c>
      <c r="Z20" s="40">
        <f t="shared" si="3"/>
        <v>6308</v>
      </c>
      <c r="AA20" s="40">
        <f t="shared" si="3"/>
        <v>248</v>
      </c>
      <c r="AB20" s="40">
        <f t="shared" si="3"/>
        <v>8177</v>
      </c>
      <c r="AC20" s="40">
        <f t="shared" si="3"/>
        <v>10877</v>
      </c>
      <c r="AD20" s="40">
        <f t="shared" si="3"/>
        <v>0</v>
      </c>
      <c r="AE20" s="40">
        <f t="shared" si="3"/>
        <v>1060</v>
      </c>
      <c r="AF20" s="41">
        <f>AF19</f>
        <v>16668.439999999999</v>
      </c>
      <c r="AG20" s="40">
        <f t="shared" si="3"/>
        <v>1919</v>
      </c>
      <c r="AH20" s="42">
        <f t="shared" si="3"/>
        <v>273</v>
      </c>
    </row>
    <row r="21" spans="1:36" ht="26.25" customHeight="1" x14ac:dyDescent="0.25">
      <c r="G21" s="43"/>
      <c r="H21" s="43"/>
      <c r="I21" s="43"/>
      <c r="J21" s="43"/>
      <c r="R21" s="44"/>
      <c r="U21" s="44"/>
      <c r="V21" s="44"/>
      <c r="W21" s="44"/>
      <c r="X21" s="45"/>
      <c r="Y21" s="43"/>
      <c r="AA21" s="43"/>
      <c r="AB21" s="46"/>
      <c r="AC21" s="69"/>
      <c r="AD21" s="43"/>
      <c r="AE21" s="43"/>
      <c r="AF21" s="47"/>
      <c r="AG21" s="43"/>
    </row>
    <row r="22" spans="1:36" ht="25.5" customHeight="1" x14ac:dyDescent="0.25">
      <c r="C22" s="44"/>
      <c r="G22" s="45"/>
      <c r="H22" s="43"/>
      <c r="I22" s="43"/>
      <c r="J22" s="43"/>
      <c r="Q22" s="44"/>
      <c r="R22" s="44"/>
      <c r="T22" s="44"/>
      <c r="V22" s="44"/>
      <c r="W22" s="69"/>
      <c r="X22" s="45"/>
      <c r="Y22" s="45"/>
      <c r="Z22" s="44"/>
      <c r="AA22" s="45"/>
      <c r="AB22" s="44"/>
      <c r="AC22" s="44"/>
      <c r="AD22" s="43"/>
      <c r="AE22" s="43"/>
      <c r="AF22" s="47"/>
      <c r="AG22" s="43"/>
    </row>
    <row r="23" spans="1:36" s="48" customFormat="1" ht="25.5" customHeight="1" x14ac:dyDescent="0.2">
      <c r="A23" s="48" t="s">
        <v>36</v>
      </c>
      <c r="F23" s="48" t="s">
        <v>37</v>
      </c>
      <c r="S23" s="49" t="s">
        <v>38</v>
      </c>
      <c r="AA23" s="48" t="s">
        <v>39</v>
      </c>
      <c r="AG23" s="50"/>
      <c r="AH23" s="50"/>
      <c r="AI23" s="50"/>
      <c r="AJ23" s="50"/>
    </row>
    <row r="24" spans="1:36" s="48" customFormat="1" ht="21" customHeight="1" x14ac:dyDescent="0.2">
      <c r="A24" s="50"/>
      <c r="AG24" s="50"/>
      <c r="AH24" s="50"/>
      <c r="AI24" s="50"/>
      <c r="AJ24" s="50"/>
    </row>
    <row r="25" spans="1:36" s="48" customFormat="1" ht="29.25" customHeight="1" x14ac:dyDescent="0.2">
      <c r="A25" s="50"/>
    </row>
    <row r="26" spans="1:36" s="63" customFormat="1" ht="21" customHeight="1" x14ac:dyDescent="0.2">
      <c r="A26" s="62" t="s">
        <v>88</v>
      </c>
      <c r="E26" s="62"/>
      <c r="F26" s="62" t="s">
        <v>41</v>
      </c>
      <c r="S26" s="62" t="s">
        <v>53</v>
      </c>
      <c r="T26" s="62"/>
      <c r="U26" s="62"/>
      <c r="V26" s="62"/>
      <c r="AA26" s="62" t="s">
        <v>43</v>
      </c>
    </row>
    <row r="27" spans="1:36" s="64" customFormat="1" ht="21.75" customHeight="1" x14ac:dyDescent="0.2">
      <c r="A27" s="64" t="s">
        <v>44</v>
      </c>
      <c r="F27" s="64" t="s">
        <v>45</v>
      </c>
      <c r="S27" s="64" t="s">
        <v>54</v>
      </c>
      <c r="AA27" s="64" t="s">
        <v>152</v>
      </c>
      <c r="AI27" s="65"/>
      <c r="AJ27" s="65"/>
    </row>
    <row r="28" spans="1:36" s="53" customFormat="1" ht="15.75" customHeight="1" x14ac:dyDescent="0.3"/>
    <row r="29" spans="1:36" s="54" customFormat="1" ht="22.5" customHeight="1" x14ac:dyDescent="0.3">
      <c r="H29" s="55"/>
      <c r="J29" s="55"/>
      <c r="R29" s="55"/>
      <c r="U29" s="55"/>
      <c r="V29" s="55"/>
      <c r="AA29" s="55"/>
      <c r="AG29" s="55"/>
    </row>
    <row r="30" spans="1:36" s="56" customFormat="1" ht="18.75" customHeight="1" x14ac:dyDescent="0.4">
      <c r="E30" s="57"/>
      <c r="F30" s="57"/>
      <c r="K30" s="57"/>
      <c r="L30" s="57"/>
      <c r="M30" s="57"/>
      <c r="N30" s="57"/>
      <c r="O30" s="57"/>
      <c r="P30" s="57"/>
      <c r="Q30" s="58"/>
      <c r="X30" s="171"/>
      <c r="Y30" s="171"/>
      <c r="AD30" s="57"/>
    </row>
    <row r="31" spans="1:36" ht="15.75" customHeight="1" x14ac:dyDescent="0.25"/>
    <row r="32" spans="1:36" ht="15.75" customHeight="1" x14ac:dyDescent="0.25">
      <c r="A32" s="59"/>
      <c r="B32" s="59"/>
      <c r="C32" s="59"/>
      <c r="D32" s="59"/>
      <c r="U32" s="60"/>
      <c r="V32" s="60"/>
    </row>
    <row r="33" spans="1:34" ht="13.5" customHeight="1" x14ac:dyDescent="0.25">
      <c r="AD33" s="43"/>
    </row>
    <row r="34" spans="1:34" ht="13.5" customHeight="1" x14ac:dyDescent="0.25"/>
    <row r="36" spans="1:34" x14ac:dyDescent="0.25">
      <c r="B36" s="43"/>
      <c r="C36" s="43"/>
      <c r="D36" s="43"/>
    </row>
    <row r="37" spans="1:34" ht="15.75" customHeight="1" x14ac:dyDescent="0.25"/>
    <row r="40" spans="1:34" ht="15.75" customHeight="1" x14ac:dyDescent="0.25"/>
    <row r="42" spans="1:34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4" spans="1:34" s="43" customFormat="1" x14ac:dyDescent="0.25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7" spans="1:34" x14ac:dyDescent="0.25">
      <c r="A47" s="43"/>
    </row>
  </sheetData>
  <mergeCells count="47">
    <mergeCell ref="O13:P13"/>
    <mergeCell ref="A17:A18"/>
    <mergeCell ref="A20:B20"/>
    <mergeCell ref="C13:D13"/>
    <mergeCell ref="E13:F13"/>
    <mergeCell ref="G13:H13"/>
    <mergeCell ref="I13:J13"/>
    <mergeCell ref="K13:L13"/>
    <mergeCell ref="M13:N13"/>
    <mergeCell ref="W11:Y11"/>
    <mergeCell ref="C12:D12"/>
    <mergeCell ref="E12:F12"/>
    <mergeCell ref="G12:H12"/>
    <mergeCell ref="I12:J12"/>
    <mergeCell ref="K12:L12"/>
    <mergeCell ref="M12:N12"/>
    <mergeCell ref="O12:P12"/>
    <mergeCell ref="AB10:AE10"/>
    <mergeCell ref="C11:D11"/>
    <mergeCell ref="E11:F11"/>
    <mergeCell ref="G11:H11"/>
    <mergeCell ref="I11:J11"/>
    <mergeCell ref="K11:L11"/>
    <mergeCell ref="M11:N11"/>
    <mergeCell ref="O11:P11"/>
    <mergeCell ref="R11:S11"/>
    <mergeCell ref="T11:U11"/>
    <mergeCell ref="AB8:AB9"/>
    <mergeCell ref="AC8:AE9"/>
    <mergeCell ref="AG8:AG9"/>
    <mergeCell ref="AH8:AH9"/>
    <mergeCell ref="Z9:AA9"/>
    <mergeCell ref="A10:A14"/>
    <mergeCell ref="B10:B14"/>
    <mergeCell ref="C10:P10"/>
    <mergeCell ref="Q10:Q12"/>
    <mergeCell ref="R10:AA10"/>
    <mergeCell ref="A1:AG1"/>
    <mergeCell ref="A2:AG2"/>
    <mergeCell ref="A4:AG4"/>
    <mergeCell ref="A5:AG5"/>
    <mergeCell ref="A8:B9"/>
    <mergeCell ref="C8:F9"/>
    <mergeCell ref="G8:P9"/>
    <mergeCell ref="R8:V9"/>
    <mergeCell ref="W8:X9"/>
    <mergeCell ref="Z8:AA8"/>
  </mergeCells>
  <pageMargins left="0.39370078740157483" right="0.19685039370078741" top="0.74803149606299213" bottom="0.31496062992125984" header="0.31496062992125984" footer="0.31496062992125984"/>
  <pageSetup paperSize="5" scale="5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127</vt:i4>
      </vt:variant>
    </vt:vector>
  </HeadingPairs>
  <TitlesOfParts>
    <vt:vector size="127" baseType="lpstr">
      <vt:lpstr>12-31-2023-01-06-2024</vt:lpstr>
      <vt:lpstr>01-07-13,2024</vt:lpstr>
      <vt:lpstr>01-14-20,2024</vt:lpstr>
      <vt:lpstr>1-21-27,2024</vt:lpstr>
      <vt:lpstr>1-28-2-3,2024</vt:lpstr>
      <vt:lpstr>2-4-10,2024</vt:lpstr>
      <vt:lpstr>2-11-17,2024</vt:lpstr>
      <vt:lpstr>2-18-24,2024</vt:lpstr>
      <vt:lpstr>2-25-3-2,2024</vt:lpstr>
      <vt:lpstr>3-3-9,2024</vt:lpstr>
      <vt:lpstr>3-10-16,2024</vt:lpstr>
      <vt:lpstr>3-17-23,2024</vt:lpstr>
      <vt:lpstr>3-24-30,2024</vt:lpstr>
      <vt:lpstr>3-31-4-6,2024</vt:lpstr>
      <vt:lpstr>4-7-13,2024</vt:lpstr>
      <vt:lpstr>4-14-20,2024</vt:lpstr>
      <vt:lpstr>4-21-27,2024</vt:lpstr>
      <vt:lpstr>4-28-5-4,2024</vt:lpstr>
      <vt:lpstr>5-5-11,2024</vt:lpstr>
      <vt:lpstr>5-12-18</vt:lpstr>
      <vt:lpstr>5-19-25</vt:lpstr>
      <vt:lpstr>5-26-6-1,2024</vt:lpstr>
      <vt:lpstr>6-2-8,2024</vt:lpstr>
      <vt:lpstr>6-9-15</vt:lpstr>
      <vt:lpstr>6-16-22</vt:lpstr>
      <vt:lpstr>6-23-29</vt:lpstr>
      <vt:lpstr>6-30-7-6,2024</vt:lpstr>
      <vt:lpstr>7-7-13,2024</vt:lpstr>
      <vt:lpstr>7-14-20,2024</vt:lpstr>
      <vt:lpstr>7-21-27.2024</vt:lpstr>
      <vt:lpstr>7-28-8-3,2024</vt:lpstr>
      <vt:lpstr>8-4-10,2024</vt:lpstr>
      <vt:lpstr>8-11-17,2024</vt:lpstr>
      <vt:lpstr>8-18-24,2024</vt:lpstr>
      <vt:lpstr>8-25-31,2024</vt:lpstr>
      <vt:lpstr>9-1-7, 2024</vt:lpstr>
      <vt:lpstr>9-8-14</vt:lpstr>
      <vt:lpstr>9-15-21</vt:lpstr>
      <vt:lpstr>9-22-28</vt:lpstr>
      <vt:lpstr>9-29-10-5</vt:lpstr>
      <vt:lpstr>10-6-12</vt:lpstr>
      <vt:lpstr>10-13-19</vt:lpstr>
      <vt:lpstr>10-20-26</vt:lpstr>
      <vt:lpstr>10-27-11-2</vt:lpstr>
      <vt:lpstr>11-3-9</vt:lpstr>
      <vt:lpstr>11-10-17</vt:lpstr>
      <vt:lpstr>11-18-24</vt:lpstr>
      <vt:lpstr>11-24-30</vt:lpstr>
      <vt:lpstr>12-1-7, 2024</vt:lpstr>
      <vt:lpstr>12-8-14, 2024</vt:lpstr>
      <vt:lpstr>12-15-22, 2024</vt:lpstr>
      <vt:lpstr>12-22-28,2024</vt:lpstr>
      <vt:lpstr>12-29-1-4, 2025</vt:lpstr>
      <vt:lpstr>1-5-11,2025</vt:lpstr>
      <vt:lpstr>1-12-18, 2025</vt:lpstr>
      <vt:lpstr>1-19-25, 2025</vt:lpstr>
      <vt:lpstr>1-26-2 -1,2025</vt:lpstr>
      <vt:lpstr>2-2-8, 2025</vt:lpstr>
      <vt:lpstr>2-9-15, 2025</vt:lpstr>
      <vt:lpstr>2-16-22, 2025</vt:lpstr>
      <vt:lpstr>2-23-03-01,2025</vt:lpstr>
      <vt:lpstr>3-2-8, 2025</vt:lpstr>
      <vt:lpstr>3-9-16, 2025</vt:lpstr>
      <vt:lpstr>3-17-22, 2025</vt:lpstr>
      <vt:lpstr>3-23-29, 2025</vt:lpstr>
      <vt:lpstr>3-30-4-5, 2025</vt:lpstr>
      <vt:lpstr>4-6-12, 2025</vt:lpstr>
      <vt:lpstr>4-13-19, 2025</vt:lpstr>
      <vt:lpstr>4-20-26, 2025</vt:lpstr>
      <vt:lpstr>4-27-5-3, 2025</vt:lpstr>
      <vt:lpstr>5-4-10, 2025</vt:lpstr>
      <vt:lpstr>5-11-17, 2025</vt:lpstr>
      <vt:lpstr>5-18-24, 2025</vt:lpstr>
      <vt:lpstr>5-25-31, 2025</vt:lpstr>
      <vt:lpstr>6-1-7, 2025</vt:lpstr>
      <vt:lpstr>6-8-14, 2025</vt:lpstr>
      <vt:lpstr>6-15-21, 2025</vt:lpstr>
      <vt:lpstr>6-22-28, 2025</vt:lpstr>
      <vt:lpstr>6-29-7-5, 2025</vt:lpstr>
      <vt:lpstr>7-6-12, 2025</vt:lpstr>
      <vt:lpstr>7-13-19, 2025</vt:lpstr>
      <vt:lpstr>7-20-26, 2025</vt:lpstr>
      <vt:lpstr>7-27-8-2, 2025</vt:lpstr>
      <vt:lpstr>8-3-9, 2025</vt:lpstr>
      <vt:lpstr>8-10-16, 2025</vt:lpstr>
      <vt:lpstr>8-17-23, 2025</vt:lpstr>
      <vt:lpstr>8-24-30, 2025</vt:lpstr>
      <vt:lpstr>8-31-9-6, 2025</vt:lpstr>
      <vt:lpstr>9-7-13, 2025</vt:lpstr>
      <vt:lpstr>9-14-20,2025</vt:lpstr>
      <vt:lpstr>9-21-27, 2025</vt:lpstr>
      <vt:lpstr>9-28-10-4, 2025</vt:lpstr>
      <vt:lpstr>10-5-11, 2025</vt:lpstr>
      <vt:lpstr>10-12-18, 2025</vt:lpstr>
      <vt:lpstr>10-19-25,2025</vt:lpstr>
      <vt:lpstr>10-26-11-1, 2025</vt:lpstr>
      <vt:lpstr>11-2-8, 2025</vt:lpstr>
      <vt:lpstr>11-9-15, 2025</vt:lpstr>
      <vt:lpstr>11-16-22, 2025</vt:lpstr>
      <vt:lpstr>11-23-29, 2025</vt:lpstr>
      <vt:lpstr>11-30-12-6, 2025</vt:lpstr>
      <vt:lpstr>12-7-13, 2025</vt:lpstr>
      <vt:lpstr>12-14-20, 2025</vt:lpstr>
      <vt:lpstr>12-21-27, 2025</vt:lpstr>
      <vt:lpstr>12-28-1-3, 2026</vt:lpstr>
      <vt:lpstr>1-4-10, 2026</vt:lpstr>
      <vt:lpstr>1-11-17, 2026</vt:lpstr>
      <vt:lpstr>1-18-24, 2026</vt:lpstr>
      <vt:lpstr>1-25-31, 2026</vt:lpstr>
      <vt:lpstr>2-1-7, 2026</vt:lpstr>
      <vt:lpstr>2-8-14, 2026</vt:lpstr>
      <vt:lpstr>2-15-21, 2026</vt:lpstr>
      <vt:lpstr>2-22-28, 2026</vt:lpstr>
      <vt:lpstr>3-1-7, 2026</vt:lpstr>
      <vt:lpstr>3-8-14, 2026</vt:lpstr>
      <vt:lpstr>3-15-21, 2026</vt:lpstr>
      <vt:lpstr>3-22-28, 2026</vt:lpstr>
      <vt:lpstr>3-29-4-4, 2026</vt:lpstr>
      <vt:lpstr>4-5-11, 2026</vt:lpstr>
      <vt:lpstr>4-12-18, 2026</vt:lpstr>
      <vt:lpstr>4-19-25, 2026</vt:lpstr>
      <vt:lpstr>4-26-5-MAY 2, 2026</vt:lpstr>
      <vt:lpstr>5-3-9, 2026</vt:lpstr>
      <vt:lpstr>5-10-16, 2026</vt:lpstr>
      <vt:lpstr>5-17-23, 2026</vt:lpstr>
      <vt:lpstr>5-24-30, 2026</vt:lpstr>
      <vt:lpstr>5-31-6-6,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Airene B. Tabotabo</dc:creator>
  <cp:lastModifiedBy>Venos L. Mandabon</cp:lastModifiedBy>
  <cp:lastPrinted>2026-06-08T07:57:09Z</cp:lastPrinted>
  <dcterms:created xsi:type="dcterms:W3CDTF">2024-01-08T03:11:33Z</dcterms:created>
  <dcterms:modified xsi:type="dcterms:W3CDTF">2026-06-08T08:02:42Z</dcterms:modified>
</cp:coreProperties>
</file>