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31" i="1" l="1"/>
  <c r="BH32" i="1"/>
  <c r="BB10" i="1" l="1"/>
  <c r="BB13" i="1"/>
  <c r="BB14" i="1"/>
  <c r="BB15" i="1"/>
  <c r="BB16" i="1"/>
  <c r="BB17" i="1"/>
  <c r="BB18" i="1"/>
  <c r="BB8" i="1"/>
  <c r="BB9" i="1"/>
  <c r="BE7" i="1"/>
  <c r="BH30" i="1"/>
  <c r="AP19" i="1" l="1"/>
  <c r="AD19" i="1"/>
  <c r="R19" i="1"/>
  <c r="F19" i="1"/>
  <c r="L38" i="1" l="1"/>
  <c r="L37" i="1"/>
  <c r="L36" i="1"/>
  <c r="L35" i="1"/>
  <c r="G35" i="1"/>
  <c r="F35" i="1"/>
  <c r="L33" i="1"/>
  <c r="G38" i="1"/>
  <c r="K38" i="1" s="1"/>
  <c r="F38" i="1"/>
  <c r="J38" i="1" s="1"/>
  <c r="G37" i="1"/>
  <c r="K37" i="1" s="1"/>
  <c r="F37" i="1"/>
  <c r="J37" i="1" s="1"/>
  <c r="G36" i="1"/>
  <c r="K36" i="1" s="1"/>
  <c r="F36" i="1"/>
  <c r="J36" i="1" s="1"/>
  <c r="K35" i="1"/>
  <c r="J35" i="1"/>
  <c r="G33" i="1"/>
  <c r="K33" i="1" s="1"/>
  <c r="F33" i="1"/>
  <c r="J33" i="1" s="1"/>
  <c r="L40" i="1"/>
  <c r="BH29" i="1"/>
  <c r="BH28" i="1"/>
  <c r="BC39" i="1"/>
  <c r="BG39" i="1" s="1"/>
  <c r="BB39" i="1"/>
  <c r="BF39" i="1" s="1"/>
  <c r="BC38" i="1"/>
  <c r="BG38" i="1" s="1"/>
  <c r="BB38" i="1"/>
  <c r="BF38" i="1" s="1"/>
  <c r="BC37" i="1"/>
  <c r="BG37" i="1" s="1"/>
  <c r="BB37" i="1"/>
  <c r="BF37" i="1" s="1"/>
  <c r="BC36" i="1"/>
  <c r="BG36" i="1" s="1"/>
  <c r="BB36" i="1"/>
  <c r="BF36" i="1" s="1"/>
  <c r="BC35" i="1"/>
  <c r="BG35" i="1" s="1"/>
  <c r="BB35" i="1"/>
  <c r="BF35" i="1" s="1"/>
  <c r="BC34" i="1"/>
  <c r="BG34" i="1" s="1"/>
  <c r="BB34" i="1"/>
  <c r="BF34" i="1" s="1"/>
  <c r="BC33" i="1"/>
  <c r="BG33" i="1" s="1"/>
  <c r="BB33" i="1"/>
  <c r="BF33" i="1" s="1"/>
  <c r="BC32" i="1"/>
  <c r="BG32" i="1" s="1"/>
  <c r="BB32" i="1"/>
  <c r="BF32" i="1" s="1"/>
  <c r="BC31" i="1"/>
  <c r="BG31" i="1" s="1"/>
  <c r="BB31" i="1"/>
  <c r="BF31" i="1" s="1"/>
  <c r="BH40" i="1"/>
  <c r="BC30" i="1"/>
  <c r="BG30" i="1" s="1"/>
  <c r="BB30" i="1"/>
  <c r="BF30" i="1" s="1"/>
  <c r="BC29" i="1"/>
  <c r="BG29" i="1" s="1"/>
  <c r="BB29" i="1"/>
  <c r="BF29" i="1" s="1"/>
  <c r="BC28" i="1"/>
  <c r="BB28" i="1"/>
  <c r="AP40" i="1"/>
  <c r="AV39" i="1"/>
  <c r="AV38" i="1"/>
  <c r="AV37" i="1"/>
  <c r="AV36" i="1"/>
  <c r="AV35" i="1"/>
  <c r="AV34" i="1"/>
  <c r="AV33" i="1"/>
  <c r="AV32" i="1"/>
  <c r="AV31" i="1"/>
  <c r="AV30" i="1"/>
  <c r="AV40" i="1" s="1"/>
  <c r="AV29" i="1"/>
  <c r="AV28" i="1"/>
  <c r="AQ28" i="1"/>
  <c r="AQ40" i="1" s="1"/>
  <c r="AP28" i="1"/>
  <c r="AQ39" i="1"/>
  <c r="AU39" i="1" s="1"/>
  <c r="AP39" i="1"/>
  <c r="AT39" i="1" s="1"/>
  <c r="AQ38" i="1"/>
  <c r="AU38" i="1" s="1"/>
  <c r="AP38" i="1"/>
  <c r="AT38" i="1" s="1"/>
  <c r="AQ37" i="1"/>
  <c r="AU37" i="1" s="1"/>
  <c r="AP37" i="1"/>
  <c r="AT37" i="1" s="1"/>
  <c r="AQ36" i="1"/>
  <c r="AU36" i="1" s="1"/>
  <c r="AP36" i="1"/>
  <c r="AT36" i="1" s="1"/>
  <c r="AQ35" i="1"/>
  <c r="AU35" i="1" s="1"/>
  <c r="AP35" i="1"/>
  <c r="AT35" i="1" s="1"/>
  <c r="AQ34" i="1"/>
  <c r="AU34" i="1" s="1"/>
  <c r="AP34" i="1"/>
  <c r="AT34" i="1" s="1"/>
  <c r="AQ33" i="1"/>
  <c r="AU33" i="1" s="1"/>
  <c r="AP33" i="1"/>
  <c r="AT33" i="1" s="1"/>
  <c r="AQ32" i="1"/>
  <c r="AU32" i="1" s="1"/>
  <c r="AP32" i="1"/>
  <c r="AT32" i="1" s="1"/>
  <c r="AQ31" i="1"/>
  <c r="AU31" i="1" s="1"/>
  <c r="AP31" i="1"/>
  <c r="AT31" i="1" s="1"/>
  <c r="AQ30" i="1"/>
  <c r="AU30" i="1" s="1"/>
  <c r="AP30" i="1"/>
  <c r="AT30" i="1" s="1"/>
  <c r="AQ29" i="1"/>
  <c r="AU29" i="1" s="1"/>
  <c r="AP29" i="1"/>
  <c r="AT29" i="1" s="1"/>
  <c r="AU28" i="1"/>
  <c r="AT28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E28" i="1"/>
  <c r="AE40" i="1" s="1"/>
  <c r="AD28" i="1"/>
  <c r="AE29" i="1"/>
  <c r="AI29" i="1" s="1"/>
  <c r="AD29" i="1"/>
  <c r="AH29" i="1" s="1"/>
  <c r="AH28" i="1"/>
  <c r="AE39" i="1"/>
  <c r="AI39" i="1" s="1"/>
  <c r="AD39" i="1"/>
  <c r="AH39" i="1" s="1"/>
  <c r="AE38" i="1"/>
  <c r="AI38" i="1" s="1"/>
  <c r="AD38" i="1"/>
  <c r="AH38" i="1" s="1"/>
  <c r="AE37" i="1"/>
  <c r="AI37" i="1" s="1"/>
  <c r="AD37" i="1"/>
  <c r="AH37" i="1" s="1"/>
  <c r="AE36" i="1"/>
  <c r="AI36" i="1" s="1"/>
  <c r="AD36" i="1"/>
  <c r="AH36" i="1" s="1"/>
  <c r="AE35" i="1"/>
  <c r="AI35" i="1" s="1"/>
  <c r="AD35" i="1"/>
  <c r="AH35" i="1" s="1"/>
  <c r="AE34" i="1"/>
  <c r="AI34" i="1" s="1"/>
  <c r="AD34" i="1"/>
  <c r="AH34" i="1" s="1"/>
  <c r="AE33" i="1"/>
  <c r="AI33" i="1" s="1"/>
  <c r="AD33" i="1"/>
  <c r="AH33" i="1" s="1"/>
  <c r="AE32" i="1"/>
  <c r="AI32" i="1" s="1"/>
  <c r="AD32" i="1"/>
  <c r="AH32" i="1" s="1"/>
  <c r="AE31" i="1"/>
  <c r="AI31" i="1" s="1"/>
  <c r="AD31" i="1"/>
  <c r="AH31" i="1" s="1"/>
  <c r="AE30" i="1"/>
  <c r="AI30" i="1" s="1"/>
  <c r="AD30" i="1"/>
  <c r="AH30" i="1" s="1"/>
  <c r="X39" i="1"/>
  <c r="X38" i="1"/>
  <c r="X37" i="1"/>
  <c r="X36" i="1"/>
  <c r="X34" i="1"/>
  <c r="X33" i="1"/>
  <c r="X32" i="1"/>
  <c r="X31" i="1"/>
  <c r="X30" i="1"/>
  <c r="R31" i="1"/>
  <c r="V31" i="1" s="1"/>
  <c r="S31" i="1"/>
  <c r="W31" i="1" s="1"/>
  <c r="S32" i="1"/>
  <c r="W32" i="1" s="1"/>
  <c r="S33" i="1"/>
  <c r="W33" i="1" s="1"/>
  <c r="S34" i="1"/>
  <c r="W34" i="1" s="1"/>
  <c r="S35" i="1"/>
  <c r="W35" i="1" s="1"/>
  <c r="S36" i="1"/>
  <c r="W36" i="1" s="1"/>
  <c r="S37" i="1"/>
  <c r="W37" i="1" s="1"/>
  <c r="S38" i="1"/>
  <c r="W38" i="1" s="1"/>
  <c r="S39" i="1"/>
  <c r="W39" i="1" s="1"/>
  <c r="R32" i="1"/>
  <c r="V32" i="1" s="1"/>
  <c r="R33" i="1"/>
  <c r="V33" i="1" s="1"/>
  <c r="R34" i="1"/>
  <c r="V34" i="1" s="1"/>
  <c r="R35" i="1"/>
  <c r="V35" i="1" s="1"/>
  <c r="R36" i="1"/>
  <c r="V36" i="1" s="1"/>
  <c r="R37" i="1"/>
  <c r="V37" i="1" s="1"/>
  <c r="R38" i="1"/>
  <c r="V38" i="1" s="1"/>
  <c r="R39" i="1"/>
  <c r="V39" i="1" s="1"/>
  <c r="R30" i="1"/>
  <c r="V30" i="1" s="1"/>
  <c r="S30" i="1"/>
  <c r="W30" i="1" s="1"/>
  <c r="BC40" i="1" l="1"/>
  <c r="K40" i="1"/>
  <c r="BB40" i="1"/>
  <c r="BG40" i="1"/>
  <c r="BF28" i="1"/>
  <c r="BG28" i="1"/>
  <c r="R40" i="1"/>
  <c r="AD40" i="1"/>
  <c r="AI28" i="1"/>
  <c r="AJ40" i="1"/>
  <c r="S40" i="1"/>
  <c r="AU40" i="1"/>
  <c r="AI40" i="1"/>
  <c r="X40" i="1"/>
  <c r="W40" i="1"/>
  <c r="I19" i="1"/>
  <c r="D17" i="1"/>
  <c r="H17" i="1" s="1"/>
  <c r="D16" i="1"/>
  <c r="F16" i="1" s="1"/>
  <c r="H16" i="1" s="1"/>
  <c r="D15" i="1"/>
  <c r="D14" i="1"/>
  <c r="F14" i="1" s="1"/>
  <c r="H14" i="1" s="1"/>
  <c r="D12" i="1"/>
  <c r="H12" i="1" s="1"/>
  <c r="H10" i="1"/>
  <c r="D10" i="1"/>
  <c r="D9" i="1"/>
  <c r="F9" i="1" s="1"/>
  <c r="H9" i="1" s="1"/>
  <c r="D8" i="1"/>
  <c r="F8" i="1" s="1"/>
  <c r="H8" i="1" s="1"/>
  <c r="H7" i="1"/>
  <c r="AZ18" i="1"/>
  <c r="BD18" i="1" s="1"/>
  <c r="AZ17" i="1"/>
  <c r="BD17" i="1" s="1"/>
  <c r="AZ16" i="1"/>
  <c r="BD16" i="1" s="1"/>
  <c r="AZ15" i="1"/>
  <c r="BD15" i="1" s="1"/>
  <c r="AZ14" i="1"/>
  <c r="BD14" i="1" s="1"/>
  <c r="AZ13" i="1"/>
  <c r="BD13" i="1" s="1"/>
  <c r="BE19" i="1"/>
  <c r="AZ12" i="1"/>
  <c r="AZ11" i="1"/>
  <c r="AZ10" i="1"/>
  <c r="BD9" i="1"/>
  <c r="AZ9" i="1"/>
  <c r="BD10" i="1" s="1"/>
  <c r="AZ8" i="1"/>
  <c r="BD8" i="1" s="1"/>
  <c r="BB7" i="1"/>
  <c r="BD7" i="1" s="1"/>
  <c r="AS15" i="1"/>
  <c r="AS12" i="1"/>
  <c r="AN18" i="1"/>
  <c r="AP18" i="1" s="1"/>
  <c r="AR18" i="1" s="1"/>
  <c r="AN17" i="1"/>
  <c r="AP17" i="1" s="1"/>
  <c r="AR17" i="1" s="1"/>
  <c r="AN16" i="1"/>
  <c r="AP16" i="1" s="1"/>
  <c r="AR16" i="1" s="1"/>
  <c r="AN15" i="1"/>
  <c r="AP15" i="1" s="1"/>
  <c r="AR15" i="1" s="1"/>
  <c r="AN14" i="1"/>
  <c r="AP14" i="1" s="1"/>
  <c r="AR14" i="1" s="1"/>
  <c r="AN13" i="1"/>
  <c r="AP13" i="1" s="1"/>
  <c r="AR13" i="1" s="1"/>
  <c r="AN12" i="1"/>
  <c r="AP12" i="1" s="1"/>
  <c r="AR12" i="1" s="1"/>
  <c r="AN11" i="1"/>
  <c r="AP11" i="1" s="1"/>
  <c r="AR11" i="1" s="1"/>
  <c r="AN10" i="1"/>
  <c r="AR9" i="1"/>
  <c r="AN9" i="1"/>
  <c r="AP10" i="1" s="1"/>
  <c r="AN8" i="1"/>
  <c r="AP8" i="1" s="1"/>
  <c r="AR8" i="1" s="1"/>
  <c r="AP7" i="1"/>
  <c r="AR7" i="1" s="1"/>
  <c r="AB11" i="1"/>
  <c r="AD11" i="1" s="1"/>
  <c r="AB18" i="1"/>
  <c r="AD18" i="1" s="1"/>
  <c r="AF18" i="1" s="1"/>
  <c r="AB17" i="1"/>
  <c r="AD17" i="1" s="1"/>
  <c r="AF17" i="1" s="1"/>
  <c r="AB16" i="1"/>
  <c r="AD16" i="1" s="1"/>
  <c r="AF16" i="1" s="1"/>
  <c r="AB15" i="1"/>
  <c r="AD15" i="1" s="1"/>
  <c r="AF15" i="1" s="1"/>
  <c r="AB14" i="1"/>
  <c r="AD14" i="1" s="1"/>
  <c r="AF14" i="1" s="1"/>
  <c r="AB13" i="1"/>
  <c r="AD13" i="1" s="1"/>
  <c r="AF13" i="1" s="1"/>
  <c r="AB12" i="1"/>
  <c r="AD12" i="1" s="1"/>
  <c r="AF12" i="1" s="1"/>
  <c r="AB10" i="1"/>
  <c r="AB9" i="1"/>
  <c r="AD9" i="1" s="1"/>
  <c r="AF9" i="1" s="1"/>
  <c r="AB8" i="1"/>
  <c r="AD8" i="1" s="1"/>
  <c r="AF8" i="1" s="1"/>
  <c r="AG8" i="1" s="1"/>
  <c r="AD7" i="1"/>
  <c r="AF7" i="1" s="1"/>
  <c r="AG7" i="1" s="1"/>
  <c r="P9" i="1"/>
  <c r="R9" i="1" s="1"/>
  <c r="T9" i="1" s="1"/>
  <c r="U9" i="1" s="1"/>
  <c r="P10" i="1"/>
  <c r="T10" i="1" s="1"/>
  <c r="P12" i="1"/>
  <c r="R12" i="1" s="1"/>
  <c r="T12" i="1" s="1"/>
  <c r="P13" i="1"/>
  <c r="R13" i="1" s="1"/>
  <c r="T13" i="1" s="1"/>
  <c r="P14" i="1"/>
  <c r="R14" i="1" s="1"/>
  <c r="T14" i="1" s="1"/>
  <c r="P15" i="1"/>
  <c r="R15" i="1" s="1"/>
  <c r="T15" i="1" s="1"/>
  <c r="P16" i="1"/>
  <c r="R16" i="1" s="1"/>
  <c r="T16" i="1" s="1"/>
  <c r="P17" i="1"/>
  <c r="R17" i="1" s="1"/>
  <c r="T17" i="1" s="1"/>
  <c r="P18" i="1"/>
  <c r="R18" i="1" s="1"/>
  <c r="T18" i="1" s="1"/>
  <c r="P8" i="1"/>
  <c r="R8" i="1" s="1"/>
  <c r="T8" i="1" s="1"/>
  <c r="U8" i="1" s="1"/>
  <c r="R7" i="1"/>
  <c r="T7" i="1" s="1"/>
  <c r="BB12" i="1" l="1"/>
  <c r="BD12" i="1" s="1"/>
  <c r="BB11" i="1"/>
  <c r="BB19" i="1" s="1"/>
  <c r="F11" i="1"/>
  <c r="H11" i="1" s="1"/>
  <c r="F15" i="1"/>
  <c r="H15" i="1" s="1"/>
  <c r="F13" i="1"/>
  <c r="H13" i="1" s="1"/>
  <c r="F18" i="1"/>
  <c r="H18" i="1" s="1"/>
  <c r="R11" i="1"/>
  <c r="T11" i="1" s="1"/>
  <c r="T19" i="1" s="1"/>
  <c r="AG19" i="1"/>
  <c r="U7" i="1"/>
  <c r="U19" i="1" s="1"/>
  <c r="AF11" i="1"/>
  <c r="AD10" i="1"/>
  <c r="AF10" i="1" s="1"/>
  <c r="AR10" i="1"/>
  <c r="AR19" i="1" s="1"/>
  <c r="AS19" i="1"/>
  <c r="BD11" i="1" l="1"/>
  <c r="BD19" i="1" s="1"/>
  <c r="AF19" i="1"/>
  <c r="H19" i="1"/>
</calcChain>
</file>

<file path=xl/sharedStrings.xml><?xml version="1.0" encoding="utf-8"?>
<sst xmlns="http://schemas.openxmlformats.org/spreadsheetml/2006/main" count="238" uniqueCount="31">
  <si>
    <t xml:space="preserve">год 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</si>
  <si>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</si>
  <si>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</si>
  <si>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</si>
  <si>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</si>
  <si>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</si>
  <si>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</si>
  <si>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</si>
  <si>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</si>
  <si>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</si>
  <si>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</si>
  <si>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</si>
  <si>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</si>
  <si>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показания</t>
  </si>
  <si>
    <t>до</t>
  </si>
  <si>
    <t>начислено</t>
  </si>
  <si>
    <t>тариф</t>
  </si>
  <si>
    <t>электричество</t>
  </si>
  <si>
    <t>расход</t>
  </si>
  <si>
    <t>от</t>
  </si>
  <si>
    <t>купили посудомойку</t>
  </si>
  <si>
    <t>месяцы с большими тратами</t>
  </si>
  <si>
    <t>вода</t>
  </si>
  <si>
    <t>х</t>
  </si>
  <si>
    <t>г</t>
  </si>
  <si>
    <t>сумма</t>
  </si>
  <si>
    <t>14--11</t>
  </si>
  <si>
    <t>9--7</t>
  </si>
  <si>
    <t>11--8</t>
  </si>
  <si>
    <t>7--6</t>
  </si>
  <si>
    <t>10--8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</si>
</sst>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0" borderId="0" xfId="0" applyFont="1"/>
    <xf numFmtId="0" fontId="0" fillId="0" borderId="0" xfId="0" applyAlignment="1"/>
    <xf numFmtId="0" fontId="4" fillId="4" borderId="0" xfId="3"/>
    <xf numFmtId="16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H41"/>
  <sheetViews>
    <sheetView tabSelected="1" topLeftCell="AF1" zoomScaleNormal="100" workbookViewId="0">
      <selection activeCell="BG30" sqref="BF30:BG30"/>
    </sheetView>
  </sheetViews>
  <sheetFormatPr defaultRowHeight="15" x14ac:dyDescent="0.25"/>
  <cols>
    <col min="1" max="1" width="6.5703125" customWidth="1"/>
    <col min="2" max="2" width="7.140625" customWidth="1"/>
    <col min="8" max="8" width="11.42578125" customWidth="1"/>
    <col min="14" max="14" width="5.7109375" customWidth="1"/>
    <col min="16" max="16" width="9.140625" customWidth="1"/>
    <col min="17" max="17" width="8.5703125" customWidth="1"/>
    <col min="18" max="18" width="9.140625" customWidth="1"/>
    <col min="19" max="19" width="8.42578125" customWidth="1"/>
    <col min="20" max="20" width="9.28515625" customWidth="1"/>
    <col min="21" max="23" width="8.7109375" customWidth="1"/>
    <col min="24" max="24" width="8.85546875" customWidth="1"/>
    <col min="25" max="25" width="8.7109375" customWidth="1"/>
    <col min="26" max="26" width="5.42578125" customWidth="1"/>
    <col min="28" max="28" width="10.42578125" customWidth="1"/>
    <col min="29" max="29" width="11.140625" customWidth="1"/>
    <col min="30" max="30" width="9.85546875" customWidth="1"/>
    <col min="33" max="33" width="11.42578125" customWidth="1"/>
    <col min="34" max="34" width="11" customWidth="1"/>
    <col min="35" max="35" width="9.140625" customWidth="1"/>
    <col min="36" max="36" width="10.5703125" customWidth="1"/>
    <col min="37" max="37" width="10.42578125" customWidth="1"/>
    <col min="38" max="38" width="5.42578125" customWidth="1"/>
    <col min="50" max="50" width="6.42578125" customWidth="1"/>
  </cols>
  <sheetData>
    <row r="2" spans="3:57" x14ac:dyDescent="0.25">
      <c r="C2" s="5" t="s">
        <v>0</v>
      </c>
      <c r="D2" s="5">
        <v>2015</v>
      </c>
      <c r="O2" s="5" t="s">
        <v>0</v>
      </c>
      <c r="P2" s="5">
        <v>2016</v>
      </c>
      <c r="AA2" s="5" t="s">
        <v>0</v>
      </c>
      <c r="AB2" s="5">
        <v>2017</v>
      </c>
      <c r="AM2" s="5" t="s">
        <v>0</v>
      </c>
      <c r="AN2" s="5">
        <v>2018</v>
      </c>
      <c r="AX2" t="s">
        <v>0</v>
      </c>
      <c r="AY2">
        <v>2019</v>
      </c>
    </row>
    <row r="4" spans="3:57" x14ac:dyDescent="0.25">
      <c r="D4" s="10" t="s">
        <v>17</v>
      </c>
      <c r="E4" s="10"/>
      <c r="F4" s="10"/>
      <c r="G4" s="10"/>
      <c r="H4" s="10"/>
      <c r="P4" s="10" t="s">
        <v>17</v>
      </c>
      <c r="Q4" s="10"/>
      <c r="R4" s="10"/>
      <c r="S4" s="10"/>
      <c r="T4" s="10"/>
      <c r="AB4" s="10" t="s">
        <v>17</v>
      </c>
      <c r="AC4" s="10"/>
      <c r="AD4" s="10"/>
      <c r="AE4" s="10"/>
      <c r="AF4" s="10"/>
      <c r="AN4" s="10" t="s">
        <v>17</v>
      </c>
      <c r="AO4" s="10"/>
      <c r="AP4" s="10"/>
      <c r="AQ4" s="10"/>
      <c r="AR4" s="10"/>
      <c r="AZ4" s="10" t="s">
        <v>17</v>
      </c>
      <c r="BA4" s="10"/>
      <c r="BB4" s="10"/>
      <c r="BC4" s="10"/>
      <c r="BD4" s="10"/>
    </row>
    <row r="5" spans="3:57" x14ac:dyDescent="0.25">
      <c r="D5" s="10" t="s">
        <v>13</v>
      </c>
      <c r="E5" s="10"/>
      <c r="F5" s="10"/>
      <c r="G5" s="10" t="s">
        <v>16</v>
      </c>
      <c r="H5" s="10" t="s">
        <v>15</v>
      </c>
      <c r="P5" s="10" t="s">
        <v>13</v>
      </c>
      <c r="Q5" s="10"/>
      <c r="R5" s="10"/>
      <c r="S5" s="10" t="s">
        <v>16</v>
      </c>
      <c r="T5" s="10" t="s">
        <v>15</v>
      </c>
      <c r="AB5" s="10" t="s">
        <v>13</v>
      </c>
      <c r="AC5" s="10"/>
      <c r="AD5" s="10"/>
      <c r="AE5" s="10" t="s">
        <v>16</v>
      </c>
      <c r="AF5" s="10" t="s">
        <v>15</v>
      </c>
      <c r="AN5" s="10" t="s">
        <v>13</v>
      </c>
      <c r="AO5" s="10"/>
      <c r="AP5" s="10"/>
      <c r="AQ5" s="10" t="s">
        <v>16</v>
      </c>
      <c r="AR5" s="10" t="s">
        <v>15</v>
      </c>
      <c r="AZ5" s="10" t="s">
        <v>13</v>
      </c>
      <c r="BA5" s="10"/>
      <c r="BB5" s="10"/>
      <c r="BC5" s="10" t="s">
        <v>16</v>
      </c>
      <c r="BD5" s="10" t="s">
        <v>15</v>
      </c>
    </row>
    <row r="6" spans="3:57" x14ac:dyDescent="0.25">
      <c r="D6" s="1" t="s">
        <v>19</v>
      </c>
      <c r="E6" s="1" t="s">
        <v>14</v>
      </c>
      <c r="F6" s="1" t="s">
        <v>18</v>
      </c>
      <c r="G6" s="10"/>
      <c r="H6" s="10"/>
      <c r="P6" s="1" t="s">
        <v>19</v>
      </c>
      <c r="Q6" s="1" t="s">
        <v>14</v>
      </c>
      <c r="R6" s="1" t="s">
        <v>18</v>
      </c>
      <c r="S6" s="10"/>
      <c r="T6" s="10"/>
      <c r="AB6" s="1" t="s">
        <v>19</v>
      </c>
      <c r="AC6" s="1" t="s">
        <v>14</v>
      </c>
      <c r="AD6" s="1" t="s">
        <v>18</v>
      </c>
      <c r="AE6" s="10"/>
      <c r="AF6" s="10"/>
      <c r="AN6" s="1" t="s">
        <v>19</v>
      </c>
      <c r="AO6" s="1" t="s">
        <v>14</v>
      </c>
      <c r="AP6" s="1" t="s">
        <v>18</v>
      </c>
      <c r="AQ6" s="10"/>
      <c r="AR6" s="10"/>
      <c r="AZ6" s="1" t="s">
        <v>19</v>
      </c>
      <c r="BA6" s="1" t="s">
        <v>14</v>
      </c>
      <c r="BB6" s="1" t="s">
        <v>18</v>
      </c>
      <c r="BC6" s="10"/>
      <c r="BD6" s="10"/>
    </row>
    <row r="7" spans="3:57" x14ac:dyDescent="0.25">
      <c r="C7" t="s">
        <v>1</v>
      </c>
      <c r="E7">
        <v>34220</v>
      </c>
      <c r="G7">
        <v>3.53</v>
      </c>
      <c r="H7">
        <f>F7*G7</f>
        <v>0</v>
      </c>
      <c r="I7">
        <v>839.61</v>
      </c>
      <c r="O7" s="3" t="s">
        <v>1</v>
      </c>
      <c r="P7">
        <v>35752</v>
      </c>
      <c r="Q7">
        <v>35958</v>
      </c>
      <c r="R7">
        <f>Q7-P7</f>
        <v>206</v>
      </c>
      <c r="S7">
        <v>3.84</v>
      </c>
      <c r="T7">
        <f>R7*S7</f>
        <v>791.04</v>
      </c>
      <c r="U7">
        <f>T7</f>
        <v>791.04</v>
      </c>
      <c r="AA7" t="s">
        <v>1</v>
      </c>
      <c r="AB7">
        <v>37357</v>
      </c>
      <c r="AC7">
        <v>37534</v>
      </c>
      <c r="AD7">
        <f>AC7-AB7</f>
        <v>177</v>
      </c>
      <c r="AE7">
        <v>4.12</v>
      </c>
      <c r="AF7">
        <f>AD7*AE7</f>
        <v>729.24</v>
      </c>
      <c r="AG7">
        <f>AF7</f>
        <v>729.24</v>
      </c>
      <c r="AM7" s="3" t="s">
        <v>1</v>
      </c>
      <c r="AN7">
        <v>38787</v>
      </c>
      <c r="AO7">
        <v>38957</v>
      </c>
      <c r="AP7">
        <f>AO7-AN7</f>
        <v>170</v>
      </c>
      <c r="AQ7">
        <v>4.32</v>
      </c>
      <c r="AR7">
        <f>AP7*AQ7</f>
        <v>734.40000000000009</v>
      </c>
      <c r="AS7">
        <v>621.29999999999995</v>
      </c>
      <c r="AY7" s="3" t="s">
        <v>1</v>
      </c>
      <c r="AZ7">
        <v>40314</v>
      </c>
      <c r="BA7">
        <v>40473</v>
      </c>
      <c r="BB7">
        <f>BA7-AZ7</f>
        <v>159</v>
      </c>
      <c r="BC7">
        <v>4.6100000000000003</v>
      </c>
      <c r="BD7">
        <f>BB7*BC7</f>
        <v>732.99</v>
      </c>
      <c r="BE7">
        <f>150+300</f>
        <v>450</v>
      </c>
    </row>
    <row r="8" spans="3:57" x14ac:dyDescent="0.25">
      <c r="C8" s="3" t="s">
        <v>2</v>
      </c>
      <c r="D8">
        <f>E7</f>
        <v>34220</v>
      </c>
      <c r="E8">
        <v>34341</v>
      </c>
      <c r="F8">
        <f t="shared" ref="F8:F9" si="0">E8-D8</f>
        <v>121</v>
      </c>
      <c r="G8">
        <v>3.53</v>
      </c>
      <c r="H8">
        <f t="shared" ref="H8:H18" si="1">F8*G8</f>
        <v>427.13</v>
      </c>
      <c r="I8">
        <v>430.38</v>
      </c>
      <c r="O8" s="3" t="s">
        <v>2</v>
      </c>
      <c r="P8">
        <f>Q7</f>
        <v>35958</v>
      </c>
      <c r="Q8">
        <v>36106</v>
      </c>
      <c r="R8">
        <f t="shared" ref="R8:R18" si="2">Q8-P8</f>
        <v>148</v>
      </c>
      <c r="S8">
        <v>3.84</v>
      </c>
      <c r="T8">
        <f t="shared" ref="T8:T18" si="3">R8*S8</f>
        <v>568.31999999999994</v>
      </c>
      <c r="U8">
        <f t="shared" ref="U8:U9" si="4">T8</f>
        <v>568.31999999999994</v>
      </c>
      <c r="AA8" s="3" t="s">
        <v>2</v>
      </c>
      <c r="AB8">
        <f>AC7</f>
        <v>37534</v>
      </c>
      <c r="AC8">
        <v>37646</v>
      </c>
      <c r="AD8">
        <f t="shared" ref="AD8:AD10" si="5">AC8-AB8</f>
        <v>112</v>
      </c>
      <c r="AE8">
        <v>4.12</v>
      </c>
      <c r="AF8">
        <f t="shared" ref="AF8:AF18" si="6">AD8*AE8</f>
        <v>461.44</v>
      </c>
      <c r="AG8">
        <f t="shared" ref="AG8" si="7">AF8</f>
        <v>461.44</v>
      </c>
      <c r="AM8" t="s">
        <v>2</v>
      </c>
      <c r="AN8">
        <f>AO7</f>
        <v>38957</v>
      </c>
      <c r="AO8">
        <v>39102</v>
      </c>
      <c r="AP8">
        <f t="shared" ref="AP8" si="8">AO8-AN8</f>
        <v>145</v>
      </c>
      <c r="AQ8">
        <v>4.32</v>
      </c>
      <c r="AR8">
        <f t="shared" ref="AR8:AR18" si="9">AP8*AQ8</f>
        <v>626.40000000000009</v>
      </c>
      <c r="AS8">
        <v>113.1</v>
      </c>
      <c r="AY8" t="s">
        <v>2</v>
      </c>
      <c r="AZ8">
        <f>BA7</f>
        <v>40473</v>
      </c>
      <c r="BA8">
        <v>40661</v>
      </c>
      <c r="BB8">
        <f>BA8-AZ8</f>
        <v>188</v>
      </c>
      <c r="BC8">
        <v>4.6100000000000003</v>
      </c>
      <c r="BD8">
        <f t="shared" ref="BD8:BD18" si="10">BB8*BC8</f>
        <v>866.68000000000006</v>
      </c>
      <c r="BE8">
        <v>960</v>
      </c>
    </row>
    <row r="9" spans="3:57" x14ac:dyDescent="0.25">
      <c r="C9" t="s">
        <v>3</v>
      </c>
      <c r="D9">
        <f>E8</f>
        <v>34341</v>
      </c>
      <c r="E9">
        <v>34498</v>
      </c>
      <c r="F9">
        <f t="shared" si="0"/>
        <v>157</v>
      </c>
      <c r="G9">
        <v>3.53</v>
      </c>
      <c r="H9">
        <f t="shared" si="1"/>
        <v>554.20999999999992</v>
      </c>
      <c r="I9">
        <v>552.65</v>
      </c>
      <c r="O9" t="s">
        <v>3</v>
      </c>
      <c r="P9">
        <f>Q8</f>
        <v>36106</v>
      </c>
      <c r="Q9">
        <v>36259</v>
      </c>
      <c r="R9">
        <f t="shared" si="2"/>
        <v>153</v>
      </c>
      <c r="S9">
        <v>3.84</v>
      </c>
      <c r="T9">
        <f t="shared" si="3"/>
        <v>587.52</v>
      </c>
      <c r="U9">
        <f t="shared" si="4"/>
        <v>587.52</v>
      </c>
      <c r="AA9" t="s">
        <v>3</v>
      </c>
      <c r="AB9">
        <f>AC8</f>
        <v>37646</v>
      </c>
      <c r="AC9">
        <v>37806</v>
      </c>
      <c r="AD9">
        <f t="shared" si="5"/>
        <v>160</v>
      </c>
      <c r="AE9">
        <v>4.12</v>
      </c>
      <c r="AF9">
        <f t="shared" si="6"/>
        <v>659.2</v>
      </c>
      <c r="AG9">
        <v>332.9</v>
      </c>
      <c r="AM9" t="s">
        <v>3</v>
      </c>
      <c r="AN9">
        <f>AO8</f>
        <v>39102</v>
      </c>
      <c r="AP9">
        <v>0</v>
      </c>
      <c r="AQ9">
        <v>4.32</v>
      </c>
      <c r="AR9">
        <f t="shared" si="9"/>
        <v>0</v>
      </c>
      <c r="AS9">
        <v>902.1</v>
      </c>
      <c r="AY9" t="s">
        <v>3</v>
      </c>
      <c r="AZ9">
        <f>BA8</f>
        <v>40661</v>
      </c>
      <c r="BA9">
        <v>40809</v>
      </c>
      <c r="BB9">
        <f>BA9-AZ9</f>
        <v>148</v>
      </c>
      <c r="BC9">
        <v>4.6100000000000003</v>
      </c>
      <c r="BD9">
        <f t="shared" si="10"/>
        <v>682.28000000000009</v>
      </c>
      <c r="BE9">
        <v>876</v>
      </c>
    </row>
    <row r="10" spans="3:57" x14ac:dyDescent="0.25">
      <c r="C10" t="s">
        <v>4</v>
      </c>
      <c r="D10">
        <f t="shared" ref="D10:D17" si="11">E9</f>
        <v>34498</v>
      </c>
      <c r="G10">
        <v>3.53</v>
      </c>
      <c r="H10">
        <f t="shared" si="1"/>
        <v>0</v>
      </c>
      <c r="I10">
        <v>534.23</v>
      </c>
      <c r="O10" t="s">
        <v>4</v>
      </c>
      <c r="P10">
        <f t="shared" ref="P10:P18" si="12">Q9</f>
        <v>36259</v>
      </c>
      <c r="S10">
        <v>3.84</v>
      </c>
      <c r="T10">
        <f t="shared" si="3"/>
        <v>0</v>
      </c>
      <c r="U10">
        <v>654.91</v>
      </c>
      <c r="AA10" t="s">
        <v>4</v>
      </c>
      <c r="AB10">
        <f t="shared" ref="AB10:AB18" si="13">AC9</f>
        <v>37806</v>
      </c>
      <c r="AC10">
        <v>37940</v>
      </c>
      <c r="AD10">
        <f t="shared" si="5"/>
        <v>134</v>
      </c>
      <c r="AE10">
        <v>4.12</v>
      </c>
      <c r="AF10">
        <f t="shared" si="6"/>
        <v>552.08000000000004</v>
      </c>
      <c r="AG10">
        <v>62.54</v>
      </c>
      <c r="AM10" t="s">
        <v>4</v>
      </c>
      <c r="AN10">
        <f t="shared" ref="AN10:AN18" si="14">AO9</f>
        <v>0</v>
      </c>
      <c r="AO10">
        <v>39359</v>
      </c>
      <c r="AP10">
        <f>AO10-AN9</f>
        <v>257</v>
      </c>
      <c r="AQ10">
        <v>4.32</v>
      </c>
      <c r="AR10">
        <f t="shared" si="9"/>
        <v>1110.24</v>
      </c>
      <c r="AS10">
        <v>601.26</v>
      </c>
      <c r="AY10" t="s">
        <v>4</v>
      </c>
      <c r="AZ10">
        <f t="shared" ref="AZ10:AZ18" si="15">BA9</f>
        <v>40809</v>
      </c>
      <c r="BA10">
        <v>40968</v>
      </c>
      <c r="BB10">
        <f t="shared" ref="BB10:BB18" si="16">BA10-AZ10</f>
        <v>159</v>
      </c>
      <c r="BC10">
        <v>4.6100000000000003</v>
      </c>
      <c r="BD10">
        <f t="shared" si="10"/>
        <v>732.99</v>
      </c>
    </row>
    <row r="11" spans="3:57" x14ac:dyDescent="0.25">
      <c r="C11" s="3" t="s">
        <v>5</v>
      </c>
      <c r="E11">
        <v>34654</v>
      </c>
      <c r="F11">
        <f>E11-D10</f>
        <v>156</v>
      </c>
      <c r="G11">
        <v>3.53</v>
      </c>
      <c r="H11">
        <f t="shared" si="1"/>
        <v>550.67999999999995</v>
      </c>
      <c r="I11">
        <v>17.670000000000002</v>
      </c>
      <c r="O11" t="s">
        <v>5</v>
      </c>
      <c r="Q11">
        <v>36505</v>
      </c>
      <c r="R11">
        <f>Q11-P10</f>
        <v>246</v>
      </c>
      <c r="S11">
        <v>3.84</v>
      </c>
      <c r="T11">
        <f t="shared" si="3"/>
        <v>944.64</v>
      </c>
      <c r="U11">
        <v>289.73</v>
      </c>
      <c r="AA11" t="s">
        <v>5</v>
      </c>
      <c r="AB11">
        <f>AC10</f>
        <v>37940</v>
      </c>
      <c r="AC11">
        <v>38068</v>
      </c>
      <c r="AD11">
        <f>AC11-AB11</f>
        <v>128</v>
      </c>
      <c r="AE11">
        <v>4.12</v>
      </c>
      <c r="AF11">
        <f t="shared" si="6"/>
        <v>527.36</v>
      </c>
      <c r="AG11">
        <v>285.74</v>
      </c>
      <c r="AM11" t="s">
        <v>5</v>
      </c>
      <c r="AN11">
        <f>AO10</f>
        <v>39359</v>
      </c>
      <c r="AO11">
        <v>39455</v>
      </c>
      <c r="AP11">
        <f>AO11-AN11</f>
        <v>96</v>
      </c>
      <c r="AQ11">
        <v>4.32</v>
      </c>
      <c r="AR11">
        <f t="shared" si="9"/>
        <v>414.72</v>
      </c>
      <c r="AS11">
        <v>534.9</v>
      </c>
      <c r="AY11" t="s">
        <v>5</v>
      </c>
      <c r="AZ11">
        <f>BA10</f>
        <v>40968</v>
      </c>
      <c r="BA11">
        <v>41101</v>
      </c>
      <c r="BB11">
        <f t="shared" si="16"/>
        <v>133</v>
      </c>
      <c r="BC11">
        <v>4.6100000000000003</v>
      </c>
      <c r="BD11">
        <f t="shared" si="10"/>
        <v>613.13</v>
      </c>
    </row>
    <row r="12" spans="3:57" x14ac:dyDescent="0.25">
      <c r="C12" s="3" t="s">
        <v>6</v>
      </c>
      <c r="D12">
        <f t="shared" si="11"/>
        <v>34654</v>
      </c>
      <c r="G12">
        <v>3.53</v>
      </c>
      <c r="H12">
        <f t="shared" si="1"/>
        <v>0</v>
      </c>
      <c r="I12">
        <v>534.23</v>
      </c>
      <c r="O12" t="s">
        <v>6</v>
      </c>
      <c r="P12">
        <f t="shared" si="12"/>
        <v>36505</v>
      </c>
      <c r="Q12">
        <v>36613</v>
      </c>
      <c r="R12">
        <f t="shared" si="2"/>
        <v>108</v>
      </c>
      <c r="S12">
        <v>3.84</v>
      </c>
      <c r="T12">
        <f t="shared" si="3"/>
        <v>414.71999999999997</v>
      </c>
      <c r="U12">
        <v>654.91</v>
      </c>
      <c r="AA12" t="s">
        <v>6</v>
      </c>
      <c r="AB12">
        <f t="shared" si="13"/>
        <v>38068</v>
      </c>
      <c r="AC12">
        <v>38119</v>
      </c>
      <c r="AD12">
        <f t="shared" ref="AD12:AD18" si="17">AC12-AB12</f>
        <v>51</v>
      </c>
      <c r="AE12">
        <v>4.12</v>
      </c>
      <c r="AF12">
        <f t="shared" si="6"/>
        <v>210.12</v>
      </c>
      <c r="AG12">
        <v>527.36</v>
      </c>
      <c r="AM12" t="s">
        <v>6</v>
      </c>
      <c r="AN12">
        <f t="shared" si="14"/>
        <v>39455</v>
      </c>
      <c r="AO12">
        <v>39575</v>
      </c>
      <c r="AP12">
        <f t="shared" ref="AP12:AP18" si="18">AO12-AN12</f>
        <v>120</v>
      </c>
      <c r="AQ12">
        <v>4.32</v>
      </c>
      <c r="AR12">
        <f t="shared" si="9"/>
        <v>518.40000000000009</v>
      </c>
      <c r="AS12">
        <f>601.26+534.9</f>
        <v>1136.1599999999999</v>
      </c>
      <c r="AY12" t="s">
        <v>6</v>
      </c>
      <c r="AZ12">
        <f t="shared" si="15"/>
        <v>41101</v>
      </c>
      <c r="BB12">
        <f t="shared" si="16"/>
        <v>-41101</v>
      </c>
      <c r="BC12">
        <v>4.6100000000000003</v>
      </c>
      <c r="BD12">
        <f t="shared" si="10"/>
        <v>-189475.61000000002</v>
      </c>
    </row>
    <row r="13" spans="3:57" x14ac:dyDescent="0.25">
      <c r="C13" t="s">
        <v>7</v>
      </c>
      <c r="E13">
        <v>34985</v>
      </c>
      <c r="F13">
        <f>E13-D12</f>
        <v>331</v>
      </c>
      <c r="G13">
        <v>3.84</v>
      </c>
      <c r="H13">
        <f t="shared" si="1"/>
        <v>1271.04</v>
      </c>
      <c r="I13">
        <v>686.4</v>
      </c>
      <c r="O13" t="s">
        <v>7</v>
      </c>
      <c r="P13">
        <f t="shared" si="12"/>
        <v>36613</v>
      </c>
      <c r="Q13">
        <v>36743</v>
      </c>
      <c r="R13">
        <f t="shared" si="2"/>
        <v>130</v>
      </c>
      <c r="S13">
        <v>3.84</v>
      </c>
      <c r="T13">
        <f t="shared" si="3"/>
        <v>499.2</v>
      </c>
      <c r="U13">
        <v>0</v>
      </c>
      <c r="AA13" t="s">
        <v>7</v>
      </c>
      <c r="AB13">
        <f t="shared" si="13"/>
        <v>38119</v>
      </c>
      <c r="AC13">
        <v>38215</v>
      </c>
      <c r="AD13">
        <f t="shared" si="17"/>
        <v>96</v>
      </c>
      <c r="AE13">
        <v>4.32</v>
      </c>
      <c r="AF13">
        <f t="shared" si="6"/>
        <v>414.72</v>
      </c>
      <c r="AG13">
        <v>220.32</v>
      </c>
      <c r="AM13" t="s">
        <v>7</v>
      </c>
      <c r="AN13">
        <f t="shared" si="14"/>
        <v>39575</v>
      </c>
      <c r="AO13">
        <v>39677</v>
      </c>
      <c r="AP13">
        <f t="shared" si="18"/>
        <v>102</v>
      </c>
      <c r="AQ13">
        <v>4.53</v>
      </c>
      <c r="AR13">
        <f t="shared" si="9"/>
        <v>462.06</v>
      </c>
      <c r="AS13">
        <v>531.21</v>
      </c>
      <c r="AY13" t="s">
        <v>7</v>
      </c>
      <c r="AZ13">
        <f t="shared" si="15"/>
        <v>0</v>
      </c>
      <c r="BB13">
        <f t="shared" si="16"/>
        <v>0</v>
      </c>
      <c r="BC13">
        <v>4.6100000000000003</v>
      </c>
      <c r="BD13">
        <f t="shared" si="10"/>
        <v>0</v>
      </c>
    </row>
    <row r="14" spans="3:57" x14ac:dyDescent="0.25">
      <c r="C14" s="3" t="s">
        <v>8</v>
      </c>
      <c r="D14">
        <f t="shared" si="11"/>
        <v>34985</v>
      </c>
      <c r="E14">
        <v>35111</v>
      </c>
      <c r="F14">
        <f>E14-D14</f>
        <v>126</v>
      </c>
      <c r="G14">
        <v>3.84</v>
      </c>
      <c r="H14">
        <f t="shared" si="1"/>
        <v>483.84</v>
      </c>
      <c r="I14">
        <v>600.54</v>
      </c>
      <c r="O14" t="s">
        <v>8</v>
      </c>
      <c r="P14">
        <f t="shared" si="12"/>
        <v>36743</v>
      </c>
      <c r="Q14">
        <v>36872</v>
      </c>
      <c r="R14">
        <f t="shared" si="2"/>
        <v>129</v>
      </c>
      <c r="S14">
        <v>3.84</v>
      </c>
      <c r="T14">
        <f t="shared" si="3"/>
        <v>495.35999999999996</v>
      </c>
      <c r="U14">
        <v>310.77999999999997</v>
      </c>
      <c r="AA14" t="s">
        <v>8</v>
      </c>
      <c r="AB14">
        <f t="shared" si="13"/>
        <v>38215</v>
      </c>
      <c r="AC14">
        <v>38322</v>
      </c>
      <c r="AD14">
        <f t="shared" si="17"/>
        <v>107</v>
      </c>
      <c r="AE14">
        <v>4.32</v>
      </c>
      <c r="AF14">
        <f t="shared" si="6"/>
        <v>462.24</v>
      </c>
      <c r="AG14">
        <v>107.68</v>
      </c>
      <c r="AM14" s="3" t="s">
        <v>8</v>
      </c>
      <c r="AN14">
        <f t="shared" si="14"/>
        <v>39677</v>
      </c>
      <c r="AO14">
        <v>39774</v>
      </c>
      <c r="AP14">
        <f t="shared" si="18"/>
        <v>97</v>
      </c>
      <c r="AQ14">
        <v>4.53</v>
      </c>
      <c r="AR14">
        <f t="shared" si="9"/>
        <v>439.41</v>
      </c>
      <c r="AS14">
        <v>392.01</v>
      </c>
      <c r="AY14" t="s">
        <v>8</v>
      </c>
      <c r="AZ14">
        <f t="shared" si="15"/>
        <v>0</v>
      </c>
      <c r="BB14">
        <f t="shared" si="16"/>
        <v>0</v>
      </c>
      <c r="BC14">
        <v>4.6100000000000003</v>
      </c>
      <c r="BD14">
        <f t="shared" si="10"/>
        <v>0</v>
      </c>
    </row>
    <row r="15" spans="3:57" x14ac:dyDescent="0.25">
      <c r="C15" t="s">
        <v>9</v>
      </c>
      <c r="D15">
        <f t="shared" si="11"/>
        <v>35111</v>
      </c>
      <c r="E15">
        <v>35291</v>
      </c>
      <c r="F15">
        <f>E15-D15</f>
        <v>180</v>
      </c>
      <c r="G15">
        <v>3.84</v>
      </c>
      <c r="H15">
        <f t="shared" si="1"/>
        <v>691.19999999999993</v>
      </c>
      <c r="I15">
        <v>0.73</v>
      </c>
      <c r="O15" s="3" t="s">
        <v>9</v>
      </c>
      <c r="P15">
        <f t="shared" si="12"/>
        <v>36872</v>
      </c>
      <c r="Q15">
        <v>36982</v>
      </c>
      <c r="R15">
        <f t="shared" si="2"/>
        <v>110</v>
      </c>
      <c r="S15">
        <v>4.12</v>
      </c>
      <c r="T15">
        <f t="shared" si="3"/>
        <v>453.2</v>
      </c>
      <c r="U15">
        <v>984.68</v>
      </c>
      <c r="AA15" s="3" t="s">
        <v>9</v>
      </c>
      <c r="AB15">
        <f t="shared" si="13"/>
        <v>38322</v>
      </c>
      <c r="AC15">
        <v>38430</v>
      </c>
      <c r="AD15">
        <f t="shared" si="17"/>
        <v>108</v>
      </c>
      <c r="AE15">
        <v>4.32</v>
      </c>
      <c r="AF15">
        <f t="shared" si="6"/>
        <v>466.56000000000006</v>
      </c>
      <c r="AG15">
        <v>708.48</v>
      </c>
      <c r="AM15" s="3" t="s">
        <v>9</v>
      </c>
      <c r="AN15">
        <f t="shared" si="14"/>
        <v>39774</v>
      </c>
      <c r="AO15">
        <v>39930</v>
      </c>
      <c r="AP15">
        <f t="shared" si="18"/>
        <v>156</v>
      </c>
      <c r="AQ15">
        <v>4.53</v>
      </c>
      <c r="AR15">
        <f t="shared" si="9"/>
        <v>706.68000000000006</v>
      </c>
      <c r="AS15">
        <f>491.29+771.38</f>
        <v>1262.67</v>
      </c>
      <c r="AY15" t="s">
        <v>9</v>
      </c>
      <c r="AZ15">
        <f t="shared" si="15"/>
        <v>0</v>
      </c>
      <c r="BB15">
        <f t="shared" si="16"/>
        <v>0</v>
      </c>
      <c r="BC15">
        <v>4.6100000000000003</v>
      </c>
      <c r="BD15">
        <f t="shared" si="10"/>
        <v>0</v>
      </c>
    </row>
    <row r="16" spans="3:57" x14ac:dyDescent="0.25">
      <c r="C16" s="3" t="s">
        <v>10</v>
      </c>
      <c r="D16">
        <f t="shared" si="11"/>
        <v>35291</v>
      </c>
      <c r="E16">
        <v>35436</v>
      </c>
      <c r="F16">
        <f t="shared" ref="F16" si="19">E16-D16</f>
        <v>145</v>
      </c>
      <c r="G16">
        <v>3.84</v>
      </c>
      <c r="H16">
        <f t="shared" si="1"/>
        <v>556.79999999999995</v>
      </c>
      <c r="I16">
        <v>1130.57</v>
      </c>
      <c r="O16" s="4" t="s">
        <v>10</v>
      </c>
      <c r="P16">
        <f t="shared" si="12"/>
        <v>36982</v>
      </c>
      <c r="Q16">
        <v>37151</v>
      </c>
      <c r="R16">
        <f t="shared" si="2"/>
        <v>169</v>
      </c>
      <c r="S16">
        <v>4.12</v>
      </c>
      <c r="T16">
        <f t="shared" si="3"/>
        <v>696.28</v>
      </c>
      <c r="U16">
        <v>726.07</v>
      </c>
      <c r="AA16" t="s">
        <v>10</v>
      </c>
      <c r="AB16">
        <f t="shared" si="13"/>
        <v>38430</v>
      </c>
      <c r="AC16">
        <v>38577</v>
      </c>
      <c r="AD16">
        <f t="shared" si="17"/>
        <v>147</v>
      </c>
      <c r="AE16">
        <v>4.32</v>
      </c>
      <c r="AF16">
        <f t="shared" si="6"/>
        <v>635.04000000000008</v>
      </c>
      <c r="AG16">
        <v>621.29999999999995</v>
      </c>
      <c r="AM16" s="3" t="s">
        <v>10</v>
      </c>
      <c r="AN16">
        <f t="shared" si="14"/>
        <v>39930</v>
      </c>
      <c r="AO16">
        <v>40073</v>
      </c>
      <c r="AP16">
        <f t="shared" si="18"/>
        <v>143</v>
      </c>
      <c r="AQ16">
        <v>4.53</v>
      </c>
      <c r="AR16">
        <f t="shared" si="9"/>
        <v>647.79000000000008</v>
      </c>
      <c r="AS16">
        <v>1262.67</v>
      </c>
      <c r="AY16" t="s">
        <v>10</v>
      </c>
      <c r="AZ16">
        <f t="shared" si="15"/>
        <v>0</v>
      </c>
      <c r="BB16">
        <f t="shared" si="16"/>
        <v>0</v>
      </c>
      <c r="BC16">
        <v>4.6100000000000003</v>
      </c>
      <c r="BD16">
        <f t="shared" si="10"/>
        <v>0</v>
      </c>
    </row>
    <row r="17" spans="3:60" x14ac:dyDescent="0.25">
      <c r="C17" s="3" t="s">
        <v>11</v>
      </c>
      <c r="D17">
        <f t="shared" si="11"/>
        <v>35436</v>
      </c>
      <c r="G17">
        <v>3.84</v>
      </c>
      <c r="H17">
        <f t="shared" si="1"/>
        <v>0</v>
      </c>
      <c r="I17">
        <v>654.91</v>
      </c>
      <c r="O17" t="s">
        <v>11</v>
      </c>
      <c r="P17">
        <f t="shared" si="12"/>
        <v>37151</v>
      </c>
      <c r="Q17">
        <v>37270</v>
      </c>
      <c r="R17">
        <f t="shared" si="2"/>
        <v>119</v>
      </c>
      <c r="S17">
        <v>4.12</v>
      </c>
      <c r="T17">
        <f t="shared" si="3"/>
        <v>490.28000000000003</v>
      </c>
      <c r="U17">
        <v>984.68</v>
      </c>
      <c r="AA17" t="s">
        <v>11</v>
      </c>
      <c r="AB17">
        <f t="shared" si="13"/>
        <v>38577</v>
      </c>
      <c r="AC17">
        <v>38667</v>
      </c>
      <c r="AD17">
        <f t="shared" si="17"/>
        <v>90</v>
      </c>
      <c r="AE17">
        <v>4.32</v>
      </c>
      <c r="AF17">
        <f t="shared" si="6"/>
        <v>388.8</v>
      </c>
      <c r="AG17">
        <v>708.48</v>
      </c>
      <c r="AM17" t="s">
        <v>11</v>
      </c>
      <c r="AN17">
        <f t="shared" si="14"/>
        <v>40073</v>
      </c>
      <c r="AO17">
        <v>40207</v>
      </c>
      <c r="AP17">
        <f t="shared" si="18"/>
        <v>134</v>
      </c>
      <c r="AQ17">
        <v>4.53</v>
      </c>
      <c r="AR17">
        <f t="shared" si="9"/>
        <v>607.02</v>
      </c>
      <c r="AS17">
        <v>0</v>
      </c>
      <c r="AY17" t="s">
        <v>11</v>
      </c>
      <c r="AZ17">
        <f t="shared" si="15"/>
        <v>0</v>
      </c>
      <c r="BB17">
        <f t="shared" si="16"/>
        <v>0</v>
      </c>
      <c r="BC17">
        <v>4.6100000000000003</v>
      </c>
      <c r="BD17">
        <f t="shared" si="10"/>
        <v>0</v>
      </c>
    </row>
    <row r="18" spans="3:60" x14ac:dyDescent="0.25">
      <c r="C18" s="3" t="s">
        <v>12</v>
      </c>
      <c r="E18">
        <v>35752</v>
      </c>
      <c r="F18">
        <f>E18-D17</f>
        <v>316</v>
      </c>
      <c r="G18">
        <v>3.84</v>
      </c>
      <c r="H18">
        <f t="shared" si="1"/>
        <v>1213.44</v>
      </c>
      <c r="I18">
        <v>563.12</v>
      </c>
      <c r="O18" s="3" t="s">
        <v>12</v>
      </c>
      <c r="P18">
        <f t="shared" si="12"/>
        <v>37270</v>
      </c>
      <c r="Q18">
        <v>37357</v>
      </c>
      <c r="R18">
        <f t="shared" si="2"/>
        <v>87</v>
      </c>
      <c r="S18">
        <v>4.12</v>
      </c>
      <c r="T18">
        <f t="shared" si="3"/>
        <v>358.44</v>
      </c>
      <c r="U18">
        <v>818.93</v>
      </c>
      <c r="AA18" s="3" t="s">
        <v>12</v>
      </c>
      <c r="AB18">
        <f t="shared" si="13"/>
        <v>38667</v>
      </c>
      <c r="AC18">
        <v>38787</v>
      </c>
      <c r="AD18">
        <f t="shared" si="17"/>
        <v>120</v>
      </c>
      <c r="AE18">
        <v>4.32</v>
      </c>
      <c r="AF18">
        <f t="shared" si="6"/>
        <v>518.40000000000009</v>
      </c>
      <c r="AG18">
        <v>299.64</v>
      </c>
      <c r="AM18" s="3" t="s">
        <v>12</v>
      </c>
      <c r="AN18">
        <f t="shared" si="14"/>
        <v>40207</v>
      </c>
      <c r="AO18">
        <v>40314</v>
      </c>
      <c r="AP18">
        <f t="shared" si="18"/>
        <v>107</v>
      </c>
      <c r="AQ18">
        <v>4.53</v>
      </c>
      <c r="AR18">
        <f t="shared" si="9"/>
        <v>484.71000000000004</v>
      </c>
      <c r="AS18">
        <v>600.11</v>
      </c>
      <c r="AY18" t="s">
        <v>12</v>
      </c>
      <c r="AZ18">
        <f t="shared" si="15"/>
        <v>0</v>
      </c>
      <c r="BB18">
        <f t="shared" si="16"/>
        <v>0</v>
      </c>
      <c r="BC18">
        <v>4.6100000000000003</v>
      </c>
      <c r="BD18">
        <f t="shared" si="10"/>
        <v>0</v>
      </c>
    </row>
    <row r="19" spans="3:60" x14ac:dyDescent="0.25">
      <c r="F19">
        <f>SUM(F8:F18)</f>
        <v>1532</v>
      </c>
      <c r="H19">
        <f>SUM(H7:H18)</f>
        <v>5748.34</v>
      </c>
      <c r="I19">
        <f>SUM(I7:I18)</f>
        <v>6545.0399999999991</v>
      </c>
      <c r="R19">
        <f>SUM(R7:R18)</f>
        <v>1605</v>
      </c>
      <c r="T19">
        <f>SUM(T7:T18)</f>
        <v>6298.9999999999982</v>
      </c>
      <c r="U19">
        <f>SUM(U7:U18)</f>
        <v>7371.5700000000006</v>
      </c>
      <c r="AD19">
        <f>SUM(AD7:AD18)</f>
        <v>1430</v>
      </c>
      <c r="AF19">
        <f>SUM(AF7:AF18)</f>
        <v>6025.2000000000007</v>
      </c>
      <c r="AG19">
        <f>SUM(AG7:AG18)</f>
        <v>5065.12</v>
      </c>
      <c r="AP19">
        <f>SUM(AP7:AP18)</f>
        <v>1527</v>
      </c>
      <c r="AR19">
        <f>SUM(AR7:AR18)</f>
        <v>6751.8300000000008</v>
      </c>
      <c r="AS19">
        <f>SUM(AS7:AS18)</f>
        <v>7957.4900000000007</v>
      </c>
      <c r="BB19">
        <f>SUM(BB7:BB18)</f>
        <v>-40314</v>
      </c>
      <c r="BD19">
        <f>SUM(BD7:BD18)</f>
        <v>-185847.54</v>
      </c>
      <c r="BE19">
        <f>SUM(BE7:BE18)</f>
        <v>2286</v>
      </c>
    </row>
    <row r="21" spans="3:60" x14ac:dyDescent="0.25">
      <c r="O21" s="4"/>
      <c r="P21" t="s">
        <v>20</v>
      </c>
    </row>
    <row r="22" spans="3:60" x14ac:dyDescent="0.25">
      <c r="O22" s="3"/>
      <c r="P22" t="s">
        <v>21</v>
      </c>
    </row>
    <row r="25" spans="3:60" x14ac:dyDescent="0.25">
      <c r="D25" s="10" t="s">
        <v>22</v>
      </c>
      <c r="E25" s="10"/>
      <c r="F25" s="10"/>
      <c r="G25" s="10"/>
      <c r="H25" s="10"/>
      <c r="P25" s="10" t="s">
        <v>22</v>
      </c>
      <c r="Q25" s="10"/>
      <c r="R25" s="10"/>
      <c r="S25" s="10"/>
      <c r="T25" s="10"/>
      <c r="AB25" s="10" t="s">
        <v>22</v>
      </c>
      <c r="AC25" s="10"/>
      <c r="AD25" s="10"/>
      <c r="AE25" s="10"/>
      <c r="AF25" s="10"/>
      <c r="AG25" s="10"/>
      <c r="AH25" s="10"/>
      <c r="AI25" s="10"/>
      <c r="AJ25" s="10"/>
      <c r="AN25" s="10" t="s">
        <v>22</v>
      </c>
      <c r="AO25" s="10"/>
      <c r="AP25" s="10"/>
      <c r="AQ25" s="10"/>
      <c r="AR25" s="10"/>
      <c r="AS25" s="10"/>
      <c r="AT25" s="10"/>
      <c r="AU25" s="10"/>
      <c r="AV25" s="10"/>
      <c r="AZ25" s="10" t="s">
        <v>22</v>
      </c>
      <c r="BA25" s="10"/>
      <c r="BB25" s="10"/>
      <c r="BC25" s="10"/>
      <c r="BD25" s="10"/>
      <c r="BE25" s="10"/>
      <c r="BF25" s="10"/>
      <c r="BG25" s="10"/>
      <c r="BH25" s="10"/>
    </row>
    <row r="26" spans="3:60" x14ac:dyDescent="0.25">
      <c r="D26" s="10" t="s">
        <v>13</v>
      </c>
      <c r="E26" s="10"/>
      <c r="F26" s="10" t="s">
        <v>18</v>
      </c>
      <c r="G26" s="10"/>
      <c r="H26" s="10" t="s">
        <v>16</v>
      </c>
      <c r="I26" s="10"/>
      <c r="J26" s="10" t="s">
        <v>25</v>
      </c>
      <c r="K26" s="10"/>
      <c r="L26" t="s">
        <v>15</v>
      </c>
      <c r="P26" s="10" t="s">
        <v>13</v>
      </c>
      <c r="Q26" s="10"/>
      <c r="R26" s="10" t="s">
        <v>18</v>
      </c>
      <c r="S26" s="10"/>
      <c r="T26" s="10" t="s">
        <v>16</v>
      </c>
      <c r="U26" s="10"/>
      <c r="V26" s="10" t="s">
        <v>25</v>
      </c>
      <c r="W26" s="10"/>
      <c r="X26" t="s">
        <v>15</v>
      </c>
      <c r="Y26" s="6"/>
      <c r="AB26" s="2" t="s">
        <v>13</v>
      </c>
      <c r="AC26" s="2"/>
      <c r="AD26" s="2" t="s">
        <v>18</v>
      </c>
      <c r="AE26" s="2"/>
      <c r="AF26" s="2" t="s">
        <v>16</v>
      </c>
      <c r="AG26" s="2"/>
      <c r="AH26" s="2" t="s">
        <v>25</v>
      </c>
      <c r="AI26" s="2"/>
      <c r="AJ26" t="s">
        <v>15</v>
      </c>
      <c r="AN26" s="2" t="s">
        <v>13</v>
      </c>
      <c r="AO26" s="2"/>
      <c r="AP26" s="2" t="s">
        <v>18</v>
      </c>
      <c r="AQ26" s="2"/>
      <c r="AR26" s="2" t="s">
        <v>16</v>
      </c>
      <c r="AS26" s="2"/>
      <c r="AT26" s="2" t="s">
        <v>25</v>
      </c>
      <c r="AU26" s="2"/>
      <c r="AV26" t="s">
        <v>15</v>
      </c>
      <c r="AZ26" s="2" t="s">
        <v>13</v>
      </c>
      <c r="BA26" s="2"/>
      <c r="BB26" s="2" t="s">
        <v>18</v>
      </c>
      <c r="BC26" s="2"/>
      <c r="BD26" s="2" t="s">
        <v>16</v>
      </c>
      <c r="BE26" s="2"/>
      <c r="BF26" s="2" t="s">
        <v>25</v>
      </c>
      <c r="BG26" s="2"/>
      <c r="BH26" t="s">
        <v>15</v>
      </c>
    </row>
    <row r="27" spans="3:60" x14ac:dyDescent="0.25">
      <c r="D27" s="2" t="s">
        <v>23</v>
      </c>
      <c r="E27" s="2" t="s">
        <v>24</v>
      </c>
      <c r="F27" s="2" t="s">
        <v>23</v>
      </c>
      <c r="G27" s="2" t="s">
        <v>24</v>
      </c>
      <c r="H27" s="2" t="s">
        <v>23</v>
      </c>
      <c r="I27" s="2" t="s">
        <v>24</v>
      </c>
      <c r="J27" s="2" t="s">
        <v>23</v>
      </c>
      <c r="K27" s="2" t="s">
        <v>24</v>
      </c>
      <c r="P27" s="2" t="s">
        <v>23</v>
      </c>
      <c r="Q27" s="2" t="s">
        <v>24</v>
      </c>
      <c r="R27" s="2" t="s">
        <v>23</v>
      </c>
      <c r="S27" s="2" t="s">
        <v>24</v>
      </c>
      <c r="T27" s="2" t="s">
        <v>23</v>
      </c>
      <c r="U27" s="2" t="s">
        <v>24</v>
      </c>
      <c r="V27" s="2" t="s">
        <v>23</v>
      </c>
      <c r="W27" s="2" t="s">
        <v>24</v>
      </c>
      <c r="Y27" s="2"/>
      <c r="AB27" s="2" t="s">
        <v>23</v>
      </c>
      <c r="AC27" s="2" t="s">
        <v>24</v>
      </c>
      <c r="AD27" s="2" t="s">
        <v>23</v>
      </c>
      <c r="AE27" s="2" t="s">
        <v>24</v>
      </c>
      <c r="AF27" s="2" t="s">
        <v>23</v>
      </c>
      <c r="AG27" s="2" t="s">
        <v>24</v>
      </c>
      <c r="AH27" s="2" t="s">
        <v>23</v>
      </c>
      <c r="AI27" s="2" t="s">
        <v>24</v>
      </c>
      <c r="AN27" s="2" t="s">
        <v>23</v>
      </c>
      <c r="AO27" s="2" t="s">
        <v>24</v>
      </c>
      <c r="AP27" s="2" t="s">
        <v>23</v>
      </c>
      <c r="AQ27" s="2" t="s">
        <v>24</v>
      </c>
      <c r="AR27" s="2" t="s">
        <v>23</v>
      </c>
      <c r="AS27" s="2" t="s">
        <v>24</v>
      </c>
      <c r="AT27" s="2" t="s">
        <v>23</v>
      </c>
      <c r="AU27" s="2" t="s">
        <v>24</v>
      </c>
      <c r="AZ27" s="2" t="s">
        <v>23</v>
      </c>
      <c r="BA27" s="2" t="s">
        <v>24</v>
      </c>
      <c r="BB27" s="2" t="s">
        <v>23</v>
      </c>
      <c r="BC27" s="2" t="s">
        <v>24</v>
      </c>
      <c r="BD27" s="2" t="s">
        <v>23</v>
      </c>
      <c r="BE27" s="2" t="s">
        <v>24</v>
      </c>
      <c r="BF27" s="2" t="s">
        <v>23</v>
      </c>
      <c r="BG27" s="2" t="s">
        <v>24</v>
      </c>
    </row>
    <row r="28" spans="3:60" x14ac:dyDescent="0.25">
      <c r="C28" t="s">
        <v>1</v>
      </c>
      <c r="N28" s="7"/>
      <c r="O28" t="s">
        <v>1</v>
      </c>
      <c r="AA28" s="3" t="s">
        <v>1</v>
      </c>
      <c r="AB28">
        <v>446</v>
      </c>
      <c r="AC28">
        <v>255</v>
      </c>
      <c r="AD28">
        <f>AB28-P39</f>
        <v>4</v>
      </c>
      <c r="AE28">
        <f>AC28-Q39</f>
        <v>3</v>
      </c>
      <c r="AF28">
        <v>25.44</v>
      </c>
      <c r="AG28">
        <v>97.32</v>
      </c>
      <c r="AH28">
        <f>AF28*AD28</f>
        <v>101.76</v>
      </c>
      <c r="AI28">
        <f>AE28*AG28</f>
        <v>291.95999999999998</v>
      </c>
      <c r="AJ28">
        <f>101.45</f>
        <v>101.45</v>
      </c>
      <c r="AL28" s="7"/>
      <c r="AM28" s="3" t="s">
        <v>1</v>
      </c>
      <c r="AN28">
        <v>535</v>
      </c>
      <c r="AO28">
        <v>313</v>
      </c>
      <c r="AP28">
        <f>AN28-AB39</f>
        <v>7</v>
      </c>
      <c r="AQ28">
        <f>AO28-AC39</f>
        <v>5</v>
      </c>
      <c r="AR28">
        <v>27.99</v>
      </c>
      <c r="AS28">
        <v>100.72</v>
      </c>
      <c r="AT28">
        <f>AR28*AP28</f>
        <v>195.92999999999998</v>
      </c>
      <c r="AU28">
        <f>AQ28*AS28</f>
        <v>503.6</v>
      </c>
      <c r="AV28">
        <f>195.93+503.6</f>
        <v>699.53</v>
      </c>
      <c r="AX28" s="7"/>
      <c r="AY28" s="3" t="s">
        <v>1</v>
      </c>
      <c r="AZ28">
        <v>632</v>
      </c>
      <c r="BA28">
        <v>372</v>
      </c>
      <c r="BB28">
        <f>AZ28-AN39</f>
        <v>5</v>
      </c>
      <c r="BC28">
        <f>BA28-AO39</f>
        <v>3</v>
      </c>
      <c r="BD28">
        <v>30.09</v>
      </c>
      <c r="BE28">
        <v>104.75</v>
      </c>
      <c r="BF28">
        <f>BD28*BB28</f>
        <v>150.44999999999999</v>
      </c>
      <c r="BG28">
        <f>BC28*BE28</f>
        <v>314.25</v>
      </c>
      <c r="BH28">
        <f>236.26+329.68</f>
        <v>565.94000000000005</v>
      </c>
    </row>
    <row r="29" spans="3:60" x14ac:dyDescent="0.25">
      <c r="C29" t="s">
        <v>2</v>
      </c>
      <c r="N29" s="7"/>
      <c r="O29" s="3" t="s">
        <v>2</v>
      </c>
      <c r="P29">
        <v>349</v>
      </c>
      <c r="Q29">
        <v>194</v>
      </c>
      <c r="AA29" t="s">
        <v>2</v>
      </c>
      <c r="AB29">
        <v>455</v>
      </c>
      <c r="AC29">
        <v>261</v>
      </c>
      <c r="AD29">
        <f>AB29-AB28</f>
        <v>9</v>
      </c>
      <c r="AE29">
        <f>AC29-AC28</f>
        <v>6</v>
      </c>
      <c r="AF29">
        <v>25.44</v>
      </c>
      <c r="AG29">
        <v>97.32</v>
      </c>
      <c r="AH29">
        <f>AF29*AD29</f>
        <v>228.96</v>
      </c>
      <c r="AI29">
        <f>AE29*AG29</f>
        <v>583.91999999999996</v>
      </c>
      <c r="AJ29">
        <f>228.96+583.92</f>
        <v>812.88</v>
      </c>
      <c r="AM29" s="3" t="s">
        <v>2</v>
      </c>
      <c r="AN29">
        <v>545</v>
      </c>
      <c r="AO29">
        <v>320</v>
      </c>
      <c r="AP29">
        <f>AN29-AN28</f>
        <v>10</v>
      </c>
      <c r="AQ29">
        <f>AO29-AO28</f>
        <v>7</v>
      </c>
      <c r="AR29">
        <v>27.99</v>
      </c>
      <c r="AS29">
        <v>100.72</v>
      </c>
      <c r="AT29">
        <f>AR29*AP29</f>
        <v>279.89999999999998</v>
      </c>
      <c r="AU29">
        <f>AQ29*AS29</f>
        <v>705.04</v>
      </c>
      <c r="AV29">
        <f>237.89+540.64</f>
        <v>778.53</v>
      </c>
      <c r="AY29" s="3" t="s">
        <v>2</v>
      </c>
      <c r="AZ29">
        <v>642</v>
      </c>
      <c r="BA29">
        <v>378</v>
      </c>
      <c r="BB29">
        <f>AZ29-AZ28</f>
        <v>10</v>
      </c>
      <c r="BC29">
        <f>BA29-BA28</f>
        <v>6</v>
      </c>
      <c r="BD29">
        <v>30.09</v>
      </c>
      <c r="BE29">
        <v>104.75</v>
      </c>
      <c r="BF29">
        <f>BD29*BB29</f>
        <v>300.89999999999998</v>
      </c>
      <c r="BG29">
        <f>BC29*BE29</f>
        <v>628.5</v>
      </c>
      <c r="BH29">
        <f>306+639.18</f>
        <v>945.18</v>
      </c>
    </row>
    <row r="30" spans="3:60" x14ac:dyDescent="0.25">
      <c r="C30" t="s">
        <v>3</v>
      </c>
      <c r="N30" s="7"/>
      <c r="O30" s="3" t="s">
        <v>3</v>
      </c>
      <c r="P30">
        <v>360</v>
      </c>
      <c r="Q30">
        <v>201</v>
      </c>
      <c r="R30">
        <f>P30-P29</f>
        <v>11</v>
      </c>
      <c r="S30">
        <f>Q30-Q29</f>
        <v>7</v>
      </c>
      <c r="T30">
        <v>23.13</v>
      </c>
      <c r="U30">
        <v>92.51</v>
      </c>
      <c r="V30">
        <f>T30*R30</f>
        <v>254.42999999999998</v>
      </c>
      <c r="W30">
        <f>S30*U30</f>
        <v>647.57000000000005</v>
      </c>
      <c r="X30">
        <f>254.43+647.57</f>
        <v>902</v>
      </c>
      <c r="Z30" s="7"/>
      <c r="AA30" s="3" t="s">
        <v>3</v>
      </c>
      <c r="AB30">
        <v>461</v>
      </c>
      <c r="AC30">
        <v>266</v>
      </c>
      <c r="AD30">
        <f>AB30-AB29</f>
        <v>6</v>
      </c>
      <c r="AE30">
        <f>AC30-AC29</f>
        <v>5</v>
      </c>
      <c r="AF30">
        <v>25.44</v>
      </c>
      <c r="AG30">
        <v>97.32</v>
      </c>
      <c r="AH30">
        <f>AF30*AD30</f>
        <v>152.64000000000001</v>
      </c>
      <c r="AI30">
        <f>AE30*AG30</f>
        <v>486.59999999999997</v>
      </c>
      <c r="AJ30">
        <f>152.64+486.6</f>
        <v>639.24</v>
      </c>
      <c r="AM30" t="s">
        <v>3</v>
      </c>
      <c r="AN30">
        <v>554</v>
      </c>
      <c r="AO30">
        <v>325</v>
      </c>
      <c r="AP30">
        <f>AN30-AN29</f>
        <v>9</v>
      </c>
      <c r="AQ30">
        <f>AO30-AO29</f>
        <v>5</v>
      </c>
      <c r="AR30">
        <v>27.99</v>
      </c>
      <c r="AS30">
        <v>100.72</v>
      </c>
      <c r="AT30">
        <f>AR30*AP30</f>
        <v>251.91</v>
      </c>
      <c r="AU30">
        <f>AQ30*AS30</f>
        <v>503.6</v>
      </c>
      <c r="AV30">
        <f>293.92+668</f>
        <v>961.92000000000007</v>
      </c>
      <c r="AY30" t="s">
        <v>3</v>
      </c>
      <c r="AZ30">
        <v>651</v>
      </c>
      <c r="BA30">
        <v>383</v>
      </c>
      <c r="BB30">
        <f>AZ30-AZ29</f>
        <v>9</v>
      </c>
      <c r="BC30">
        <f>BA30-BA29</f>
        <v>5</v>
      </c>
      <c r="BD30">
        <v>30.6</v>
      </c>
      <c r="BE30" s="9">
        <v>106.53</v>
      </c>
      <c r="BF30">
        <f>BD30*BB30</f>
        <v>275.40000000000003</v>
      </c>
      <c r="BG30">
        <f>BC30*BE30</f>
        <v>532.65</v>
      </c>
      <c r="BH30">
        <f>275.4+532.65</f>
        <v>808.05</v>
      </c>
    </row>
    <row r="31" spans="3:60" x14ac:dyDescent="0.25">
      <c r="C31" t="s">
        <v>4</v>
      </c>
      <c r="O31" s="3" t="s">
        <v>4</v>
      </c>
      <c r="P31">
        <v>372</v>
      </c>
      <c r="Q31">
        <v>210</v>
      </c>
      <c r="R31">
        <f>P31-P30</f>
        <v>12</v>
      </c>
      <c r="S31">
        <f t="shared" ref="S31:S39" si="20">Q31-Q30</f>
        <v>9</v>
      </c>
      <c r="T31">
        <v>23.13</v>
      </c>
      <c r="U31">
        <v>92.51</v>
      </c>
      <c r="V31">
        <f t="shared" ref="V31:V39" si="21">T31*R31</f>
        <v>277.56</v>
      </c>
      <c r="W31">
        <f t="shared" ref="W31:W38" si="22">S31*U31</f>
        <v>832.59</v>
      </c>
      <c r="X31">
        <f>277.56+832.59</f>
        <v>1110.1500000000001</v>
      </c>
      <c r="AA31" s="3" t="s">
        <v>4</v>
      </c>
      <c r="AB31">
        <v>470</v>
      </c>
      <c r="AC31">
        <v>273</v>
      </c>
      <c r="AD31">
        <f>AB31-AB30</f>
        <v>9</v>
      </c>
      <c r="AE31">
        <f t="shared" ref="AE31:AE39" si="23">AC31-AC30</f>
        <v>7</v>
      </c>
      <c r="AF31">
        <v>25.44</v>
      </c>
      <c r="AG31">
        <v>97.32</v>
      </c>
      <c r="AH31">
        <f t="shared" ref="AH31:AH39" si="24">AF31*AD31</f>
        <v>228.96</v>
      </c>
      <c r="AI31">
        <f t="shared" ref="AI31:AI38" si="25">AE31*AG31</f>
        <v>681.24</v>
      </c>
      <c r="AJ31">
        <f>230.05+554.72</f>
        <v>784.77</v>
      </c>
      <c r="AM31" s="3" t="s">
        <v>4</v>
      </c>
      <c r="AN31">
        <v>561</v>
      </c>
      <c r="AO31">
        <v>330</v>
      </c>
      <c r="AP31">
        <f>AN31-AN30</f>
        <v>7</v>
      </c>
      <c r="AQ31">
        <f t="shared" ref="AQ31:AQ39" si="26">AO31-AO30</f>
        <v>5</v>
      </c>
      <c r="AR31">
        <v>27.99</v>
      </c>
      <c r="AS31">
        <v>100.72</v>
      </c>
      <c r="AT31">
        <f t="shared" ref="AT31:AT39" si="27">AR31*AP31</f>
        <v>195.92999999999998</v>
      </c>
      <c r="AU31">
        <f t="shared" ref="AU31:AU38" si="28">AQ31*AS31</f>
        <v>503.6</v>
      </c>
      <c r="AV31">
        <f>195.93+503.6</f>
        <v>699.53</v>
      </c>
      <c r="AY31" s="3" t="s">
        <v>4</v>
      </c>
      <c r="AZ31">
        <v>658</v>
      </c>
      <c r="BA31">
        <v>388</v>
      </c>
      <c r="BB31">
        <f>AZ31-AZ30</f>
        <v>7</v>
      </c>
      <c r="BC31">
        <f t="shared" ref="BC31:BC39" si="29">BA31-BA30</f>
        <v>5</v>
      </c>
      <c r="BD31">
        <v>30.6</v>
      </c>
      <c r="BE31">
        <v>106.53</v>
      </c>
      <c r="BF31">
        <f t="shared" ref="BF31:BF39" si="30">BD31*BB31</f>
        <v>214.20000000000002</v>
      </c>
      <c r="BG31">
        <f t="shared" ref="BG31:BG38" si="31">BC31*BE31</f>
        <v>532.65</v>
      </c>
      <c r="BH31">
        <f>214.2+532.65</f>
        <v>746.84999999999991</v>
      </c>
    </row>
    <row r="32" spans="3:60" x14ac:dyDescent="0.25">
      <c r="C32" t="s">
        <v>5</v>
      </c>
      <c r="D32">
        <v>258</v>
      </c>
      <c r="E32">
        <v>138</v>
      </c>
      <c r="O32" t="s">
        <v>5</v>
      </c>
      <c r="P32">
        <v>386</v>
      </c>
      <c r="Q32">
        <v>219</v>
      </c>
      <c r="R32">
        <f t="shared" ref="R32:R39" si="32">P32-P31</f>
        <v>14</v>
      </c>
      <c r="S32">
        <f t="shared" si="20"/>
        <v>9</v>
      </c>
      <c r="T32">
        <v>23.13</v>
      </c>
      <c r="U32">
        <v>92.51</v>
      </c>
      <c r="V32">
        <f t="shared" si="21"/>
        <v>323.82</v>
      </c>
      <c r="W32">
        <f t="shared" si="22"/>
        <v>832.59</v>
      </c>
      <c r="X32">
        <f>277.56+740.08</f>
        <v>1017.6400000000001</v>
      </c>
      <c r="AA32" s="3" t="s">
        <v>5</v>
      </c>
      <c r="AB32">
        <v>479</v>
      </c>
      <c r="AC32">
        <v>278</v>
      </c>
      <c r="AD32">
        <f t="shared" ref="AD32:AD39" si="33">AB32-AB31</f>
        <v>9</v>
      </c>
      <c r="AE32">
        <f t="shared" si="23"/>
        <v>5</v>
      </c>
      <c r="AF32">
        <v>25.44</v>
      </c>
      <c r="AG32">
        <v>97.32</v>
      </c>
      <c r="AH32">
        <f t="shared" si="24"/>
        <v>228.96</v>
      </c>
      <c r="AI32">
        <f t="shared" si="25"/>
        <v>486.59999999999997</v>
      </c>
      <c r="AJ32">
        <f>126.52-1.09</f>
        <v>125.42999999999999</v>
      </c>
      <c r="AM32" t="s">
        <v>5</v>
      </c>
      <c r="AN32">
        <v>569</v>
      </c>
      <c r="AO32">
        <v>335</v>
      </c>
      <c r="AP32">
        <f t="shared" ref="AP32:AP39" si="34">AN32-AN31</f>
        <v>8</v>
      </c>
      <c r="AQ32">
        <f t="shared" si="26"/>
        <v>5</v>
      </c>
      <c r="AR32">
        <v>27.99</v>
      </c>
      <c r="AS32">
        <v>100.72</v>
      </c>
      <c r="AT32">
        <f t="shared" si="27"/>
        <v>223.92</v>
      </c>
      <c r="AU32">
        <f t="shared" si="28"/>
        <v>503.6</v>
      </c>
      <c r="AV32">
        <f>223.92+503.6</f>
        <v>727.52</v>
      </c>
      <c r="AY32" t="s">
        <v>5</v>
      </c>
      <c r="AZ32">
        <v>667</v>
      </c>
      <c r="BA32">
        <v>393</v>
      </c>
      <c r="BB32">
        <f t="shared" ref="BB32:BB39" si="35">AZ32-AZ31</f>
        <v>9</v>
      </c>
      <c r="BC32">
        <f t="shared" si="29"/>
        <v>5</v>
      </c>
      <c r="BD32">
        <v>30.6</v>
      </c>
      <c r="BE32">
        <v>106.53</v>
      </c>
      <c r="BF32">
        <f t="shared" si="30"/>
        <v>275.40000000000003</v>
      </c>
      <c r="BG32">
        <f t="shared" si="31"/>
        <v>532.65</v>
      </c>
      <c r="BH32">
        <f>275.4+532.65</f>
        <v>808.05</v>
      </c>
    </row>
    <row r="33" spans="3:60" x14ac:dyDescent="0.25">
      <c r="C33" t="s">
        <v>6</v>
      </c>
      <c r="D33">
        <v>270</v>
      </c>
      <c r="E33">
        <v>145</v>
      </c>
      <c r="F33">
        <f t="shared" ref="F33:F38" si="36">D33-D32</f>
        <v>12</v>
      </c>
      <c r="G33">
        <f t="shared" ref="G33:G38" si="37">E33-E32</f>
        <v>7</v>
      </c>
      <c r="H33">
        <v>21.03</v>
      </c>
      <c r="I33">
        <v>84.48</v>
      </c>
      <c r="J33">
        <f t="shared" ref="J33:J38" si="38">H33*F33</f>
        <v>252.36</v>
      </c>
      <c r="K33">
        <f t="shared" ref="K33:K38" si="39">G33*I33</f>
        <v>591.36</v>
      </c>
      <c r="L33">
        <f>460.98+1287.48</f>
        <v>1748.46</v>
      </c>
      <c r="O33" t="s">
        <v>6</v>
      </c>
      <c r="P33">
        <v>392</v>
      </c>
      <c r="Q33">
        <v>222</v>
      </c>
      <c r="R33">
        <f t="shared" si="32"/>
        <v>6</v>
      </c>
      <c r="S33">
        <f t="shared" si="20"/>
        <v>3</v>
      </c>
      <c r="T33">
        <v>23.13</v>
      </c>
      <c r="U33">
        <v>92.51</v>
      </c>
      <c r="V33">
        <f t="shared" si="21"/>
        <v>138.78</v>
      </c>
      <c r="W33">
        <f t="shared" si="22"/>
        <v>277.53000000000003</v>
      </c>
      <c r="X33">
        <f>185.04+370.04</f>
        <v>555.08000000000004</v>
      </c>
      <c r="AA33" t="s">
        <v>6</v>
      </c>
      <c r="AB33">
        <v>487</v>
      </c>
      <c r="AC33">
        <v>282</v>
      </c>
      <c r="AD33">
        <f t="shared" si="33"/>
        <v>8</v>
      </c>
      <c r="AE33">
        <f t="shared" si="23"/>
        <v>4</v>
      </c>
      <c r="AF33">
        <v>25.44</v>
      </c>
      <c r="AG33">
        <v>97.32</v>
      </c>
      <c r="AH33">
        <f t="shared" si="24"/>
        <v>203.52</v>
      </c>
      <c r="AI33">
        <f t="shared" si="25"/>
        <v>389.28</v>
      </c>
      <c r="AJ33">
        <f>228.96+486.6</f>
        <v>715.56000000000006</v>
      </c>
      <c r="AL33" s="7"/>
      <c r="AM33" s="3" t="s">
        <v>6</v>
      </c>
      <c r="AN33">
        <v>576</v>
      </c>
      <c r="AO33">
        <v>340</v>
      </c>
      <c r="AP33">
        <f t="shared" si="34"/>
        <v>7</v>
      </c>
      <c r="AQ33">
        <f t="shared" si="26"/>
        <v>5</v>
      </c>
      <c r="AR33">
        <v>27.99</v>
      </c>
      <c r="AS33">
        <v>100.72</v>
      </c>
      <c r="AT33">
        <f t="shared" si="27"/>
        <v>195.92999999999998</v>
      </c>
      <c r="AU33">
        <f t="shared" si="28"/>
        <v>503.6</v>
      </c>
      <c r="AV33">
        <f>195.93+503.6</f>
        <v>699.53</v>
      </c>
      <c r="AY33" t="s">
        <v>6</v>
      </c>
      <c r="AZ33">
        <v>673</v>
      </c>
      <c r="BA33">
        <v>396</v>
      </c>
      <c r="BB33">
        <f t="shared" si="35"/>
        <v>6</v>
      </c>
      <c r="BC33">
        <f t="shared" si="29"/>
        <v>3</v>
      </c>
      <c r="BD33">
        <v>30.6</v>
      </c>
      <c r="BE33">
        <v>106.53</v>
      </c>
      <c r="BF33">
        <f t="shared" si="30"/>
        <v>183.60000000000002</v>
      </c>
      <c r="BG33">
        <f t="shared" si="31"/>
        <v>319.59000000000003</v>
      </c>
    </row>
    <row r="34" spans="3:60" x14ac:dyDescent="0.25">
      <c r="C34" t="s">
        <v>7</v>
      </c>
      <c r="L34">
        <v>0</v>
      </c>
      <c r="O34" t="s">
        <v>7</v>
      </c>
      <c r="P34">
        <v>399</v>
      </c>
      <c r="Q34">
        <v>226</v>
      </c>
      <c r="R34">
        <f t="shared" si="32"/>
        <v>7</v>
      </c>
      <c r="S34">
        <f t="shared" si="20"/>
        <v>4</v>
      </c>
      <c r="T34">
        <v>23.13</v>
      </c>
      <c r="U34">
        <v>92.51</v>
      </c>
      <c r="V34">
        <f t="shared" si="21"/>
        <v>161.91</v>
      </c>
      <c r="W34">
        <f t="shared" si="22"/>
        <v>370.04</v>
      </c>
      <c r="X34">
        <f>335.39+855.72</f>
        <v>1191.1100000000001</v>
      </c>
      <c r="AA34" s="3" t="s">
        <v>7</v>
      </c>
      <c r="AB34">
        <v>491</v>
      </c>
      <c r="AC34">
        <v>285</v>
      </c>
      <c r="AD34">
        <f t="shared" si="33"/>
        <v>4</v>
      </c>
      <c r="AE34">
        <f t="shared" si="23"/>
        <v>3</v>
      </c>
      <c r="AF34">
        <v>25.44</v>
      </c>
      <c r="AG34">
        <v>97.32</v>
      </c>
      <c r="AH34">
        <f t="shared" si="24"/>
        <v>101.76</v>
      </c>
      <c r="AI34">
        <f t="shared" si="25"/>
        <v>291.95999999999998</v>
      </c>
      <c r="AJ34">
        <f>203.52+389.28</f>
        <v>592.79999999999995</v>
      </c>
      <c r="AM34" s="3" t="s">
        <v>7</v>
      </c>
      <c r="AN34">
        <v>585</v>
      </c>
      <c r="AO34">
        <v>346</v>
      </c>
      <c r="AP34">
        <f t="shared" si="34"/>
        <v>9</v>
      </c>
      <c r="AQ34">
        <f t="shared" si="26"/>
        <v>6</v>
      </c>
      <c r="AR34">
        <v>27.99</v>
      </c>
      <c r="AS34">
        <v>100.72</v>
      </c>
      <c r="AT34">
        <f t="shared" si="27"/>
        <v>251.91</v>
      </c>
      <c r="AU34">
        <f t="shared" si="28"/>
        <v>604.31999999999994</v>
      </c>
      <c r="AV34">
        <f>236.6+540.6</f>
        <v>777.2</v>
      </c>
      <c r="AY34" t="s">
        <v>7</v>
      </c>
      <c r="BB34">
        <f t="shared" si="35"/>
        <v>-673</v>
      </c>
      <c r="BC34">
        <f t="shared" si="29"/>
        <v>-396</v>
      </c>
      <c r="BD34">
        <v>30.6</v>
      </c>
      <c r="BE34">
        <v>106.53</v>
      </c>
      <c r="BF34">
        <f t="shared" si="30"/>
        <v>-20593.8</v>
      </c>
      <c r="BG34">
        <f t="shared" si="31"/>
        <v>-42185.88</v>
      </c>
    </row>
    <row r="35" spans="3:60" x14ac:dyDescent="0.25">
      <c r="C35" t="s">
        <v>8</v>
      </c>
      <c r="D35">
        <v>288</v>
      </c>
      <c r="E35">
        <v>155</v>
      </c>
      <c r="F35">
        <f>D35-D33</f>
        <v>18</v>
      </c>
      <c r="G35">
        <f>E35-E33</f>
        <v>10</v>
      </c>
      <c r="H35">
        <v>23.13</v>
      </c>
      <c r="I35">
        <v>92.51</v>
      </c>
      <c r="J35">
        <f t="shared" si="38"/>
        <v>416.34</v>
      </c>
      <c r="K35">
        <f t="shared" si="39"/>
        <v>925.1</v>
      </c>
      <c r="L35">
        <f>416.34+925</f>
        <v>1341.34</v>
      </c>
      <c r="O35" t="s">
        <v>8</v>
      </c>
      <c r="P35">
        <v>408</v>
      </c>
      <c r="Q35">
        <v>230</v>
      </c>
      <c r="R35">
        <f t="shared" si="32"/>
        <v>9</v>
      </c>
      <c r="S35">
        <f t="shared" si="20"/>
        <v>4</v>
      </c>
      <c r="T35">
        <v>25.44</v>
      </c>
      <c r="U35">
        <v>97.32</v>
      </c>
      <c r="V35">
        <f t="shared" si="21"/>
        <v>228.96</v>
      </c>
      <c r="W35">
        <f t="shared" si="22"/>
        <v>389.28</v>
      </c>
      <c r="X35">
        <v>0</v>
      </c>
      <c r="AA35" s="3" t="s">
        <v>8</v>
      </c>
      <c r="AB35">
        <v>499</v>
      </c>
      <c r="AC35">
        <v>288</v>
      </c>
      <c r="AD35">
        <f t="shared" si="33"/>
        <v>8</v>
      </c>
      <c r="AE35">
        <f t="shared" si="23"/>
        <v>3</v>
      </c>
      <c r="AF35">
        <v>27.99</v>
      </c>
      <c r="AG35">
        <v>100.72</v>
      </c>
      <c r="AH35">
        <f t="shared" si="24"/>
        <v>223.92</v>
      </c>
      <c r="AI35">
        <f t="shared" si="25"/>
        <v>302.15999999999997</v>
      </c>
      <c r="AJ35">
        <f>335.88+604.32</f>
        <v>940.2</v>
      </c>
      <c r="AM35" t="s">
        <v>8</v>
      </c>
      <c r="AN35">
        <v>593</v>
      </c>
      <c r="AO35">
        <v>350</v>
      </c>
      <c r="AP35">
        <f t="shared" si="34"/>
        <v>8</v>
      </c>
      <c r="AQ35">
        <f t="shared" si="26"/>
        <v>4</v>
      </c>
      <c r="AR35">
        <v>30.09</v>
      </c>
      <c r="AS35" s="9">
        <v>104.75</v>
      </c>
      <c r="AT35">
        <f t="shared" si="27"/>
        <v>240.72</v>
      </c>
      <c r="AU35">
        <f t="shared" si="28"/>
        <v>419</v>
      </c>
      <c r="AV35">
        <f>254.35+562.23</f>
        <v>816.58</v>
      </c>
      <c r="AY35" t="s">
        <v>8</v>
      </c>
      <c r="BB35">
        <f t="shared" si="35"/>
        <v>0</v>
      </c>
      <c r="BC35">
        <f t="shared" si="29"/>
        <v>0</v>
      </c>
      <c r="BD35">
        <v>30.6</v>
      </c>
      <c r="BE35">
        <v>106.53</v>
      </c>
      <c r="BF35">
        <f t="shared" si="30"/>
        <v>0</v>
      </c>
      <c r="BG35">
        <f t="shared" si="31"/>
        <v>0</v>
      </c>
    </row>
    <row r="36" spans="3:60" x14ac:dyDescent="0.25">
      <c r="C36" s="3" t="s">
        <v>9</v>
      </c>
      <c r="D36">
        <v>292</v>
      </c>
      <c r="E36">
        <v>157</v>
      </c>
      <c r="F36">
        <f t="shared" si="36"/>
        <v>4</v>
      </c>
      <c r="G36">
        <f t="shared" si="37"/>
        <v>2</v>
      </c>
      <c r="H36">
        <v>23.13</v>
      </c>
      <c r="I36">
        <v>92.51</v>
      </c>
      <c r="J36">
        <f t="shared" si="38"/>
        <v>92.52</v>
      </c>
      <c r="K36">
        <f t="shared" si="39"/>
        <v>185.02</v>
      </c>
      <c r="L36">
        <f>254.43+555.06</f>
        <v>809.49</v>
      </c>
      <c r="N36" s="7"/>
      <c r="O36" s="3" t="s">
        <v>9</v>
      </c>
      <c r="P36">
        <v>415</v>
      </c>
      <c r="Q36">
        <v>234</v>
      </c>
      <c r="R36">
        <f t="shared" si="32"/>
        <v>7</v>
      </c>
      <c r="S36">
        <f t="shared" si="20"/>
        <v>4</v>
      </c>
      <c r="T36">
        <v>25.44</v>
      </c>
      <c r="U36">
        <v>97.32</v>
      </c>
      <c r="V36">
        <f t="shared" si="21"/>
        <v>178.08</v>
      </c>
      <c r="W36">
        <f t="shared" si="22"/>
        <v>389.28</v>
      </c>
      <c r="X36">
        <f>228.96+389.28</f>
        <v>618.24</v>
      </c>
      <c r="AA36" s="3" t="s">
        <v>9</v>
      </c>
      <c r="AB36">
        <v>506</v>
      </c>
      <c r="AC36">
        <v>292</v>
      </c>
      <c r="AD36">
        <f t="shared" si="33"/>
        <v>7</v>
      </c>
      <c r="AE36">
        <f t="shared" si="23"/>
        <v>4</v>
      </c>
      <c r="AF36">
        <v>27.99</v>
      </c>
      <c r="AG36">
        <v>100.72</v>
      </c>
      <c r="AH36">
        <f t="shared" si="24"/>
        <v>195.92999999999998</v>
      </c>
      <c r="AI36">
        <f t="shared" si="25"/>
        <v>402.88</v>
      </c>
      <c r="AJ36">
        <f>195.93+402.88</f>
        <v>598.80999999999995</v>
      </c>
      <c r="AL36" s="7"/>
      <c r="AM36" s="3" t="s">
        <v>9</v>
      </c>
      <c r="AN36">
        <v>599</v>
      </c>
      <c r="AO36">
        <v>353</v>
      </c>
      <c r="AP36">
        <f t="shared" si="34"/>
        <v>6</v>
      </c>
      <c r="AQ36">
        <f t="shared" si="26"/>
        <v>3</v>
      </c>
      <c r="AR36">
        <v>30.09</v>
      </c>
      <c r="AS36">
        <v>104.75</v>
      </c>
      <c r="AT36">
        <f t="shared" si="27"/>
        <v>180.54</v>
      </c>
      <c r="AU36">
        <f t="shared" si="28"/>
        <v>314.25</v>
      </c>
      <c r="AV36">
        <f>201.13+258.92</f>
        <v>460.05</v>
      </c>
      <c r="AY36" t="s">
        <v>9</v>
      </c>
      <c r="BB36">
        <f t="shared" si="35"/>
        <v>0</v>
      </c>
      <c r="BC36">
        <f t="shared" si="29"/>
        <v>0</v>
      </c>
      <c r="BD36">
        <v>30.6</v>
      </c>
      <c r="BE36">
        <v>106.53</v>
      </c>
      <c r="BF36">
        <f t="shared" si="30"/>
        <v>0</v>
      </c>
      <c r="BG36">
        <f t="shared" si="31"/>
        <v>0</v>
      </c>
    </row>
    <row r="37" spans="3:60" x14ac:dyDescent="0.25">
      <c r="C37" t="s">
        <v>10</v>
      </c>
      <c r="D37">
        <v>305</v>
      </c>
      <c r="E37">
        <v>165</v>
      </c>
      <c r="F37">
        <f t="shared" si="36"/>
        <v>13</v>
      </c>
      <c r="G37">
        <f t="shared" si="37"/>
        <v>8</v>
      </c>
      <c r="H37">
        <v>23.13</v>
      </c>
      <c r="I37">
        <v>92.51</v>
      </c>
      <c r="J37">
        <f t="shared" si="38"/>
        <v>300.69</v>
      </c>
      <c r="K37">
        <f t="shared" si="39"/>
        <v>740.08</v>
      </c>
      <c r="L37">
        <f>138.78+277.53</f>
        <v>416.30999999999995</v>
      </c>
      <c r="O37" s="3" t="s">
        <v>10</v>
      </c>
      <c r="P37">
        <v>425</v>
      </c>
      <c r="Q37">
        <v>241</v>
      </c>
      <c r="R37">
        <f t="shared" si="32"/>
        <v>10</v>
      </c>
      <c r="S37">
        <f t="shared" si="20"/>
        <v>7</v>
      </c>
      <c r="T37">
        <v>25.44</v>
      </c>
      <c r="U37">
        <v>97.32</v>
      </c>
      <c r="V37">
        <f t="shared" si="21"/>
        <v>254.4</v>
      </c>
      <c r="W37">
        <f t="shared" si="22"/>
        <v>681.24</v>
      </c>
      <c r="X37">
        <f>432.48+1070.52</f>
        <v>1503</v>
      </c>
      <c r="Z37" s="7"/>
      <c r="AA37" s="3" t="s">
        <v>10</v>
      </c>
      <c r="AB37">
        <v>513</v>
      </c>
      <c r="AC37">
        <v>297</v>
      </c>
      <c r="AD37">
        <f t="shared" si="33"/>
        <v>7</v>
      </c>
      <c r="AE37">
        <f t="shared" si="23"/>
        <v>5</v>
      </c>
      <c r="AF37">
        <v>27.99</v>
      </c>
      <c r="AG37">
        <v>100.72</v>
      </c>
      <c r="AH37">
        <f t="shared" si="24"/>
        <v>195.92999999999998</v>
      </c>
      <c r="AI37">
        <f t="shared" si="25"/>
        <v>503.6</v>
      </c>
      <c r="AJ37">
        <f>195.93+503.6</f>
        <v>699.53</v>
      </c>
      <c r="AL37" s="7"/>
      <c r="AM37" s="3" t="s">
        <v>10</v>
      </c>
      <c r="AN37">
        <v>610</v>
      </c>
      <c r="AO37">
        <v>359</v>
      </c>
      <c r="AP37">
        <f t="shared" si="34"/>
        <v>11</v>
      </c>
      <c r="AQ37">
        <f t="shared" si="26"/>
        <v>6</v>
      </c>
      <c r="AR37">
        <v>30.09</v>
      </c>
      <c r="AS37">
        <v>104.75</v>
      </c>
      <c r="AT37">
        <f t="shared" si="27"/>
        <v>330.99</v>
      </c>
      <c r="AU37">
        <f t="shared" si="28"/>
        <v>628.5</v>
      </c>
      <c r="AV37">
        <f>252.24+553.52</f>
        <v>805.76</v>
      </c>
      <c r="AY37" t="s">
        <v>10</v>
      </c>
      <c r="BB37">
        <f t="shared" si="35"/>
        <v>0</v>
      </c>
      <c r="BC37">
        <f t="shared" si="29"/>
        <v>0</v>
      </c>
      <c r="BD37">
        <v>30.6</v>
      </c>
      <c r="BE37">
        <v>106.53</v>
      </c>
      <c r="BF37">
        <f t="shared" si="30"/>
        <v>0</v>
      </c>
      <c r="BG37">
        <f t="shared" si="31"/>
        <v>0</v>
      </c>
    </row>
    <row r="38" spans="3:60" x14ac:dyDescent="0.25">
      <c r="C38" t="s">
        <v>11</v>
      </c>
      <c r="D38">
        <v>312</v>
      </c>
      <c r="E38">
        <v>170</v>
      </c>
      <c r="F38">
        <f t="shared" si="36"/>
        <v>7</v>
      </c>
      <c r="G38">
        <f t="shared" si="37"/>
        <v>5</v>
      </c>
      <c r="H38">
        <v>23.13</v>
      </c>
      <c r="I38">
        <v>92.51</v>
      </c>
      <c r="J38">
        <f t="shared" si="38"/>
        <v>161.91</v>
      </c>
      <c r="K38">
        <f t="shared" si="39"/>
        <v>462.55</v>
      </c>
      <c r="L38">
        <f>161.91+555.06</f>
        <v>716.96999999999991</v>
      </c>
      <c r="O38" t="s">
        <v>11</v>
      </c>
      <c r="P38">
        <v>436</v>
      </c>
      <c r="Q38">
        <v>247</v>
      </c>
      <c r="R38">
        <f t="shared" si="32"/>
        <v>11</v>
      </c>
      <c r="S38">
        <f t="shared" si="20"/>
        <v>6</v>
      </c>
      <c r="T38">
        <v>25.44</v>
      </c>
      <c r="U38">
        <v>97.32</v>
      </c>
      <c r="V38">
        <f t="shared" si="21"/>
        <v>279.84000000000003</v>
      </c>
      <c r="W38">
        <f t="shared" si="22"/>
        <v>583.91999999999996</v>
      </c>
      <c r="X38">
        <f>242.24+567.98</f>
        <v>810.22</v>
      </c>
      <c r="AA38" t="s">
        <v>11</v>
      </c>
      <c r="AB38">
        <v>522</v>
      </c>
      <c r="AC38">
        <v>304</v>
      </c>
      <c r="AD38">
        <f t="shared" si="33"/>
        <v>9</v>
      </c>
      <c r="AE38">
        <f t="shared" si="23"/>
        <v>7</v>
      </c>
      <c r="AF38">
        <v>27.99</v>
      </c>
      <c r="AG38">
        <v>100.72</v>
      </c>
      <c r="AH38">
        <f t="shared" si="24"/>
        <v>251.91</v>
      </c>
      <c r="AI38">
        <f t="shared" si="25"/>
        <v>705.04</v>
      </c>
      <c r="AJ38">
        <f>251.91+705.04</f>
        <v>956.94999999999993</v>
      </c>
      <c r="AM38" s="3" t="s">
        <v>11</v>
      </c>
      <c r="AN38">
        <v>619</v>
      </c>
      <c r="AO38">
        <v>365</v>
      </c>
      <c r="AP38">
        <f t="shared" si="34"/>
        <v>9</v>
      </c>
      <c r="AQ38">
        <f t="shared" si="26"/>
        <v>6</v>
      </c>
      <c r="AR38">
        <v>30.09</v>
      </c>
      <c r="AS38">
        <v>104.75</v>
      </c>
      <c r="AT38">
        <f t="shared" si="27"/>
        <v>270.81</v>
      </c>
      <c r="AU38">
        <f t="shared" si="28"/>
        <v>628.5</v>
      </c>
      <c r="AV38">
        <f>252.24+553.52</f>
        <v>805.76</v>
      </c>
      <c r="AY38" t="s">
        <v>11</v>
      </c>
      <c r="BB38">
        <f t="shared" si="35"/>
        <v>0</v>
      </c>
      <c r="BC38">
        <f t="shared" si="29"/>
        <v>0</v>
      </c>
      <c r="BD38">
        <v>30.6</v>
      </c>
      <c r="BE38">
        <v>106.53</v>
      </c>
      <c r="BF38">
        <f t="shared" si="30"/>
        <v>0</v>
      </c>
      <c r="BG38">
        <f t="shared" si="31"/>
        <v>0</v>
      </c>
    </row>
    <row r="39" spans="3:60" x14ac:dyDescent="0.25">
      <c r="C39" t="s">
        <v>12</v>
      </c>
      <c r="O39" t="s">
        <v>12</v>
      </c>
      <c r="P39">
        <v>442</v>
      </c>
      <c r="Q39">
        <v>252</v>
      </c>
      <c r="R39">
        <f t="shared" si="32"/>
        <v>6</v>
      </c>
      <c r="S39">
        <f t="shared" si="20"/>
        <v>5</v>
      </c>
      <c r="T39">
        <v>25.44</v>
      </c>
      <c r="U39">
        <v>97.32</v>
      </c>
      <c r="V39">
        <f t="shared" si="21"/>
        <v>152.64000000000001</v>
      </c>
      <c r="W39">
        <f>S39*U39</f>
        <v>486.59999999999997</v>
      </c>
      <c r="X39">
        <f>37.6+15.94</f>
        <v>53.54</v>
      </c>
      <c r="AA39" t="s">
        <v>12</v>
      </c>
      <c r="AB39">
        <v>528</v>
      </c>
      <c r="AC39">
        <v>308</v>
      </c>
      <c r="AD39">
        <f t="shared" si="33"/>
        <v>6</v>
      </c>
      <c r="AE39">
        <f t="shared" si="23"/>
        <v>4</v>
      </c>
      <c r="AF39">
        <v>27.99</v>
      </c>
      <c r="AG39">
        <v>100.72</v>
      </c>
      <c r="AH39">
        <f t="shared" si="24"/>
        <v>167.94</v>
      </c>
      <c r="AI39">
        <f>AE39*AG39</f>
        <v>402.88</v>
      </c>
      <c r="AJ39">
        <f>167.94+402.88</f>
        <v>570.81999999999994</v>
      </c>
      <c r="AM39" t="s">
        <v>12</v>
      </c>
      <c r="AN39">
        <v>627</v>
      </c>
      <c r="AO39">
        <v>369</v>
      </c>
      <c r="AP39">
        <f t="shared" si="34"/>
        <v>8</v>
      </c>
      <c r="AQ39">
        <f t="shared" si="26"/>
        <v>4</v>
      </c>
      <c r="AR39">
        <v>30.09</v>
      </c>
      <c r="AS39">
        <v>104.75</v>
      </c>
      <c r="AT39">
        <f t="shared" si="27"/>
        <v>240.72</v>
      </c>
      <c r="AU39">
        <f>AQ39*AS39</f>
        <v>419</v>
      </c>
      <c r="AV39">
        <f>252.24+553.52</f>
        <v>805.76</v>
      </c>
      <c r="AY39" t="s">
        <v>12</v>
      </c>
      <c r="BB39">
        <f t="shared" si="35"/>
        <v>0</v>
      </c>
      <c r="BC39">
        <f t="shared" si="29"/>
        <v>0</v>
      </c>
      <c r="BD39">
        <v>30.6</v>
      </c>
      <c r="BE39">
        <v>106.53</v>
      </c>
      <c r="BF39">
        <f t="shared" si="30"/>
        <v>0</v>
      </c>
      <c r="BG39">
        <f>BC39*BE39</f>
        <v>0</v>
      </c>
    </row>
    <row r="40" spans="3:60" x14ac:dyDescent="0.25">
      <c r="K40">
        <f>SUM(J30:J39,K30:K39)</f>
        <v>4127.93</v>
      </c>
      <c r="L40">
        <f>SUM(L30:L39)</f>
        <v>5032.5700000000006</v>
      </c>
      <c r="R40">
        <f>SUM(R30:R39)</f>
        <v>93</v>
      </c>
      <c r="S40">
        <f>SUM(S30:S39)</f>
        <v>58</v>
      </c>
      <c r="W40">
        <f>SUM(V30:V39,W30:W39)</f>
        <v>7741.0599999999995</v>
      </c>
      <c r="X40">
        <f>SUM(X30:X39)</f>
        <v>7760.98</v>
      </c>
      <c r="AD40">
        <f>SUM(AD28:AD39)</f>
        <v>86</v>
      </c>
      <c r="AE40">
        <f>SUM(AE28:AE39)</f>
        <v>56</v>
      </c>
      <c r="AI40">
        <f>SUM(AH30:AH39,AI30:AI39)</f>
        <v>6603.7100000000009</v>
      </c>
      <c r="AJ40">
        <f>SUM(AJ30:AJ39)</f>
        <v>6624.1099999999988</v>
      </c>
      <c r="AP40">
        <f>SUM(AP28:AP39)</f>
        <v>99</v>
      </c>
      <c r="AQ40">
        <f>SUM(AQ28:AQ39)</f>
        <v>61</v>
      </c>
      <c r="AU40">
        <f>SUM(AT30:AT39,AU30:AU39)</f>
        <v>7411.3499999999995</v>
      </c>
      <c r="AV40">
        <f>SUM(AV30:AV39)</f>
        <v>7559.6100000000006</v>
      </c>
      <c r="BB40">
        <f>SUM(BB28:BB39)</f>
        <v>-627</v>
      </c>
      <c r="BC40">
        <f>SUM(BC28:BC39)</f>
        <v>-369</v>
      </c>
      <c r="BG40">
        <f>SUM(BF30:BF39,BG30:BG39)</f>
        <v>-59913.539999999994</v>
      </c>
      <c r="BH40">
        <f>SUM(BH30:BH39)</f>
        <v>2362.9499999999998</v>
      </c>
    </row>
    <row r="41" spans="3:60" x14ac:dyDescent="0.25">
      <c r="F41" s="8"/>
      <c r="R41" s="8" t="s">
        <v>26</v>
      </c>
      <c r="S41" t="s">
        <v>27</v>
      </c>
      <c r="AD41" s="8" t="s">
        <v>27</v>
      </c>
      <c r="AE41">
        <v>7</v>
      </c>
      <c r="AP41" s="8" t="s">
        <v>28</v>
      </c>
      <c r="AQ41" t="s">
        <v>29</v>
      </c>
      <c r="BB41" s="8" t="s">
        <v>30</v>
      </c>
      <c r="BC41">
        <v>6</v>
      </c>
    </row>
  </sheetData>
  <mergeCells count="33">
    <mergeCell ref="AB25:AJ25"/>
    <mergeCell ref="AN25:AV25"/>
    <mergeCell ref="AZ25:BH25"/>
    <mergeCell ref="D25:H25"/>
    <mergeCell ref="D26:E26"/>
    <mergeCell ref="F26:G26"/>
    <mergeCell ref="H26:I26"/>
    <mergeCell ref="J26:K26"/>
    <mergeCell ref="V26:W26"/>
    <mergeCell ref="P26:Q26"/>
    <mergeCell ref="R26:S26"/>
    <mergeCell ref="T26:U26"/>
    <mergeCell ref="D4:H4"/>
    <mergeCell ref="D5:F5"/>
    <mergeCell ref="G5:G6"/>
    <mergeCell ref="H5:H6"/>
    <mergeCell ref="P25:T25"/>
    <mergeCell ref="P4:T4"/>
    <mergeCell ref="P5:R5"/>
    <mergeCell ref="S5:S6"/>
    <mergeCell ref="T5:T6"/>
    <mergeCell ref="AZ4:BD4"/>
    <mergeCell ref="AZ5:BB5"/>
    <mergeCell ref="BC5:BC6"/>
    <mergeCell ref="BD5:BD6"/>
    <mergeCell ref="AB4:AF4"/>
    <mergeCell ref="AB5:AD5"/>
    <mergeCell ref="AE5:AE6"/>
    <mergeCell ref="AF5:AF6"/>
    <mergeCell ref="AN4:AR4"/>
    <mergeCell ref="AN5:AP5"/>
    <mergeCell ref="AQ5:AQ6"/>
    <mergeCell ref="AR5:AR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2019-05-25T13:04:52Z</dcterms:modified>
</cp:coreProperties>
</file>