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5" yWindow="6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</definedName>
  </definedNames>
  <calcPr calcId="124519"/>
</workbook>
</file>

<file path=xl/calcChain.xml><?xml version="1.0" encoding="utf-8"?>
<calcChain xmlns="http://schemas.openxmlformats.org/spreadsheetml/2006/main">
  <c r="U6" i="1"/>
  <c r="U7"/>
  <c r="U8"/>
  <c r="U9"/>
  <c r="U10"/>
  <c r="U11"/>
  <c r="V11" s="1"/>
  <c r="U12"/>
  <c r="U13"/>
  <c r="U14"/>
  <c r="Q9"/>
  <c r="R9" s="1"/>
  <c r="P9"/>
  <c r="T9"/>
  <c r="P8"/>
  <c r="T8"/>
  <c r="Q8"/>
  <c r="P7"/>
  <c r="S7" s="1"/>
  <c r="T7"/>
  <c r="Q7"/>
  <c r="R7" s="1"/>
  <c r="Q6"/>
  <c r="R6" s="1"/>
  <c r="P6"/>
  <c r="T6"/>
  <c r="P5"/>
  <c r="T5"/>
  <c r="Q5"/>
  <c r="R5" s="1"/>
  <c r="W11"/>
  <c r="P4"/>
  <c r="T4"/>
  <c r="Q4"/>
  <c r="R4" s="1"/>
  <c r="P3"/>
  <c r="Q3"/>
  <c r="R3" s="1"/>
  <c r="T3"/>
  <c r="P2"/>
  <c r="T2"/>
  <c r="Q2"/>
  <c r="R2" s="1"/>
  <c r="B5" i="3"/>
  <c r="B4"/>
  <c r="B3"/>
  <c r="B2"/>
  <c r="U4" i="1" l="1"/>
  <c r="V4" s="1"/>
  <c r="V6"/>
  <c r="U3"/>
  <c r="V3" s="1"/>
  <c r="V7"/>
  <c r="V10"/>
  <c r="S9"/>
  <c r="W10" s="1"/>
  <c r="V9"/>
  <c r="R8"/>
  <c r="S8" s="1"/>
  <c r="W8" s="1"/>
  <c r="X11"/>
  <c r="S5"/>
  <c r="S2"/>
  <c r="W2" s="1"/>
  <c r="S4"/>
  <c r="W5" s="1"/>
  <c r="U5"/>
  <c r="V5" s="1"/>
  <c r="V8"/>
  <c r="S6"/>
  <c r="W7" s="1"/>
  <c r="S3"/>
  <c r="U2"/>
  <c r="V2" s="1"/>
  <c r="A1"/>
  <c r="X10" l="1"/>
  <c r="W9"/>
  <c r="X9" s="1"/>
  <c r="X8"/>
  <c r="W4"/>
  <c r="X4" s="1"/>
  <c r="W6"/>
  <c r="X6" s="1"/>
  <c r="X7"/>
  <c r="X5"/>
  <c r="W3"/>
  <c r="X3" s="1"/>
  <c r="X2"/>
</calcChain>
</file>

<file path=xl/sharedStrings.xml><?xml version="1.0" encoding="utf-8"?>
<sst xmlns="http://schemas.openxmlformats.org/spreadsheetml/2006/main" count="40" uniqueCount="35">
  <si>
    <t>支付宝</t>
    <phoneticPr fontId="1" type="noConversion"/>
  </si>
  <si>
    <t>招商</t>
    <phoneticPr fontId="1" type="noConversion"/>
  </si>
  <si>
    <t>中信</t>
    <phoneticPr fontId="1" type="noConversion"/>
  </si>
  <si>
    <t>流动资金</t>
    <phoneticPr fontId="1" type="noConversion"/>
  </si>
  <si>
    <t>补货</t>
    <phoneticPr fontId="1" type="noConversion"/>
  </si>
  <si>
    <t>其它收货(支付宝和微信零钱）</t>
    <phoneticPr fontId="1" type="noConversion"/>
  </si>
  <si>
    <t>提现</t>
    <phoneticPr fontId="1" type="noConversion"/>
  </si>
  <si>
    <t>现金和</t>
    <phoneticPr fontId="1" type="noConversion"/>
  </si>
  <si>
    <t>pre</t>
    <phoneticPr fontId="1" type="noConversion"/>
  </si>
  <si>
    <t>act</t>
    <phoneticPr fontId="1" type="noConversion"/>
  </si>
  <si>
    <t>银行卡和</t>
    <phoneticPr fontId="1" type="noConversion"/>
  </si>
  <si>
    <t>币和</t>
    <phoneticPr fontId="1" type="noConversion"/>
  </si>
  <si>
    <t>币和价值</t>
    <phoneticPr fontId="1" type="noConversion"/>
  </si>
  <si>
    <t>SHOUpro</t>
    <phoneticPr fontId="1" type="noConversion"/>
  </si>
  <si>
    <t>差异</t>
    <phoneticPr fontId="1" type="noConversion"/>
  </si>
  <si>
    <t>说明</t>
    <phoneticPr fontId="1" type="noConversion"/>
  </si>
  <si>
    <t>操作</t>
    <phoneticPr fontId="1" type="noConversion"/>
  </si>
  <si>
    <t>Lucy</t>
    <phoneticPr fontId="1" type="noConversion"/>
  </si>
  <si>
    <t>Sunny</t>
    <phoneticPr fontId="1" type="noConversion"/>
  </si>
  <si>
    <t>自己充值</t>
    <phoneticPr fontId="1" type="noConversion"/>
  </si>
  <si>
    <t>转账回款</t>
    <phoneticPr fontId="1" type="noConversion"/>
  </si>
  <si>
    <t>微信余额回款充值</t>
    <phoneticPr fontId="1" type="noConversion"/>
  </si>
  <si>
    <t>sunny</t>
    <phoneticPr fontId="1" type="noConversion"/>
  </si>
  <si>
    <t>Kelvin</t>
    <phoneticPr fontId="1" type="noConversion"/>
  </si>
  <si>
    <t>银行卡回款充值</t>
    <phoneticPr fontId="1" type="noConversion"/>
  </si>
  <si>
    <t>andy</t>
    <phoneticPr fontId="1" type="noConversion"/>
  </si>
  <si>
    <t>lucy</t>
    <phoneticPr fontId="1" type="noConversion"/>
  </si>
  <si>
    <t>kevin</t>
    <phoneticPr fontId="1" type="noConversion"/>
  </si>
  <si>
    <t>被骗6800</t>
    <phoneticPr fontId="1" type="noConversion"/>
  </si>
  <si>
    <r>
      <rPr>
        <sz val="11"/>
        <color theme="1"/>
        <rFont val="宋体"/>
        <family val="3"/>
        <charset val="134"/>
      </rPr>
      <t>误发</t>
    </r>
    <r>
      <rPr>
        <sz val="11"/>
        <color theme="1"/>
        <rFont val="Tahoma"/>
        <family val="2"/>
        <charset val="134"/>
      </rPr>
      <t>1332</t>
    </r>
    <r>
      <rPr>
        <sz val="11"/>
        <color theme="1"/>
        <rFont val="宋体"/>
        <family val="3"/>
        <charset val="134"/>
      </rPr>
      <t>被客户输光</t>
    </r>
    <phoneticPr fontId="1" type="noConversion"/>
  </si>
  <si>
    <r>
      <rPr>
        <sz val="11"/>
        <color theme="1"/>
        <rFont val="宋体"/>
        <family val="3"/>
        <charset val="134"/>
      </rPr>
      <t>飞禽误下</t>
    </r>
    <r>
      <rPr>
        <sz val="11"/>
        <color theme="1"/>
        <rFont val="Tahoma"/>
        <family val="2"/>
        <charset val="134"/>
      </rPr>
      <t>180</t>
    </r>
    <phoneticPr fontId="1" type="noConversion"/>
  </si>
  <si>
    <t>兑换</t>
    <phoneticPr fontId="1" type="noConversion"/>
  </si>
  <si>
    <t>微信</t>
    <phoneticPr fontId="1" type="noConversion"/>
  </si>
  <si>
    <t>大号</t>
    <phoneticPr fontId="1" type="noConversion"/>
  </si>
  <si>
    <t>小号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</si>
</sst>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/m/d\ h:mm;@"/>
    <numFmt numFmtId="177" formatCode="0.00_ "/>
    <numFmt numFmtId="178" formatCode="0.00;[Red]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177" fontId="2" fillId="4" borderId="0" xfId="0" applyNumberFormat="1" applyFont="1" applyFill="1"/>
    <xf numFmtId="0" fontId="0" fillId="4" borderId="0" xfId="0" applyFill="1"/>
    <xf numFmtId="177" fontId="0" fillId="4" borderId="0" xfId="0" applyNumberFormat="1" applyFill="1"/>
    <xf numFmtId="178" fontId="2" fillId="2" borderId="0" xfId="0" applyNumberFormat="1" applyFont="1" applyFill="1"/>
    <xf numFmtId="178" fontId="0" fillId="0" borderId="0" xfId="0" applyNumberFormat="1"/>
    <xf numFmtId="0" fontId="2" fillId="5" borderId="0" xfId="0" applyFont="1" applyFill="1"/>
    <xf numFmtId="0" fontId="0" fillId="5" borderId="0" xfId="0" applyFill="1"/>
    <xf numFmtId="177" fontId="0" fillId="6" borderId="0" xfId="0" applyNumberForma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2" borderId="0" xfId="0" applyFill="1"/>
    <xf numFmtId="0" fontId="0" fillId="5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topLeftCell="B1" workbookViewId="0">
      <pane ySplit="1" topLeftCell="A2" activePane="bottomLeft" state="frozen"/>
      <selection activeCell="B1" sqref="B1"/>
      <selection pane="bottomLeft" activeCell="O10" sqref="O10"/>
    </sheetView>
  </sheetViews>
  <sheetFormatPr defaultRowHeight="14.25"/>
  <cols>
    <col min="1" max="1" width="15.875" hidden="1" customWidth="1"/>
    <col min="2" max="2" width="17.875" style="2" customWidth="1"/>
    <col min="3" max="3" width="11.5" customWidth="1"/>
    <col min="4" max="4" width="9" style="7"/>
    <col min="6" max="6" width="9" style="7"/>
    <col min="8" max="8" width="8" style="7" customWidth="1"/>
    <col min="9" max="9" width="9.375" style="13" customWidth="1"/>
    <col min="10" max="10" width="11.625" style="7" customWidth="1"/>
    <col min="11" max="11" width="11.625" customWidth="1"/>
    <col min="12" max="12" width="15.625" style="7" customWidth="1"/>
    <col min="13" max="13" width="11.875" style="20" customWidth="1"/>
    <col min="14" max="14" width="10.625" style="18" customWidth="1"/>
    <col min="15" max="15" width="9.125" style="7" customWidth="1"/>
    <col min="16" max="16" width="9" style="10"/>
    <col min="17" max="17" width="8.75" style="10" customWidth="1"/>
    <col min="18" max="18" width="10.625" style="11" customWidth="1"/>
    <col min="19" max="20" width="10" style="10" customWidth="1"/>
    <col min="21" max="21" width="10.375" style="10" customWidth="1"/>
    <col min="22" max="22" width="9" style="10"/>
    <col min="23" max="23" width="10.875" style="16" customWidth="1"/>
    <col min="24" max="24" width="9" style="15"/>
    <col min="25" max="25" width="6.625" style="15" customWidth="1"/>
    <col min="26" max="26" width="103" customWidth="1"/>
  </cols>
  <sheetData>
    <row r="1" spans="1:26">
      <c r="A1" s="1">
        <f ca="1">NOW()</f>
        <v>42998.490272453702</v>
      </c>
      <c r="B1" s="2">
        <v>42958.712451157407</v>
      </c>
      <c r="C1" s="5" t="s">
        <v>32</v>
      </c>
      <c r="D1" s="6" t="s">
        <v>0</v>
      </c>
      <c r="E1" s="5" t="s">
        <v>1</v>
      </c>
      <c r="F1" s="6" t="s">
        <v>2</v>
      </c>
      <c r="G1" s="5" t="s">
        <v>33</v>
      </c>
      <c r="H1" s="6" t="s">
        <v>34</v>
      </c>
      <c r="I1" s="12" t="s">
        <v>4</v>
      </c>
      <c r="J1" s="6" t="s">
        <v>5</v>
      </c>
      <c r="K1" s="5" t="s">
        <v>6</v>
      </c>
      <c r="L1" s="6" t="s">
        <v>21</v>
      </c>
      <c r="M1" s="19" t="s">
        <v>24</v>
      </c>
      <c r="N1" s="17" t="s">
        <v>19</v>
      </c>
      <c r="O1" s="6" t="s">
        <v>20</v>
      </c>
      <c r="P1" s="8" t="s">
        <v>7</v>
      </c>
      <c r="Q1" s="8" t="s">
        <v>11</v>
      </c>
      <c r="R1" s="9" t="s">
        <v>12</v>
      </c>
      <c r="S1" s="8" t="s">
        <v>3</v>
      </c>
      <c r="T1" s="8" t="s">
        <v>10</v>
      </c>
      <c r="U1" s="8" t="s">
        <v>13</v>
      </c>
      <c r="V1" s="10" t="s">
        <v>8</v>
      </c>
      <c r="W1" s="16" t="s">
        <v>9</v>
      </c>
      <c r="X1" s="14" t="s">
        <v>14</v>
      </c>
      <c r="Y1" s="14" t="s">
        <v>16</v>
      </c>
      <c r="Z1" s="3" t="s">
        <v>15</v>
      </c>
    </row>
    <row r="2" spans="1:26">
      <c r="B2" s="2">
        <v>42996.042760763892</v>
      </c>
      <c r="C2">
        <v>93601</v>
      </c>
      <c r="D2" s="7">
        <v>63682</v>
      </c>
      <c r="E2">
        <v>183614</v>
      </c>
      <c r="G2">
        <v>62.05</v>
      </c>
      <c r="H2" s="7">
        <v>26.15</v>
      </c>
      <c r="P2" s="10">
        <f t="shared" ref="P2:P9" si="0">C2+D2+E2+F2</f>
        <v>340897</v>
      </c>
      <c r="Q2" s="10">
        <f t="shared" ref="Q2:Q9" si="1">G2+H2</f>
        <v>88.199999999999989</v>
      </c>
      <c r="R2" s="11">
        <f t="shared" ref="R2:R9" si="2">Q2/6.138*10000</f>
        <v>143695.01466275658</v>
      </c>
      <c r="S2" s="10">
        <f t="shared" ref="S2:S9" si="3">P2+R2</f>
        <v>484592.01466275658</v>
      </c>
      <c r="T2" s="10">
        <f t="shared" ref="T2:T9" si="4">E2+F2</f>
        <v>183614</v>
      </c>
      <c r="U2" s="21" t="e">
        <f>(#REF!+K2-M2-O2-T2+J2)*0.099/6.138</f>
        <v>#REF!</v>
      </c>
      <c r="V2" s="21" t="e">
        <f>(#REF!+I2*6.138/10000+(#REF!+K2-M2-O2-T2+J2)*6.3*0.99/10000-Q2)*((6.138-6.06)/6.06*10000/6.138)+U2-K2*0.001</f>
        <v>#REF!</v>
      </c>
      <c r="W2" s="23" t="e">
        <f>S2+L2+O2+M2-I2-#REF!</f>
        <v>#REF!</v>
      </c>
      <c r="X2" s="21" t="e">
        <f t="shared" ref="X2:X3" si="5">W2-V2</f>
        <v>#REF!</v>
      </c>
      <c r="Y2" s="22" t="s">
        <v>17</v>
      </c>
    </row>
    <row r="3" spans="1:26">
      <c r="B3" s="2">
        <v>42996.308976273147</v>
      </c>
      <c r="C3">
        <v>94951</v>
      </c>
      <c r="D3" s="7">
        <v>64182</v>
      </c>
      <c r="E3">
        <v>173214</v>
      </c>
      <c r="G3">
        <v>62.05</v>
      </c>
      <c r="H3" s="7">
        <v>31.56</v>
      </c>
      <c r="P3" s="10">
        <f t="shared" si="0"/>
        <v>332347</v>
      </c>
      <c r="Q3" s="10">
        <f t="shared" si="1"/>
        <v>93.61</v>
      </c>
      <c r="R3" s="11">
        <f t="shared" si="2"/>
        <v>152508.96057347671</v>
      </c>
      <c r="S3" s="10">
        <f t="shared" si="3"/>
        <v>484855.96057347674</v>
      </c>
      <c r="T3" s="10">
        <f t="shared" si="4"/>
        <v>173214</v>
      </c>
      <c r="U3" s="21">
        <f t="shared" ref="U3" si="6">(T2+K3-M3-O3-T3+J3)*0.099/6.138</f>
        <v>167.741935483871</v>
      </c>
      <c r="V3" s="21">
        <f t="shared" ref="V3" si="7">(Q2+I3*6.138/10000+(T2+K3-M3-O3-T3+J3)*6.3*0.99/10000-Q3)*((6.138-6.06)/6.06*10000/6.138)+U3-K3*0.001</f>
        <v>190.31554768380053</v>
      </c>
      <c r="W3" s="23">
        <f t="shared" ref="W3" si="8">S3+L3+O3+M3-I3-S2</f>
        <v>263.94591072015464</v>
      </c>
      <c r="X3" s="21">
        <f t="shared" si="5"/>
        <v>73.630363036354112</v>
      </c>
      <c r="Y3" s="22" t="s">
        <v>23</v>
      </c>
    </row>
    <row r="4" spans="1:26">
      <c r="B4" s="2">
        <v>42996.701075115743</v>
      </c>
      <c r="C4">
        <v>65619</v>
      </c>
      <c r="D4" s="7">
        <v>67482</v>
      </c>
      <c r="E4">
        <v>152834</v>
      </c>
      <c r="G4">
        <v>62.05</v>
      </c>
      <c r="H4" s="7">
        <v>23.5</v>
      </c>
      <c r="K4">
        <v>50000</v>
      </c>
      <c r="M4" s="20">
        <v>9980</v>
      </c>
      <c r="O4" s="7">
        <v>50000</v>
      </c>
      <c r="P4" s="10">
        <f t="shared" si="0"/>
        <v>285935</v>
      </c>
      <c r="Q4" s="10">
        <f t="shared" si="1"/>
        <v>85.55</v>
      </c>
      <c r="R4" s="11">
        <f t="shared" si="2"/>
        <v>139377.64744216358</v>
      </c>
      <c r="S4" s="10">
        <f t="shared" si="3"/>
        <v>425312.64744216355</v>
      </c>
      <c r="T4" s="10">
        <f t="shared" si="4"/>
        <v>152834</v>
      </c>
      <c r="U4" s="21">
        <f t="shared" ref="U4:U14" si="9">(T3+K4-M4-O4-T4+J4)*0.099/6.138</f>
        <v>167.741935483871</v>
      </c>
      <c r="V4" s="21">
        <f t="shared" ref="V4:V11" si="10">(Q3+I4*6.138/10000+(T3+K4-M4-O4-T4+J4)*6.3*0.99/10000-Q4)*((6.138-6.06)/6.06*10000/6.138)+U4-K4*0.001</f>
        <v>422.77927792779406</v>
      </c>
      <c r="W4" s="23">
        <f t="shared" ref="W4:W11" si="11">S4+L4+O4+M4-I4-S3</f>
        <v>436.68686868681107</v>
      </c>
      <c r="X4" s="21">
        <f t="shared" ref="X4:X11" si="12">W4-V4</f>
        <v>13.907590759017012</v>
      </c>
      <c r="Y4" s="22" t="s">
        <v>18</v>
      </c>
    </row>
    <row r="5" spans="1:26">
      <c r="B5" s="2">
        <v>42997.045159606481</v>
      </c>
      <c r="C5">
        <v>86678</v>
      </c>
      <c r="D5" s="7">
        <v>76692</v>
      </c>
      <c r="E5">
        <v>125384</v>
      </c>
      <c r="G5">
        <v>62.05</v>
      </c>
      <c r="H5" s="7">
        <v>22.3</v>
      </c>
      <c r="P5" s="10">
        <f t="shared" si="0"/>
        <v>288754</v>
      </c>
      <c r="Q5" s="10">
        <f t="shared" si="1"/>
        <v>84.35</v>
      </c>
      <c r="R5" s="11">
        <f t="shared" si="2"/>
        <v>137422.61322906482</v>
      </c>
      <c r="S5" s="10">
        <f t="shared" si="3"/>
        <v>426176.61322906485</v>
      </c>
      <c r="T5" s="10">
        <f t="shared" si="4"/>
        <v>125384</v>
      </c>
      <c r="U5" s="21">
        <f t="shared" si="9"/>
        <v>442.74193548387103</v>
      </c>
      <c r="V5" s="21">
        <f t="shared" si="10"/>
        <v>826.92123244582694</v>
      </c>
      <c r="W5" s="23">
        <f t="shared" si="11"/>
        <v>863.96578690130264</v>
      </c>
      <c r="X5" s="21">
        <f t="shared" si="12"/>
        <v>37.044554455475691</v>
      </c>
      <c r="Y5" s="22" t="s">
        <v>17</v>
      </c>
    </row>
    <row r="6" spans="1:26">
      <c r="B6" s="2">
        <v>42997.312688773149</v>
      </c>
      <c r="C6">
        <v>90828</v>
      </c>
      <c r="D6" s="7">
        <v>77842</v>
      </c>
      <c r="E6">
        <v>125384</v>
      </c>
      <c r="G6">
        <v>62.05</v>
      </c>
      <c r="H6" s="7">
        <v>19.09</v>
      </c>
      <c r="P6" s="10">
        <f t="shared" si="0"/>
        <v>294054</v>
      </c>
      <c r="Q6" s="10">
        <f t="shared" si="1"/>
        <v>81.14</v>
      </c>
      <c r="R6" s="11">
        <f t="shared" si="2"/>
        <v>132192.89670902575</v>
      </c>
      <c r="S6" s="10">
        <f t="shared" si="3"/>
        <v>426246.89670902572</v>
      </c>
      <c r="T6" s="10">
        <f t="shared" si="4"/>
        <v>125384</v>
      </c>
      <c r="U6" s="21">
        <f t="shared" si="9"/>
        <v>0</v>
      </c>
      <c r="V6" s="21">
        <f t="shared" si="10"/>
        <v>67.313182931196479</v>
      </c>
      <c r="W6" s="23">
        <f t="shared" si="11"/>
        <v>70.283479960868135</v>
      </c>
      <c r="X6" s="21">
        <f t="shared" si="12"/>
        <v>2.9702970296716558</v>
      </c>
      <c r="Y6" s="22" t="s">
        <v>23</v>
      </c>
    </row>
    <row r="7" spans="1:26">
      <c r="B7" s="2">
        <v>42997.705415972225</v>
      </c>
      <c r="C7">
        <v>13584</v>
      </c>
      <c r="D7" s="7">
        <v>41492</v>
      </c>
      <c r="E7">
        <v>200254</v>
      </c>
      <c r="G7">
        <v>62.05</v>
      </c>
      <c r="H7" s="7">
        <v>24.72</v>
      </c>
      <c r="I7" s="13">
        <v>30000</v>
      </c>
      <c r="K7">
        <v>144500</v>
      </c>
      <c r="M7" s="20">
        <v>9980</v>
      </c>
      <c r="O7" s="7">
        <v>50000</v>
      </c>
      <c r="P7" s="10">
        <f t="shared" si="0"/>
        <v>255330</v>
      </c>
      <c r="Q7" s="10">
        <f t="shared" si="1"/>
        <v>86.77</v>
      </c>
      <c r="R7" s="11">
        <f t="shared" si="2"/>
        <v>141365.26555881393</v>
      </c>
      <c r="S7" s="10">
        <f t="shared" si="3"/>
        <v>396695.26555881393</v>
      </c>
      <c r="T7" s="10">
        <f t="shared" si="4"/>
        <v>200254</v>
      </c>
      <c r="U7" s="21">
        <f t="shared" si="9"/>
        <v>155.64516129032259</v>
      </c>
      <c r="V7" s="21">
        <f t="shared" si="10"/>
        <v>405.43485638886636</v>
      </c>
      <c r="W7" s="23">
        <f t="shared" si="11"/>
        <v>428.36884978821035</v>
      </c>
      <c r="X7" s="21">
        <f t="shared" si="12"/>
        <v>22.93399339934399</v>
      </c>
      <c r="Y7" s="22" t="s">
        <v>18</v>
      </c>
    </row>
    <row r="8" spans="1:26">
      <c r="B8" s="2">
        <v>42998.07062766204</v>
      </c>
      <c r="C8">
        <v>13519</v>
      </c>
      <c r="D8" s="7">
        <v>61742</v>
      </c>
      <c r="E8">
        <v>207654</v>
      </c>
      <c r="G8">
        <v>62.05</v>
      </c>
      <c r="H8" s="7">
        <v>26.72</v>
      </c>
      <c r="I8" s="13">
        <v>30000</v>
      </c>
      <c r="K8">
        <v>25000</v>
      </c>
      <c r="P8" s="10">
        <f t="shared" si="0"/>
        <v>282915</v>
      </c>
      <c r="Q8" s="10">
        <f t="shared" si="1"/>
        <v>88.77</v>
      </c>
      <c r="R8" s="11">
        <f t="shared" si="2"/>
        <v>144623.65591397849</v>
      </c>
      <c r="S8" s="10">
        <f t="shared" si="3"/>
        <v>427538.65591397847</v>
      </c>
      <c r="T8" s="10">
        <f t="shared" si="4"/>
        <v>207654</v>
      </c>
      <c r="U8" s="21">
        <f t="shared" si="9"/>
        <v>283.87096774193549</v>
      </c>
      <c r="V8" s="21">
        <f t="shared" si="10"/>
        <v>833.25834196323092</v>
      </c>
      <c r="W8" s="23">
        <f t="shared" si="11"/>
        <v>843.39035516453441</v>
      </c>
      <c r="X8" s="21">
        <f t="shared" si="12"/>
        <v>10.132013201303494</v>
      </c>
      <c r="Y8" s="22" t="s">
        <v>17</v>
      </c>
    </row>
    <row r="9" spans="1:26">
      <c r="B9" s="2">
        <v>42998.318643171297</v>
      </c>
      <c r="C9">
        <v>20819</v>
      </c>
      <c r="D9" s="7">
        <v>70942</v>
      </c>
      <c r="E9">
        <v>205954</v>
      </c>
      <c r="G9">
        <v>62.05</v>
      </c>
      <c r="H9" s="7">
        <v>17.79</v>
      </c>
      <c r="P9" s="10">
        <f t="shared" si="0"/>
        <v>297715</v>
      </c>
      <c r="Q9" s="10">
        <f t="shared" si="1"/>
        <v>79.84</v>
      </c>
      <c r="R9" s="11">
        <f t="shared" si="2"/>
        <v>130074.94297816879</v>
      </c>
      <c r="S9" s="10">
        <f t="shared" si="3"/>
        <v>427789.94297816878</v>
      </c>
      <c r="T9" s="10">
        <f t="shared" si="4"/>
        <v>205954</v>
      </c>
      <c r="U9" s="21">
        <f t="shared" si="9"/>
        <v>27.41935483870968</v>
      </c>
      <c r="V9" s="21">
        <f t="shared" si="10"/>
        <v>236.91412689656119</v>
      </c>
      <c r="W9" s="23">
        <f t="shared" si="11"/>
        <v>251.28706419031369</v>
      </c>
      <c r="X9" s="21">
        <f t="shared" si="12"/>
        <v>14.3729372937525</v>
      </c>
      <c r="Y9" s="22" t="s">
        <v>23</v>
      </c>
    </row>
    <row r="10" spans="1:26">
      <c r="U10" s="21">
        <f t="shared" si="9"/>
        <v>3321.8387096774195</v>
      </c>
      <c r="V10" s="21">
        <f t="shared" si="10"/>
        <v>7689.7200581348634</v>
      </c>
      <c r="W10" s="23">
        <f t="shared" si="11"/>
        <v>-427789.94297816878</v>
      </c>
      <c r="X10" s="21">
        <f t="shared" si="12"/>
        <v>-435479.66303630365</v>
      </c>
    </row>
    <row r="11" spans="1:26">
      <c r="U11" s="21">
        <f t="shared" si="9"/>
        <v>0</v>
      </c>
      <c r="V11" s="21">
        <f t="shared" si="10"/>
        <v>0</v>
      </c>
      <c r="W11" s="23">
        <f t="shared" si="11"/>
        <v>0</v>
      </c>
      <c r="X11" s="21">
        <f t="shared" si="12"/>
        <v>0</v>
      </c>
    </row>
    <row r="12" spans="1:26">
      <c r="U12" s="21">
        <f t="shared" si="9"/>
        <v>0</v>
      </c>
    </row>
    <row r="13" spans="1:26">
      <c r="U13" s="21">
        <f t="shared" si="9"/>
        <v>0</v>
      </c>
    </row>
    <row r="14" spans="1:26">
      <c r="U14" s="21">
        <f t="shared" si="9"/>
        <v>0</v>
      </c>
    </row>
  </sheetData>
  <phoneticPr fontId="1" type="noConversion"/>
  <dataValidations count="1">
    <dataValidation type="list" showInputMessage="1" showErrorMessage="1" sqref="B1:B1048576">
      <formula1>$A$1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B19" sqref="B19"/>
    </sheetView>
  </sheetViews>
  <sheetFormatPr defaultRowHeight="14.25"/>
  <sheetData>
    <row r="1" spans="1:8">
      <c r="A1">
        <v>26191</v>
      </c>
      <c r="B1" s="7">
        <v>1078</v>
      </c>
      <c r="C1">
        <v>0</v>
      </c>
      <c r="D1" s="7">
        <v>0</v>
      </c>
      <c r="E1">
        <v>59.25</v>
      </c>
      <c r="F1" s="7">
        <v>25.03</v>
      </c>
      <c r="G1" s="13"/>
      <c r="H1" s="7"/>
    </row>
    <row r="2" spans="1:8">
      <c r="A2">
        <v>26191</v>
      </c>
      <c r="B2" s="7">
        <v>1078</v>
      </c>
      <c r="C2">
        <v>0</v>
      </c>
      <c r="D2" s="7">
        <v>0</v>
      </c>
      <c r="E2">
        <v>59.25</v>
      </c>
      <c r="F2" s="7">
        <v>25.207000000000001</v>
      </c>
      <c r="G2" s="13"/>
      <c r="H2" s="7">
        <v>10000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J15" sqref="J15"/>
    </sheetView>
  </sheetViews>
  <sheetFormatPr defaultRowHeight="14.25"/>
  <cols>
    <col min="2" max="2" width="23.875" customWidth="1"/>
    <col min="3" max="3" width="16.625" customWidth="1"/>
    <col min="4" max="4" width="19.5" customWidth="1"/>
    <col min="5" max="5" width="14.875" customWidth="1"/>
  </cols>
  <sheetData>
    <row r="1" spans="1:8">
      <c r="C1" s="3" t="s">
        <v>28</v>
      </c>
      <c r="D1" t="s">
        <v>29</v>
      </c>
      <c r="E1" t="s">
        <v>30</v>
      </c>
      <c r="G1" s="3" t="s">
        <v>31</v>
      </c>
      <c r="H1" s="20"/>
    </row>
    <row r="2" spans="1:8">
      <c r="A2" t="s">
        <v>22</v>
      </c>
      <c r="B2">
        <f>20000/31*21</f>
        <v>13548.387096774193</v>
      </c>
      <c r="C2">
        <v>-2000</v>
      </c>
      <c r="F2" s="4">
        <v>11548</v>
      </c>
      <c r="H2" s="20">
        <v>11548</v>
      </c>
    </row>
    <row r="3" spans="1:8">
      <c r="A3" t="s">
        <v>25</v>
      </c>
      <c r="B3">
        <f>8000/31*21</f>
        <v>5419.3548387096771</v>
      </c>
      <c r="E3">
        <v>-60</v>
      </c>
      <c r="F3" s="4">
        <v>5359</v>
      </c>
      <c r="G3">
        <v>-1111</v>
      </c>
      <c r="H3" s="20">
        <v>4248</v>
      </c>
    </row>
    <row r="4" spans="1:8">
      <c r="A4" t="s">
        <v>26</v>
      </c>
      <c r="B4">
        <f>8000/31*21</f>
        <v>5419.3548387096771</v>
      </c>
      <c r="D4">
        <v>-400</v>
      </c>
      <c r="F4" s="4">
        <v>5019</v>
      </c>
      <c r="G4">
        <v>-1917</v>
      </c>
      <c r="H4" s="20">
        <v>3102</v>
      </c>
    </row>
    <row r="5" spans="1:8">
      <c r="A5" t="s">
        <v>27</v>
      </c>
      <c r="B5">
        <f>8000/31*7</f>
        <v>1806.4516129032259</v>
      </c>
      <c r="F5" s="4">
        <v>1806</v>
      </c>
      <c r="H5" s="20">
        <v>1806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2017-09-20T03:46:38Z</dcterms:modified>
</cp:coreProperties>
</file>