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Contrude\Diplomarbeit\doc\Kampl\"/>
    </mc:Choice>
  </mc:AlternateContent>
  <xr:revisionPtr revIDLastSave="0" documentId="13_ncr:1_{92FAE9EE-698C-42CB-98AF-9DC302855487}" xr6:coauthVersionLast="47" xr6:coauthVersionMax="47" xr10:uidLastSave="{00000000-0000-0000-0000-000000000000}"/>
  <bookViews>
    <workbookView xWindow="0" yWindow="0" windowWidth="11520" windowHeight="12360" activeTab="5" xr2:uid="{F8F58720-A04D-47BF-B44C-22AB8B67CE72}"/>
  </bookViews>
  <sheets>
    <sheet name="Anforderungen" sheetId="1" r:id="rId1"/>
    <sheet name="Aufteilung &amp; Gesamtpreis" sheetId="4" r:id="rId2"/>
    <sheet name="Stromverbrauch" sheetId="6" r:id="rId3"/>
    <sheet name="Hülle" sheetId="5" r:id="rId4"/>
    <sheet name="Links" sheetId="7" r:id="rId5"/>
    <sheet name="Tatsächliche Koste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H15" i="8"/>
  <c r="H17" i="8" s="1"/>
  <c r="B10" i="8"/>
  <c r="H10" i="8"/>
  <c r="H12" i="8" s="1"/>
  <c r="D10" i="8"/>
  <c r="F10" i="8"/>
  <c r="F13" i="8"/>
  <c r="F5" i="8"/>
  <c r="F4" i="8"/>
  <c r="E6" i="8"/>
  <c r="E5" i="8"/>
  <c r="D5" i="8"/>
  <c r="E4" i="8"/>
  <c r="D4" i="8"/>
  <c r="E3" i="8"/>
  <c r="B18" i="6"/>
  <c r="B17" i="6"/>
  <c r="B14" i="6"/>
  <c r="B12" i="6"/>
  <c r="B13" i="6"/>
  <c r="B11" i="6"/>
  <c r="E6" i="6"/>
  <c r="E7" i="6"/>
  <c r="E5" i="6"/>
  <c r="E4" i="6"/>
  <c r="E42" i="4"/>
  <c r="E43" i="4" s="1"/>
  <c r="E35" i="4"/>
  <c r="E36" i="4" s="1"/>
  <c r="E28" i="4"/>
  <c r="E29" i="4" s="1"/>
  <c r="E21" i="4"/>
  <c r="E22" i="4" s="1"/>
  <c r="E10" i="4"/>
  <c r="E14" i="4" s="1"/>
  <c r="E15" i="4" s="1"/>
  <c r="XFD4" i="4"/>
  <c r="XFD5" i="4"/>
  <c r="XFD6" i="4"/>
  <c r="E3" i="4"/>
  <c r="E7" i="4" s="1"/>
  <c r="E8" i="4" s="1"/>
  <c r="XFD8" i="4" s="1"/>
  <c r="D4" i="1"/>
  <c r="XFD3" i="4" l="1"/>
  <c r="XFD7" i="4"/>
  <c r="E8" i="6"/>
  <c r="F3" i="8"/>
</calcChain>
</file>

<file path=xl/sharedStrings.xml><?xml version="1.0" encoding="utf-8"?>
<sst xmlns="http://schemas.openxmlformats.org/spreadsheetml/2006/main" count="184" uniqueCount="114">
  <si>
    <t>Auflagen</t>
  </si>
  <si>
    <t>GPS Tracking</t>
  </si>
  <si>
    <t>Temperatur Messung</t>
  </si>
  <si>
    <t>Luftfeuchtigkeit</t>
  </si>
  <si>
    <t>Erschütterung</t>
  </si>
  <si>
    <t>Luftdruck</t>
  </si>
  <si>
    <t>Anforderungen</t>
  </si>
  <si>
    <t>Preis</t>
  </si>
  <si>
    <t>Gerät 1</t>
  </si>
  <si>
    <t>Gerät 2</t>
  </si>
  <si>
    <t>Gerät 3</t>
  </si>
  <si>
    <t>Anbieter</t>
  </si>
  <si>
    <t xml:space="preserve">Bluetooth Signale </t>
  </si>
  <si>
    <t>Esp32 Wroom</t>
  </si>
  <si>
    <t>Blinkyparts</t>
  </si>
  <si>
    <t>Amazon</t>
  </si>
  <si>
    <t>GY-NEO6MV2</t>
  </si>
  <si>
    <t>Aliexpress</t>
  </si>
  <si>
    <t>Raspberry Pi Zero</t>
  </si>
  <si>
    <t>Welectron</t>
  </si>
  <si>
    <t>DS18B20 TO92 Temperatursensor</t>
  </si>
  <si>
    <t>Otronic</t>
  </si>
  <si>
    <t>Bosch Sensortec BME280 </t>
  </si>
  <si>
    <t>Reichelt</t>
  </si>
  <si>
    <t>Temperatursensor, TO-92</t>
  </si>
  <si>
    <t>DHT11</t>
  </si>
  <si>
    <t>Makeradvisor</t>
  </si>
  <si>
    <t>DHT22</t>
  </si>
  <si>
    <t>GY-68 BMP180</t>
  </si>
  <si>
    <t>az-delivery</t>
  </si>
  <si>
    <t>SW420</t>
  </si>
  <si>
    <t>Arduino - Piezo Vibrationssensor</t>
  </si>
  <si>
    <t xml:space="preserve">DFRobot Gravity </t>
  </si>
  <si>
    <t>Botland</t>
  </si>
  <si>
    <t>BME680</t>
  </si>
  <si>
    <t>Mouser</t>
  </si>
  <si>
    <t>Arduino Nano 33 BLE</t>
  </si>
  <si>
    <t>Adafruit Ultimate GPS</t>
  </si>
  <si>
    <t>electronics Semaf</t>
  </si>
  <si>
    <t>Gerät</t>
  </si>
  <si>
    <t>Gesamtpreis</t>
  </si>
  <si>
    <t>Preis / Stk (auch Preis pro Person)</t>
  </si>
  <si>
    <t>Version</t>
  </si>
  <si>
    <t>VersionsNR</t>
  </si>
  <si>
    <t>VersionsName</t>
  </si>
  <si>
    <t>Billigste &amp; Komfortabelste Variante (mit Aliexpress)</t>
  </si>
  <si>
    <t>Billigste &amp; Komfortabelste Variante (ohne Aliexpress)</t>
  </si>
  <si>
    <t>Raspberry Zero Variante  (mit Aliexpress)</t>
  </si>
  <si>
    <t>Arduino Nano Variante  (mit Aliexpress)</t>
  </si>
  <si>
    <t>Raspberry Zero Variante  (ohen Aliexpress)</t>
  </si>
  <si>
    <t>Arduino Nano Variante  (ohen Aliexpress)</t>
  </si>
  <si>
    <t xml:space="preserve"> GY-NEO6MV2 Flight Control Module</t>
  </si>
  <si>
    <t>Kriterien</t>
  </si>
  <si>
    <t>Material</t>
  </si>
  <si>
    <t>Wasserdicht</t>
  </si>
  <si>
    <t>Bewertung</t>
  </si>
  <si>
    <t>Materialstärke</t>
  </si>
  <si>
    <t>Biologisch abbaubar</t>
  </si>
  <si>
    <t>Hitze Konduktivität</t>
  </si>
  <si>
    <t>Beispiel</t>
  </si>
  <si>
    <t>Holz</t>
  </si>
  <si>
    <t>UV-Festigkeit</t>
  </si>
  <si>
    <t>Berwertungsskale</t>
  </si>
  <si>
    <t>Schlecht</t>
  </si>
  <si>
    <t>Sehr Schlecht</t>
  </si>
  <si>
    <t>Furchtbar</t>
  </si>
  <si>
    <t>Unterdurchschnittlich</t>
  </si>
  <si>
    <t>Durschnitt</t>
  </si>
  <si>
    <t>Überdurchschnittlich</t>
  </si>
  <si>
    <t>Gut</t>
  </si>
  <si>
    <t>Perfekt</t>
  </si>
  <si>
    <t>Genau das was wir suchen</t>
  </si>
  <si>
    <t>Sehr Gut</t>
  </si>
  <si>
    <t>3 Achsen Beschleunigungssensor</t>
  </si>
  <si>
    <t>Stromverbrauch</t>
  </si>
  <si>
    <t>Verbraucher</t>
  </si>
  <si>
    <t>Wattzahl</t>
  </si>
  <si>
    <t>BME280</t>
  </si>
  <si>
    <t>3-Axis Gyroscope</t>
  </si>
  <si>
    <t>V_3-Axis</t>
  </si>
  <si>
    <t>https://joy-it.net/files/files/Produkte/SBC-NodeMCU-ESP32/SBC-NodeMCU-ESP32-Anleitung-2021-06-29.pdf</t>
  </si>
  <si>
    <t>https://www.youtube.com/watch?v=kwxaw43YukQ</t>
  </si>
  <si>
    <t>Volt</t>
  </si>
  <si>
    <t>Ampere</t>
  </si>
  <si>
    <t>https://nettigo.eu/products/neo6mv2-gps-module-with-active-antenna#:~:text=Current%20consumption%3A%20typical%2040%20mA%2C%20max%2067%20mA</t>
  </si>
  <si>
    <t>Watt insg.</t>
  </si>
  <si>
    <t>kwh</t>
  </si>
  <si>
    <t>Tag</t>
  </si>
  <si>
    <t>Woche</t>
  </si>
  <si>
    <t>Monat</t>
  </si>
  <si>
    <t>Knopfbatterie</t>
  </si>
  <si>
    <t>Baterrielaufzeit</t>
  </si>
  <si>
    <t>mah</t>
  </si>
  <si>
    <t>Stunden</t>
  </si>
  <si>
    <t>Tage</t>
  </si>
  <si>
    <t>GY-521</t>
  </si>
  <si>
    <t>AZ</t>
  </si>
  <si>
    <t>Anzahl</t>
  </si>
  <si>
    <t>Ort</t>
  </si>
  <si>
    <t>Produkt</t>
  </si>
  <si>
    <t>Ali-Express</t>
  </si>
  <si>
    <t>Einzelpreis</t>
  </si>
  <si>
    <t>Lieferkosten</t>
  </si>
  <si>
    <t xml:space="preserve">Preis gesamt </t>
  </si>
  <si>
    <t>ET-Starterkit</t>
  </si>
  <si>
    <t>Preis/Person</t>
  </si>
  <si>
    <t>Preis/Person (-ET_Starterkit)</t>
  </si>
  <si>
    <t>Preis (-ET_Starterkit)</t>
  </si>
  <si>
    <t>Domainkosten</t>
  </si>
  <si>
    <t>Buchdruckkosten</t>
  </si>
  <si>
    <t>Preis Hardware insgesamt</t>
  </si>
  <si>
    <t>Preis ins. (-ET)</t>
  </si>
  <si>
    <t>Preis/Person (-ET)</t>
  </si>
  <si>
    <t>Preis 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</si>
</sst>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_-* #,##0.00\ [$€-407]_-;\-* #,##0.00\ [$€-407]_-;_-* &quot;-&quot;??\ [$€-407]_-;_-@_-"/>
  </numFmts>
  <fonts count="7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/>
    <xf numFmtId="0" fontId="5" fillId="0" borderId="1" xfId="2" applyBorder="1"/>
    <xf numFmtId="165" fontId="3" fillId="2" borderId="2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1" xfId="0" applyNumberFormat="1" applyBorder="1"/>
    <xf numFmtId="165" fontId="3" fillId="2" borderId="2" xfId="0" applyNumberFormat="1" applyFont="1" applyFill="1" applyBorder="1"/>
    <xf numFmtId="165" fontId="0" fillId="0" borderId="0" xfId="0" applyNumberFormat="1"/>
    <xf numFmtId="165" fontId="0" fillId="0" borderId="0" xfId="1" applyNumberFormat="1" applyFont="1" applyBorder="1"/>
    <xf numFmtId="0" fontId="3" fillId="0" borderId="0" xfId="0" applyFont="1"/>
    <xf numFmtId="165" fontId="3" fillId="0" borderId="0" xfId="1" applyNumberFormat="1" applyFont="1" applyFill="1" applyBorder="1"/>
    <xf numFmtId="165" fontId="3" fillId="0" borderId="0" xfId="0" applyNumberFormat="1" applyFont="1"/>
    <xf numFmtId="0" fontId="1" fillId="0" borderId="0" xfId="0" applyFont="1"/>
    <xf numFmtId="0" fontId="5" fillId="0" borderId="0" xfId="2" applyFill="1" applyBorder="1"/>
    <xf numFmtId="165" fontId="0" fillId="0" borderId="0" xfId="1" applyNumberFormat="1" applyFont="1" applyFill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0" fontId="0" fillId="0" borderId="8" xfId="0" applyBorder="1"/>
    <xf numFmtId="0" fontId="5" fillId="0" borderId="8" xfId="2" applyBorder="1"/>
    <xf numFmtId="0" fontId="0" fillId="4" borderId="1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2" xfId="0" applyFill="1" applyBorder="1"/>
    <xf numFmtId="0" fontId="5" fillId="0" borderId="0" xfId="2" applyFill="1"/>
    <xf numFmtId="0" fontId="0" fillId="6" borderId="0" xfId="0" applyFill="1"/>
    <xf numFmtId="0" fontId="0" fillId="2" borderId="0" xfId="0" applyFill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5" fillId="0" borderId="0" xfId="2"/>
    <xf numFmtId="0" fontId="0" fillId="0" borderId="10" xfId="0" applyBorder="1"/>
    <xf numFmtId="0" fontId="6" fillId="0" borderId="0" xfId="0" applyFont="1"/>
    <xf numFmtId="0" fontId="6" fillId="0" borderId="0" xfId="1" applyNumberFormat="1" applyFont="1" applyBorder="1"/>
    <xf numFmtId="164" fontId="6" fillId="0" borderId="0" xfId="0" applyNumberFormat="1" applyFont="1"/>
    <xf numFmtId="165" fontId="6" fillId="0" borderId="0" xfId="0" applyNumberFormat="1" applyFont="1"/>
    <xf numFmtId="0" fontId="6" fillId="0" borderId="1" xfId="1" applyNumberFormat="1" applyFont="1" applyBorder="1"/>
    <xf numFmtId="0" fontId="6" fillId="0" borderId="1" xfId="0" applyFont="1" applyBorder="1"/>
    <xf numFmtId="165" fontId="6" fillId="0" borderId="1" xfId="0" applyNumberFormat="1" applyFont="1" applyBorder="1"/>
    <xf numFmtId="165" fontId="6" fillId="0" borderId="1" xfId="1" applyNumberFormat="1" applyFont="1" applyBorder="1"/>
    <xf numFmtId="0" fontId="6" fillId="0" borderId="11" xfId="1" applyNumberFormat="1" applyFont="1" applyBorder="1"/>
    <xf numFmtId="0" fontId="6" fillId="0" borderId="11" xfId="0" applyFont="1" applyBorder="1"/>
    <xf numFmtId="165" fontId="6" fillId="0" borderId="11" xfId="0" applyNumberFormat="1" applyFont="1" applyBorder="1"/>
    <xf numFmtId="0" fontId="6" fillId="0" borderId="12" xfId="1" applyNumberFormat="1" applyFont="1" applyBorder="1"/>
    <xf numFmtId="0" fontId="6" fillId="0" borderId="12" xfId="0" applyFont="1" applyBorder="1"/>
    <xf numFmtId="165" fontId="6" fillId="0" borderId="12" xfId="0" applyNumberFormat="1" applyFont="1" applyBorder="1"/>
    <xf numFmtId="0" fontId="6" fillId="8" borderId="1" xfId="1" applyNumberFormat="1" applyFont="1" applyFill="1" applyBorder="1"/>
    <xf numFmtId="0" fontId="6" fillId="9" borderId="1" xfId="1" applyNumberFormat="1" applyFont="1" applyFill="1" applyBorder="1"/>
    <xf numFmtId="0" fontId="6" fillId="9" borderId="1" xfId="0" applyFont="1" applyFill="1" applyBorder="1"/>
    <xf numFmtId="165" fontId="6" fillId="9" borderId="1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6" fillId="10" borderId="1" xfId="0" applyFont="1" applyFill="1" applyBorder="1"/>
    <xf numFmtId="0" fontId="6" fillId="8" borderId="1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Hülle!$B$1:$B$2</c:f>
              <c:strCache>
                <c:ptCount val="2"/>
                <c:pt idx="0">
                  <c:v>Beispiel</c:v>
                </c:pt>
                <c:pt idx="1">
                  <c:v>Bewertung</c:v>
                </c:pt>
              </c:strCache>
            </c:strRef>
          </c:tx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Hülle!$A$3:$A$7</c:f>
              <c:strCache>
                <c:ptCount val="5"/>
                <c:pt idx="0">
                  <c:v>Wasserdicht</c:v>
                </c:pt>
                <c:pt idx="1">
                  <c:v>Materialstärke</c:v>
                </c:pt>
                <c:pt idx="2">
                  <c:v>Biologisch abbaubar</c:v>
                </c:pt>
                <c:pt idx="3">
                  <c:v>Hitze Konduktivität</c:v>
                </c:pt>
                <c:pt idx="4">
                  <c:v>UV-Festigkeit</c:v>
                </c:pt>
              </c:strCache>
            </c:strRef>
          </c:cat>
          <c:val>
            <c:numRef>
              <c:f>Hülle!$B$3:$B$7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6-452A-B51F-08334CAD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45152"/>
        <c:axId val="1398042752"/>
      </c:radarChart>
      <c:catAx>
        <c:axId val="13980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2752"/>
        <c:crosses val="autoZero"/>
        <c:auto val="1"/>
        <c:lblAlgn val="ctr"/>
        <c:lblOffset val="100"/>
        <c:noMultiLvlLbl val="0"/>
      </c:catAx>
      <c:valAx>
        <c:axId val="139804275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515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12388</xdr:colOff>
      <xdr:row>8</xdr:row>
      <xdr:rowOff>4448</xdr:rowOff>
    </xdr:from>
    <xdr:to>
      <xdr:col>8</xdr:col>
      <xdr:colOff>624294</xdr:colOff>
      <xdr:row>23</xdr:row>
      <xdr:rowOff>30813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7FE3B0-FDB2-DFBD-2419-6647322E1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at/de/shopat/produkt/praezisions-temperatursensor_to-92-355361" TargetMode="External"/><Relationship Id="rId13" Type="http://schemas.openxmlformats.org/officeDocument/2006/relationships/hyperlink" Target="https://www.mouser.at/ProductDetail/Bosch-Sensortec/BME680?qs=v271MhAjFHjo0yA%2FC4OnDQ%3D%3D" TargetMode="External"/><Relationship Id="rId18" Type="http://schemas.openxmlformats.org/officeDocument/2006/relationships/hyperlink" Target="https://www.reichelt.at/at/de/shopat/produkt/d1_shield_-_temperatur-_luftfeuchtigkeitssensor_dht11-266077?PROVID=2807&amp;q=%2Fat%2Fde%2Fshopat%2Fd1-shield-temperatur-luftfeuchtigkeitssensor-dht11-d1z-dht11-p266077.html" TargetMode="External"/><Relationship Id="rId3" Type="http://schemas.openxmlformats.org/officeDocument/2006/relationships/hyperlink" Target="https://www.welectron.com/Raspberry-Pi-Zero-W?src=raspberrypi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botland.de/schwerkraft-aktuatoren/8366-dfrobot-gravity-vibrationssensor-mit-einer-flexiblen-piezoelektrischen-folie-6959420911516.html?gad_source=1&amp;gclid=Cj0KCQjw0_WyBhDMARIsAL1Vz8vXUS-_IQeHUUCaw54G29xucKik7QOZUmJ_MGFfXdQPK3Z1IsRvenUaAvIPEALw_wcB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entwicklerboards_-_temperatur-_feuchtigkeits-_und_drucksensor_-253982" TargetMode="External"/><Relationship Id="rId11" Type="http://schemas.openxmlformats.org/officeDocument/2006/relationships/hyperlink" Target="https://www.az-delivery.de/products/sw420-vibration-schuttel-erschutterung-sensor-modul" TargetMode="External"/><Relationship Id="rId5" Type="http://schemas.openxmlformats.org/officeDocument/2006/relationships/hyperlink" Target="https://www.reichelt.at/at/de/shopat/produkt/entwicklerboards_-_temperatur-_feuchtigkeits-_und_drucksensor_-253982" TargetMode="External"/><Relationship Id="rId15" Type="http://schemas.openxmlformats.org/officeDocument/2006/relationships/hyperlink" Target="https://electronics.semaf.at/Adafruit-Ultimate-GPS-Breakout-66-Kanaele-mit-10-Hz-Updates-Ver-3?gad_source=1&amp;gclid=Cj0KCQjw0_WyBhDMARIsAL1Vz8v-0aVEqVbM7S2RCUp8kP-DiTxiprtUuCdHgJ5VwHWV59YV3vFsBZUaAsA9EALw_wcB" TargetMode="External"/><Relationship Id="rId10" Type="http://schemas.openxmlformats.org/officeDocument/2006/relationships/hyperlink" Target="https://www.az-delivery.de/products/azdelivery-gy-68-bmp180-barometrischer-sensor-luftdruck-modul-fur-arduino-und-raspberry-pi" TargetMode="External"/><Relationship Id="rId4" Type="http://schemas.openxmlformats.org/officeDocument/2006/relationships/hyperlink" Target="https://www.otronic.nl/de/ds18b20-to92-temperatursensor-dallas-klon.html" TargetMode="External"/><Relationship Id="rId9" Type="http://schemas.openxmlformats.org/officeDocument/2006/relationships/hyperlink" Target="https://makeradvisor.com/tools/dht22-temperature-humidity-sensor/" TargetMode="External"/><Relationship Id="rId1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3" Type="http://schemas.openxmlformats.org/officeDocument/2006/relationships/hyperlink" Target="https://www.reichelt.at/at/de/shopat/produkt/entwicklerboards_-_temperatur-_feuchtigkeits-_und_drucksensor_-253982" TargetMode="External"/><Relationship Id="rId18" Type="http://schemas.openxmlformats.org/officeDocument/2006/relationships/hyperlink" Target="https://www.reichelt.at/at/de/shopat/produkt/entwicklerboards_-_temperatur-_feuchtigkeits-_und_drucksensor_-253982" TargetMode="External"/><Relationship Id="rId3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1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www.reichelt.at/at/de/shopat/produkt/entwicklerboards_-_temperatur-_feuchtigkeits-_und_drucksensor_-253982" TargetMode="External"/><Relationship Id="rId20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1" Type="http://schemas.openxmlformats.org/officeDocument/2006/relationships/hyperlink" Target="https://www.welectron.com/Raspberry-Pi-Zero-W?src=raspberrypi" TargetMode="External"/><Relationship Id="rId2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5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15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3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10" Type="http://schemas.openxmlformats.org/officeDocument/2006/relationships/hyperlink" Target="https://www.reichelt.at/at/de/shopat/produkt/entwicklerboards_-_temperatur-_feuchtigkeits-_und_drucksensor_-253982" TargetMode="External"/><Relationship Id="rId19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4" Type="http://schemas.openxmlformats.org/officeDocument/2006/relationships/hyperlink" Target="https://www.reichelt.at/at/de/shopat/produkt/entwicklerboards_-_temperatur-_feuchtigkeits-_und_drucksensor_-253982" TargetMode="External"/><Relationship Id="rId9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4" Type="http://schemas.openxmlformats.org/officeDocument/2006/relationships/hyperlink" Target="https://www.welectron.com/Raspberry-Pi-Zero-W?src=raspberrypi" TargetMode="External"/><Relationship Id="rId22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kwxaw43YukQ" TargetMode="External"/><Relationship Id="rId1" Type="http://schemas.openxmlformats.org/officeDocument/2006/relationships/hyperlink" Target="https://joy-it.net/files/files/Produkte/SBC-NodeMCU-ESP32/SBC-NodeMCU-ESP32-Anleitung-2021-06-2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859C-1638-43BB-9318-AC19AD5ECBD2}">
  <sheetPr codeName="Tabelle1"/>
  <dimension ref="B2:K20"/>
  <sheetViews>
    <sheetView topLeftCell="B1" zoomScale="95" workbookViewId="0">
      <selection activeCell="F5" sqref="F5"/>
    </sheetView>
  </sheetViews>
  <sheetFormatPr baseColWidth="10" defaultRowHeight="14.4" x14ac:dyDescent="0.3"/>
  <cols>
    <col min="1" max="1" width="5.6640625" customWidth="1"/>
    <col min="2" max="2" width="24.44140625" bestFit="1" customWidth="1"/>
    <col min="3" max="3" width="53.88671875" bestFit="1" customWidth="1"/>
    <col min="4" max="4" width="11.109375" style="7" bestFit="1" customWidth="1"/>
    <col min="5" max="5" width="13.5546875" bestFit="1" customWidth="1"/>
    <col min="6" max="6" width="30.33203125" bestFit="1" customWidth="1"/>
    <col min="7" max="7" width="10.88671875" style="10" bestFit="1" customWidth="1"/>
    <col min="8" max="8" width="13.5546875" bestFit="1" customWidth="1"/>
    <col min="9" max="9" width="23.44140625" bestFit="1" customWidth="1"/>
    <col min="10" max="10" width="10.88671875" style="10" bestFit="1" customWidth="1"/>
    <col min="11" max="11" width="16.6640625" bestFit="1" customWidth="1"/>
  </cols>
  <sheetData>
    <row r="2" spans="2:11" ht="31.8" thickBot="1" x14ac:dyDescent="0.65">
      <c r="B2" s="55" t="s">
        <v>6</v>
      </c>
      <c r="C2" s="56"/>
      <c r="D2" s="56"/>
      <c r="E2" s="56"/>
      <c r="F2" s="56"/>
      <c r="G2" s="56"/>
      <c r="H2" s="56"/>
      <c r="I2" s="56"/>
      <c r="J2" s="56"/>
      <c r="K2" s="57"/>
    </row>
    <row r="3" spans="2:11" ht="23.4" x14ac:dyDescent="0.45">
      <c r="B3" s="3" t="s">
        <v>0</v>
      </c>
      <c r="C3" s="3" t="s">
        <v>8</v>
      </c>
      <c r="D3" s="5" t="s">
        <v>7</v>
      </c>
      <c r="E3" s="3" t="s">
        <v>11</v>
      </c>
      <c r="F3" s="3" t="s">
        <v>9</v>
      </c>
      <c r="G3" s="9" t="s">
        <v>7</v>
      </c>
      <c r="H3" s="3" t="s">
        <v>11</v>
      </c>
      <c r="I3" s="3" t="s">
        <v>10</v>
      </c>
      <c r="J3" s="9" t="s">
        <v>7</v>
      </c>
      <c r="K3" s="3" t="s">
        <v>11</v>
      </c>
    </row>
    <row r="4" spans="2:11" ht="18" x14ac:dyDescent="0.35">
      <c r="B4" s="2" t="s">
        <v>12</v>
      </c>
      <c r="C4" s="4" t="s">
        <v>13</v>
      </c>
      <c r="D4" s="6">
        <f xml:space="preserve"> 9.9+3.99</f>
        <v>13.89</v>
      </c>
      <c r="E4" s="1" t="s">
        <v>14</v>
      </c>
      <c r="F4" s="4" t="s">
        <v>18</v>
      </c>
      <c r="G4" s="8">
        <v>16.5</v>
      </c>
      <c r="H4" s="1" t="s">
        <v>19</v>
      </c>
      <c r="I4" s="4" t="s">
        <v>36</v>
      </c>
      <c r="J4" s="8">
        <v>29.75</v>
      </c>
      <c r="K4" s="1" t="s">
        <v>23</v>
      </c>
    </row>
    <row r="5" spans="2:11" ht="18" x14ac:dyDescent="0.35">
      <c r="B5" s="2" t="s">
        <v>1</v>
      </c>
      <c r="C5" s="4" t="s">
        <v>51</v>
      </c>
      <c r="D5" s="6">
        <v>9.06</v>
      </c>
      <c r="E5" s="1" t="s">
        <v>15</v>
      </c>
      <c r="F5" s="4" t="s">
        <v>16</v>
      </c>
      <c r="G5" s="8">
        <v>1.1100000000000001</v>
      </c>
      <c r="H5" s="1" t="s">
        <v>17</v>
      </c>
      <c r="I5" s="4" t="s">
        <v>37</v>
      </c>
      <c r="J5" s="8">
        <v>50</v>
      </c>
      <c r="K5" s="1" t="s">
        <v>38</v>
      </c>
    </row>
    <row r="6" spans="2:11" ht="18" x14ac:dyDescent="0.35">
      <c r="B6" s="2" t="s">
        <v>2</v>
      </c>
      <c r="C6" s="4" t="s">
        <v>20</v>
      </c>
      <c r="D6" s="6">
        <v>1.6</v>
      </c>
      <c r="E6" s="1" t="s">
        <v>21</v>
      </c>
      <c r="F6" s="4" t="s">
        <v>24</v>
      </c>
      <c r="G6" s="8">
        <v>0.25</v>
      </c>
      <c r="H6" s="1" t="s">
        <v>23</v>
      </c>
      <c r="I6" s="4" t="s">
        <v>22</v>
      </c>
      <c r="J6" s="6">
        <v>5.9</v>
      </c>
      <c r="K6" s="1" t="s">
        <v>23</v>
      </c>
    </row>
    <row r="7" spans="2:11" ht="18" x14ac:dyDescent="0.35">
      <c r="B7" s="2" t="s">
        <v>3</v>
      </c>
      <c r="C7" s="29" t="s">
        <v>25</v>
      </c>
      <c r="D7" s="6">
        <v>3.02</v>
      </c>
      <c r="E7" s="1" t="s">
        <v>23</v>
      </c>
      <c r="F7" s="4" t="s">
        <v>27</v>
      </c>
      <c r="G7" s="8">
        <v>10.130000000000001</v>
      </c>
      <c r="H7" s="1" t="s">
        <v>26</v>
      </c>
      <c r="I7" s="4" t="s">
        <v>22</v>
      </c>
      <c r="J7" s="6">
        <v>5.9</v>
      </c>
      <c r="K7" s="1" t="s">
        <v>23</v>
      </c>
    </row>
    <row r="8" spans="2:11" ht="18" x14ac:dyDescent="0.35">
      <c r="B8" s="2" t="s">
        <v>4</v>
      </c>
      <c r="C8" s="4" t="s">
        <v>30</v>
      </c>
      <c r="D8" s="6">
        <v>3.99</v>
      </c>
      <c r="E8" s="1" t="s">
        <v>29</v>
      </c>
      <c r="F8" s="4" t="s">
        <v>31</v>
      </c>
      <c r="G8" s="8">
        <v>2.72</v>
      </c>
      <c r="H8" s="1" t="s">
        <v>23</v>
      </c>
      <c r="I8" s="4" t="s">
        <v>32</v>
      </c>
      <c r="J8" s="6">
        <v>6.5</v>
      </c>
      <c r="K8" s="1" t="s">
        <v>33</v>
      </c>
    </row>
    <row r="9" spans="2:11" ht="18" x14ac:dyDescent="0.35">
      <c r="B9" s="2" t="s">
        <v>5</v>
      </c>
      <c r="C9" s="4" t="s">
        <v>28</v>
      </c>
      <c r="D9" s="6">
        <v>3.79</v>
      </c>
      <c r="E9" s="1" t="s">
        <v>29</v>
      </c>
      <c r="F9" s="4" t="s">
        <v>34</v>
      </c>
      <c r="G9" s="8">
        <v>10.01</v>
      </c>
      <c r="H9" s="1" t="s">
        <v>35</v>
      </c>
      <c r="I9" s="4" t="s">
        <v>22</v>
      </c>
      <c r="J9" s="6">
        <v>5.9</v>
      </c>
      <c r="K9" s="1" t="s">
        <v>23</v>
      </c>
    </row>
    <row r="10" spans="2:11" x14ac:dyDescent="0.3">
      <c r="G10" s="7"/>
      <c r="J10" s="7"/>
    </row>
    <row r="12" spans="2:11" x14ac:dyDescent="0.3">
      <c r="D12" s="11"/>
    </row>
    <row r="13" spans="2:11" ht="31.2" x14ac:dyDescent="0.6"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2:11" ht="23.4" x14ac:dyDescent="0.45">
      <c r="B14" s="12"/>
      <c r="C14" t="s">
        <v>73</v>
      </c>
      <c r="D14" s="13"/>
      <c r="E14" s="12"/>
      <c r="F14" s="12"/>
      <c r="G14" s="14"/>
      <c r="H14" s="12"/>
      <c r="I14" s="12"/>
      <c r="J14" s="14"/>
      <c r="K14" s="12"/>
    </row>
    <row r="15" spans="2:11" ht="18" x14ac:dyDescent="0.35">
      <c r="B15" s="15"/>
      <c r="C15" s="16"/>
      <c r="D15" s="17"/>
      <c r="F15" s="16"/>
      <c r="I15" s="16"/>
    </row>
    <row r="16" spans="2:11" ht="18" x14ac:dyDescent="0.35">
      <c r="B16" s="15"/>
      <c r="C16" s="16"/>
      <c r="D16" s="17"/>
      <c r="F16" s="16"/>
      <c r="I16" s="16"/>
    </row>
    <row r="17" spans="2:10" ht="18" x14ac:dyDescent="0.35">
      <c r="B17" s="15"/>
      <c r="C17" s="16"/>
      <c r="D17" s="17"/>
      <c r="F17" s="16"/>
      <c r="I17" s="16"/>
      <c r="J17" s="17"/>
    </row>
    <row r="18" spans="2:10" ht="18" x14ac:dyDescent="0.35">
      <c r="B18" s="15"/>
      <c r="C18" s="16"/>
      <c r="D18" s="17"/>
      <c r="F18" s="16"/>
      <c r="I18" s="16"/>
      <c r="J18" s="17"/>
    </row>
    <row r="19" spans="2:10" ht="18" x14ac:dyDescent="0.35">
      <c r="B19" s="15"/>
      <c r="C19" s="16"/>
      <c r="D19" s="17"/>
      <c r="F19" s="16"/>
      <c r="I19" s="16"/>
      <c r="J19" s="17"/>
    </row>
    <row r="20" spans="2:10" ht="18" x14ac:dyDescent="0.35">
      <c r="B20" s="15"/>
      <c r="C20" s="16"/>
      <c r="D20" s="17"/>
      <c r="F20" s="16"/>
      <c r="I20" s="16"/>
      <c r="J20" s="17"/>
    </row>
  </sheetData>
  <mergeCells count="1">
    <mergeCell ref="B2:K2"/>
  </mergeCells>
  <hyperlinks>
    <hyperlink ref="C4" r:id="rId1" xr:uid="{B1628E4A-1DB5-40B9-9995-39F8B7BB1A93}"/>
    <hyperlink ref="F5" r:id="rId2" xr:uid="{9B63FE35-81FB-48E8-9BDA-B76D1DF70B58}"/>
    <hyperlink ref="F4" r:id="rId3" xr:uid="{7B831A91-4041-4AF0-8989-FE70C24EE7FC}"/>
    <hyperlink ref="C6" r:id="rId4" xr:uid="{F092B410-15C3-4922-90B4-6AD51D30F69E}"/>
    <hyperlink ref="I6" r:id="rId5" xr:uid="{3DE3E015-F5DE-4A42-9951-4A815CCEB2B0}"/>
    <hyperlink ref="I7" r:id="rId6" xr:uid="{EDB4D6B5-5B05-403A-B34C-64244A49BECF}"/>
    <hyperlink ref="I9" r:id="rId7" xr:uid="{D78F8166-EB4B-45CD-BA0A-FC9AE20E92AF}"/>
    <hyperlink ref="F6" r:id="rId8" xr:uid="{4ABE941E-E49C-4B82-8380-FBEECA044211}"/>
    <hyperlink ref="F7" r:id="rId9" xr:uid="{34F0DC53-5B0E-4131-B527-0ED4A343448B}"/>
    <hyperlink ref="C9" r:id="rId10" xr:uid="{81F15471-C69D-490D-ABF6-CAFD9C89C6BE}"/>
    <hyperlink ref="C8" r:id="rId11" xr:uid="{7E21618D-F8CD-488E-834F-0432447306C9}"/>
    <hyperlink ref="F8" r:id="rId12" xr:uid="{0BFCB48E-6BD1-4D70-BCEE-5D66482D3C30}"/>
    <hyperlink ref="F9" r:id="rId13" xr:uid="{E0FF6279-CBF7-49A3-A5C5-F406D2786A3B}"/>
    <hyperlink ref="I4" r:id="rId14" xr:uid="{8FF065F6-6846-4DD0-B759-38337B417B47}"/>
    <hyperlink ref="I5" r:id="rId15" xr:uid="{5926A4B2-0BF5-41A4-89C1-F66AA8B8250F}"/>
    <hyperlink ref="I8" r:id="rId16" xr:uid="{6F8AE5B9-5B77-4EB1-BF90-6BAC815576C5}"/>
    <hyperlink ref="C5" r:id="rId17" display="ICQUANZX GY-NEO6MV2 NEO-6M GPS Flight Control Module" xr:uid="{6E83B416-8461-482D-8139-C01525CFDB5B}"/>
    <hyperlink ref="C7" r:id="rId18" xr:uid="{8F2300DB-EC22-44B9-8D00-B2AEED4BA31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DCA9-5D91-4A92-B956-2E6486458450}">
  <sheetPr codeName="Tabelle4"/>
  <dimension ref="B1:XFD43"/>
  <sheetViews>
    <sheetView topLeftCell="C1" zoomScale="157" zoomScaleNormal="100" workbookViewId="0">
      <selection activeCell="D4" sqref="D4"/>
    </sheetView>
  </sheetViews>
  <sheetFormatPr baseColWidth="10" defaultRowHeight="14.4" outlineLevelRow="1" x14ac:dyDescent="0.3"/>
  <cols>
    <col min="1" max="1" width="7.109375" bestFit="1" customWidth="1"/>
    <col min="2" max="2" width="11.33203125" style="1" bestFit="1" customWidth="1"/>
    <col min="3" max="3" width="50.33203125" style="20" bestFit="1" customWidth="1"/>
    <col min="4" max="4" width="34.44140625" style="22" customWidth="1"/>
    <col min="5" max="5" width="10" style="1" bestFit="1" customWidth="1"/>
    <col min="6" max="6" width="8.44140625" bestFit="1" customWidth="1"/>
    <col min="7" max="7" width="16.44140625" bestFit="1" customWidth="1"/>
    <col min="8" max="8" width="16.109375" bestFit="1" customWidth="1"/>
    <col min="9" max="9" width="19" bestFit="1" customWidth="1"/>
    <col min="10" max="10" width="19.5546875" bestFit="1" customWidth="1"/>
    <col min="11" max="11" width="19.33203125" bestFit="1" customWidth="1"/>
    <col min="12" max="12" width="22.33203125" bestFit="1" customWidth="1"/>
    <col min="13" max="13" width="18.44140625" bestFit="1" customWidth="1"/>
    <col min="14" max="14" width="18.109375" bestFit="1" customWidth="1"/>
    <col min="15" max="15" width="21" bestFit="1" customWidth="1"/>
    <col min="16" max="16" width="14.33203125" bestFit="1" customWidth="1"/>
    <col min="17" max="17" width="14" bestFit="1" customWidth="1"/>
    <col min="18" max="18" width="17" bestFit="1" customWidth="1"/>
    <col min="19" max="19" width="12.109375" bestFit="1" customWidth="1"/>
  </cols>
  <sheetData>
    <row r="1" spans="2:6 16384:16384" x14ac:dyDescent="0.3">
      <c r="B1" s="24" t="s">
        <v>43</v>
      </c>
      <c r="C1" s="25" t="s">
        <v>44</v>
      </c>
      <c r="D1" s="26" t="s">
        <v>42</v>
      </c>
      <c r="E1" s="19"/>
    </row>
    <row r="2" spans="2:6 16384:16384" x14ac:dyDescent="0.3">
      <c r="B2" s="1">
        <v>1</v>
      </c>
      <c r="C2" s="20" t="s">
        <v>45</v>
      </c>
      <c r="D2" s="27" t="s">
        <v>39</v>
      </c>
      <c r="E2" s="28" t="s">
        <v>7</v>
      </c>
    </row>
    <row r="3" spans="2:6 16384:16384" outlineLevel="1" x14ac:dyDescent="0.3">
      <c r="D3" s="23" t="s">
        <v>13</v>
      </c>
      <c r="E3" s="6">
        <f xml:space="preserve"> 9.9+3.99</f>
        <v>13.89</v>
      </c>
      <c r="F3">
        <v>1</v>
      </c>
      <c r="XFD3" s="10">
        <f t="shared" ref="XFD3:XFD8" si="0">SUM(E3:XFC3)</f>
        <v>14.89</v>
      </c>
    </row>
    <row r="4" spans="2:6 16384:16384" outlineLevel="1" x14ac:dyDescent="0.3">
      <c r="D4" s="23" t="s">
        <v>16</v>
      </c>
      <c r="E4" s="8">
        <v>1.1100000000000001</v>
      </c>
      <c r="F4">
        <v>3</v>
      </c>
      <c r="XFD4" s="10">
        <f t="shared" si="0"/>
        <v>4.1100000000000003</v>
      </c>
    </row>
    <row r="5" spans="2:6 16384:16384" outlineLevel="1" x14ac:dyDescent="0.3">
      <c r="D5" s="23" t="s">
        <v>31</v>
      </c>
      <c r="E5" s="8">
        <v>2.72</v>
      </c>
      <c r="F5">
        <v>1</v>
      </c>
      <c r="XFD5" s="10">
        <f t="shared" si="0"/>
        <v>3.72</v>
      </c>
    </row>
    <row r="6" spans="2:6 16384:16384" outlineLevel="1" x14ac:dyDescent="0.3">
      <c r="D6" s="23" t="s">
        <v>22</v>
      </c>
      <c r="E6" s="6">
        <v>5.9</v>
      </c>
      <c r="F6">
        <v>3</v>
      </c>
      <c r="XFD6" s="10">
        <f t="shared" si="0"/>
        <v>8.9</v>
      </c>
    </row>
    <row r="7" spans="2:6 16384:16384" x14ac:dyDescent="0.3">
      <c r="D7" s="22" t="s">
        <v>41</v>
      </c>
      <c r="E7" s="8">
        <f>SUM(E3:E6)</f>
        <v>23.619999999999997</v>
      </c>
      <c r="XFD7" s="10">
        <f t="shared" si="0"/>
        <v>23.619999999999997</v>
      </c>
    </row>
    <row r="8" spans="2:6 16384:16384" x14ac:dyDescent="0.3">
      <c r="D8" s="22" t="s">
        <v>40</v>
      </c>
      <c r="E8" s="8">
        <f>E7*3</f>
        <v>70.859999999999985</v>
      </c>
      <c r="XFD8" s="10">
        <f t="shared" si="0"/>
        <v>70.859999999999985</v>
      </c>
    </row>
    <row r="9" spans="2:6 16384:16384" x14ac:dyDescent="0.3">
      <c r="B9" s="1">
        <v>2</v>
      </c>
      <c r="C9" s="20" t="s">
        <v>46</v>
      </c>
      <c r="D9" s="27" t="s">
        <v>39</v>
      </c>
      <c r="E9" s="28" t="s">
        <v>7</v>
      </c>
    </row>
    <row r="10" spans="2:6 16384:16384" outlineLevel="1" x14ac:dyDescent="0.3">
      <c r="C10" s="21"/>
      <c r="D10" s="23" t="s">
        <v>13</v>
      </c>
      <c r="E10" s="6">
        <f xml:space="preserve"> 9.9+3.99</f>
        <v>13.89</v>
      </c>
    </row>
    <row r="11" spans="2:6 16384:16384" outlineLevel="1" x14ac:dyDescent="0.3">
      <c r="D11" s="4" t="s">
        <v>51</v>
      </c>
      <c r="E11" s="6">
        <v>9.06</v>
      </c>
    </row>
    <row r="12" spans="2:6 16384:16384" outlineLevel="1" x14ac:dyDescent="0.3">
      <c r="D12" s="23" t="s">
        <v>31</v>
      </c>
      <c r="E12" s="8">
        <v>2.72</v>
      </c>
    </row>
    <row r="13" spans="2:6 16384:16384" outlineLevel="1" x14ac:dyDescent="0.3">
      <c r="D13" s="23" t="s">
        <v>22</v>
      </c>
      <c r="E13" s="6">
        <v>5.9</v>
      </c>
    </row>
    <row r="14" spans="2:6 16384:16384" x14ac:dyDescent="0.3">
      <c r="D14" s="22" t="s">
        <v>41</v>
      </c>
      <c r="E14" s="8">
        <f>SUM(E10:E13)</f>
        <v>31.57</v>
      </c>
    </row>
    <row r="15" spans="2:6 16384:16384" x14ac:dyDescent="0.3">
      <c r="D15" s="22" t="s">
        <v>40</v>
      </c>
      <c r="E15" s="8">
        <f>E14*3</f>
        <v>94.710000000000008</v>
      </c>
    </row>
    <row r="16" spans="2:6 16384:16384" x14ac:dyDescent="0.3">
      <c r="B16" s="1">
        <v>3</v>
      </c>
      <c r="C16" s="20" t="s">
        <v>47</v>
      </c>
      <c r="D16" s="27" t="s">
        <v>39</v>
      </c>
      <c r="E16" s="28" t="s">
        <v>7</v>
      </c>
    </row>
    <row r="17" spans="2:5" outlineLevel="1" x14ac:dyDescent="0.3">
      <c r="D17" s="4" t="s">
        <v>18</v>
      </c>
      <c r="E17" s="8">
        <v>16.5</v>
      </c>
    </row>
    <row r="18" spans="2:5" outlineLevel="1" x14ac:dyDescent="0.3">
      <c r="D18" s="23" t="s">
        <v>16</v>
      </c>
      <c r="E18" s="8">
        <v>1.1100000000000001</v>
      </c>
    </row>
    <row r="19" spans="2:5" outlineLevel="1" x14ac:dyDescent="0.3">
      <c r="D19" s="23" t="s">
        <v>31</v>
      </c>
      <c r="E19" s="8">
        <v>2.72</v>
      </c>
    </row>
    <row r="20" spans="2:5" outlineLevel="1" x14ac:dyDescent="0.3">
      <c r="D20" s="23" t="s">
        <v>22</v>
      </c>
      <c r="E20" s="6">
        <v>5.9</v>
      </c>
    </row>
    <row r="21" spans="2:5" x14ac:dyDescent="0.3">
      <c r="D21" s="22" t="s">
        <v>41</v>
      </c>
      <c r="E21" s="8">
        <f>SUM(E17:E20)</f>
        <v>26.229999999999997</v>
      </c>
    </row>
    <row r="22" spans="2:5" x14ac:dyDescent="0.3">
      <c r="D22" s="22" t="s">
        <v>40</v>
      </c>
      <c r="E22" s="8">
        <f>E21*3</f>
        <v>78.69</v>
      </c>
    </row>
    <row r="23" spans="2:5" x14ac:dyDescent="0.3">
      <c r="B23" s="1">
        <v>4</v>
      </c>
      <c r="C23" s="20" t="s">
        <v>49</v>
      </c>
      <c r="D23" s="27" t="s">
        <v>39</v>
      </c>
      <c r="E23" s="28" t="s">
        <v>7</v>
      </c>
    </row>
    <row r="24" spans="2:5" outlineLevel="1" x14ac:dyDescent="0.3">
      <c r="D24" s="4" t="s">
        <v>18</v>
      </c>
      <c r="E24" s="8">
        <v>16.5</v>
      </c>
    </row>
    <row r="25" spans="2:5" outlineLevel="1" x14ac:dyDescent="0.3">
      <c r="D25" s="4" t="s">
        <v>51</v>
      </c>
      <c r="E25" s="6">
        <v>9.06</v>
      </c>
    </row>
    <row r="26" spans="2:5" outlineLevel="1" x14ac:dyDescent="0.3">
      <c r="D26" s="23" t="s">
        <v>31</v>
      </c>
      <c r="E26" s="8">
        <v>2.72</v>
      </c>
    </row>
    <row r="27" spans="2:5" outlineLevel="1" x14ac:dyDescent="0.3">
      <c r="D27" s="23" t="s">
        <v>22</v>
      </c>
      <c r="E27" s="6">
        <v>5.9</v>
      </c>
    </row>
    <row r="28" spans="2:5" x14ac:dyDescent="0.3">
      <c r="D28" s="22" t="s">
        <v>41</v>
      </c>
      <c r="E28" s="8">
        <f>SUM(E24:E27)</f>
        <v>34.18</v>
      </c>
    </row>
    <row r="29" spans="2:5" x14ac:dyDescent="0.3">
      <c r="D29" s="22" t="s">
        <v>40</v>
      </c>
      <c r="E29" s="8">
        <f>E28*3</f>
        <v>102.53999999999999</v>
      </c>
    </row>
    <row r="30" spans="2:5" x14ac:dyDescent="0.3">
      <c r="B30" s="1">
        <v>5</v>
      </c>
      <c r="C30" s="20" t="s">
        <v>48</v>
      </c>
      <c r="D30" s="27" t="s">
        <v>39</v>
      </c>
      <c r="E30" s="28" t="s">
        <v>7</v>
      </c>
    </row>
    <row r="31" spans="2:5" outlineLevel="1" x14ac:dyDescent="0.3">
      <c r="D31" s="4" t="s">
        <v>36</v>
      </c>
      <c r="E31" s="8">
        <v>29.75</v>
      </c>
    </row>
    <row r="32" spans="2:5" outlineLevel="1" x14ac:dyDescent="0.3">
      <c r="D32" s="4" t="s">
        <v>16</v>
      </c>
      <c r="E32" s="8">
        <v>1.1100000000000001</v>
      </c>
    </row>
    <row r="33" spans="2:5" outlineLevel="1" x14ac:dyDescent="0.3">
      <c r="D33" s="23" t="s">
        <v>31</v>
      </c>
      <c r="E33" s="8">
        <v>2.72</v>
      </c>
    </row>
    <row r="34" spans="2:5" outlineLevel="1" x14ac:dyDescent="0.3">
      <c r="D34" s="23" t="s">
        <v>22</v>
      </c>
      <c r="E34" s="6">
        <v>5.9</v>
      </c>
    </row>
    <row r="35" spans="2:5" x14ac:dyDescent="0.3">
      <c r="D35" s="22" t="s">
        <v>41</v>
      </c>
      <c r="E35" s="8">
        <f>SUM(E31:E34)</f>
        <v>39.479999999999997</v>
      </c>
    </row>
    <row r="36" spans="2:5" x14ac:dyDescent="0.3">
      <c r="D36" s="22" t="s">
        <v>40</v>
      </c>
      <c r="E36" s="8">
        <f>E35*3</f>
        <v>118.44</v>
      </c>
    </row>
    <row r="37" spans="2:5" x14ac:dyDescent="0.3">
      <c r="B37" s="1">
        <v>6</v>
      </c>
      <c r="C37" s="20" t="s">
        <v>50</v>
      </c>
      <c r="D37" s="27" t="s">
        <v>39</v>
      </c>
      <c r="E37" s="28" t="s">
        <v>7</v>
      </c>
    </row>
    <row r="38" spans="2:5" outlineLevel="1" x14ac:dyDescent="0.3">
      <c r="D38" s="4" t="s">
        <v>36</v>
      </c>
      <c r="E38" s="8">
        <v>29.75</v>
      </c>
    </row>
    <row r="39" spans="2:5" outlineLevel="1" x14ac:dyDescent="0.3">
      <c r="D39" s="4" t="s">
        <v>51</v>
      </c>
      <c r="E39" s="6">
        <v>9.06</v>
      </c>
    </row>
    <row r="40" spans="2:5" outlineLevel="1" x14ac:dyDescent="0.3">
      <c r="D40" s="23" t="s">
        <v>31</v>
      </c>
      <c r="E40" s="8">
        <v>2.72</v>
      </c>
    </row>
    <row r="41" spans="2:5" outlineLevel="1" x14ac:dyDescent="0.3">
      <c r="D41" s="23" t="s">
        <v>22</v>
      </c>
      <c r="E41" s="6">
        <v>5.9</v>
      </c>
    </row>
    <row r="42" spans="2:5" x14ac:dyDescent="0.3">
      <c r="D42" s="22" t="s">
        <v>41</v>
      </c>
      <c r="E42" s="8">
        <f>SUM(E38:E41)</f>
        <v>47.43</v>
      </c>
    </row>
    <row r="43" spans="2:5" x14ac:dyDescent="0.3">
      <c r="D43" s="22" t="s">
        <v>40</v>
      </c>
      <c r="E43" s="8">
        <f>E42*3</f>
        <v>142.29</v>
      </c>
    </row>
  </sheetData>
  <hyperlinks>
    <hyperlink ref="D3" r:id="rId1" xr:uid="{F7947900-EFA9-4457-B494-EDF23B53B7AE}"/>
    <hyperlink ref="D4" r:id="rId2" xr:uid="{421027E6-7C62-4692-A583-385851416151}"/>
    <hyperlink ref="D5" r:id="rId3" xr:uid="{7BA684F6-A8E9-4E3D-91B4-089C1774CF50}"/>
    <hyperlink ref="D6" r:id="rId4" xr:uid="{5847FB82-5364-4CD3-AF3C-55448CA22714}"/>
    <hyperlink ref="D10" r:id="rId5" xr:uid="{936A9F46-1262-4185-AADB-24149FEEC9A9}"/>
    <hyperlink ref="D12" r:id="rId6" xr:uid="{E5FB7CAC-E27A-4B67-97CD-0765074F0C70}"/>
    <hyperlink ref="D13" r:id="rId7" xr:uid="{6EEAA285-1B1C-47E3-B374-3EC13CA699A9}"/>
    <hyperlink ref="D18" r:id="rId8" xr:uid="{540CF053-3BF8-427E-9971-0C2945DBAFBB}"/>
    <hyperlink ref="D19" r:id="rId9" xr:uid="{11709238-88D3-4122-ADF5-D4F7D170C749}"/>
    <hyperlink ref="D20" r:id="rId10" xr:uid="{51B2FF76-F49B-4282-A8D7-2BEE8130D84A}"/>
    <hyperlink ref="D17" r:id="rId11" xr:uid="{EF98E5CC-65E1-45F6-9129-F8740517FF9A}"/>
    <hyperlink ref="D26" r:id="rId12" xr:uid="{416232F3-637E-4FDE-ADB2-F89E032A69F0}"/>
    <hyperlink ref="D27" r:id="rId13" xr:uid="{9C4F8C2D-B60D-4A26-8E10-638B107343AC}"/>
    <hyperlink ref="D24" r:id="rId14" xr:uid="{9E663B94-D129-47B0-8750-154647918595}"/>
    <hyperlink ref="D33" r:id="rId15" xr:uid="{AFA75890-9FEB-4A5C-BBA9-3E84E2F22867}"/>
    <hyperlink ref="D34" r:id="rId16" xr:uid="{DB8332AA-3228-4DB1-9BBD-6A3DE5BAF400}"/>
    <hyperlink ref="D40" r:id="rId17" xr:uid="{F5702130-8237-4848-AFEC-6998DDC23AF8}"/>
    <hyperlink ref="D41" r:id="rId18" xr:uid="{177A6186-5F3A-4AEE-8B0D-2738FE0ADC74}"/>
    <hyperlink ref="D39" r:id="rId19" display="ICQUANZX GY-NEO6MV2 NEO-6M GPS Flight Control Module" xr:uid="{460FEA35-0568-41D3-BF0D-AD982069BFEB}"/>
    <hyperlink ref="D32" r:id="rId20" xr:uid="{B0BFBF8F-8ECA-415C-8635-EC11FDCA62AB}"/>
    <hyperlink ref="D25" r:id="rId21" display="ICQUANZX GY-NEO6MV2 NEO-6M GPS Flight Control Module" xr:uid="{693D0D67-A738-4FBD-948C-39212A6FA339}"/>
    <hyperlink ref="D11" r:id="rId22" display="ICQUANZX GY-NEO6MV2 NEO-6M GPS Flight Control Module" xr:uid="{E387F0D6-6A54-4668-A27B-DED65F7D3742}"/>
    <hyperlink ref="D31" r:id="rId23" xr:uid="{338511E0-5744-4D6B-91B1-9B106E363D0A}"/>
    <hyperlink ref="D38" r:id="rId24" xr:uid="{29EABC2A-35BD-4CAC-92EF-B9DF093D822A}"/>
  </hyperlinks>
  <pageMargins left="0.7" right="0.7" top="0.78740157499999996" bottom="0.78740157499999996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4579-2866-471D-B3A1-5191C1903E48}">
  <dimension ref="A2:J18"/>
  <sheetViews>
    <sheetView topLeftCell="A7" zoomScale="183" zoomScaleNormal="177" workbookViewId="0">
      <selection activeCell="C19" sqref="C19"/>
    </sheetView>
  </sheetViews>
  <sheetFormatPr baseColWidth="10" defaultRowHeight="14.4" x14ac:dyDescent="0.3"/>
  <cols>
    <col min="1" max="1" width="13.88671875" bestFit="1" customWidth="1"/>
    <col min="2" max="2" width="15" bestFit="1" customWidth="1"/>
    <col min="3" max="3" width="15" customWidth="1"/>
    <col min="4" max="4" width="9.33203125" bestFit="1" customWidth="1"/>
    <col min="6" max="6" width="19.44140625" bestFit="1" customWidth="1"/>
    <col min="7" max="8" width="19.44140625" customWidth="1"/>
  </cols>
  <sheetData>
    <row r="2" spans="1:10" x14ac:dyDescent="0.3">
      <c r="A2" s="1" t="s">
        <v>74</v>
      </c>
      <c r="B2" s="1" t="s">
        <v>79</v>
      </c>
      <c r="C2" s="1"/>
      <c r="D2" s="1"/>
      <c r="E2" s="1"/>
    </row>
    <row r="3" spans="1:10" x14ac:dyDescent="0.3">
      <c r="A3" s="1"/>
      <c r="B3" s="1" t="s">
        <v>75</v>
      </c>
      <c r="C3" s="1" t="s">
        <v>82</v>
      </c>
      <c r="D3" s="1" t="s">
        <v>83</v>
      </c>
      <c r="E3" s="1" t="s">
        <v>76</v>
      </c>
    </row>
    <row r="4" spans="1:10" x14ac:dyDescent="0.3">
      <c r="A4" s="1"/>
      <c r="B4" s="1" t="s">
        <v>13</v>
      </c>
      <c r="C4" s="1">
        <v>5</v>
      </c>
      <c r="D4" s="1">
        <v>0.13</v>
      </c>
      <c r="E4" s="1">
        <f>C4*D4</f>
        <v>0.65</v>
      </c>
    </row>
    <row r="5" spans="1:10" s="1" customFormat="1" x14ac:dyDescent="0.3">
      <c r="B5" s="1" t="s">
        <v>16</v>
      </c>
      <c r="C5" s="1">
        <v>5</v>
      </c>
      <c r="D5" s="1">
        <v>6.7000000000000004E-2</v>
      </c>
      <c r="E5" s="1">
        <f>C5*D5</f>
        <v>0.33500000000000002</v>
      </c>
      <c r="F5"/>
      <c r="G5"/>
      <c r="H5"/>
      <c r="I5"/>
      <c r="J5" s="36"/>
    </row>
    <row r="6" spans="1:10" x14ac:dyDescent="0.3">
      <c r="A6" s="1"/>
      <c r="B6" s="1" t="s">
        <v>77</v>
      </c>
      <c r="C6" s="1">
        <v>5</v>
      </c>
      <c r="D6">
        <v>5.1999999999999997E-5</v>
      </c>
      <c r="E6" s="1">
        <f>C6*D6</f>
        <v>2.5999999999999998E-4</v>
      </c>
    </row>
    <row r="7" spans="1:10" x14ac:dyDescent="0.3">
      <c r="A7" s="1"/>
      <c r="B7" s="1" t="s">
        <v>78</v>
      </c>
      <c r="C7">
        <v>3.46</v>
      </c>
      <c r="D7" s="1">
        <v>4.0000000000000001E-3</v>
      </c>
      <c r="E7" s="1">
        <f t="shared" ref="E7" si="0">C7*D7</f>
        <v>1.384E-2</v>
      </c>
    </row>
    <row r="8" spans="1:10" x14ac:dyDescent="0.3">
      <c r="D8" t="s">
        <v>85</v>
      </c>
      <c r="E8">
        <f>SUM(E4:E7)</f>
        <v>0.9991000000000001</v>
      </c>
    </row>
    <row r="9" spans="1:10" x14ac:dyDescent="0.3">
      <c r="E9">
        <v>0.2</v>
      </c>
      <c r="F9" t="s">
        <v>83</v>
      </c>
    </row>
    <row r="11" spans="1:10" x14ac:dyDescent="0.3">
      <c r="A11" t="s">
        <v>86</v>
      </c>
      <c r="B11">
        <f>(E8)/1000</f>
        <v>9.9910000000000016E-4</v>
      </c>
    </row>
    <row r="12" spans="1:10" x14ac:dyDescent="0.3">
      <c r="A12" t="s">
        <v>87</v>
      </c>
      <c r="B12">
        <f>(E8*24)/1000</f>
        <v>2.39784E-2</v>
      </c>
    </row>
    <row r="13" spans="1:10" x14ac:dyDescent="0.3">
      <c r="A13" t="s">
        <v>88</v>
      </c>
      <c r="B13">
        <f>(E8*24*7)/1000</f>
        <v>0.16784880000000002</v>
      </c>
    </row>
    <row r="14" spans="1:10" x14ac:dyDescent="0.3">
      <c r="A14" t="s">
        <v>89</v>
      </c>
      <c r="B14">
        <f>(E8*24*30)/1000</f>
        <v>0.71935199999999999</v>
      </c>
    </row>
    <row r="16" spans="1:10" x14ac:dyDescent="0.3">
      <c r="A16" t="s">
        <v>90</v>
      </c>
      <c r="B16">
        <v>170</v>
      </c>
      <c r="C16" t="s">
        <v>92</v>
      </c>
    </row>
    <row r="17" spans="1:3" x14ac:dyDescent="0.3">
      <c r="A17" t="s">
        <v>91</v>
      </c>
      <c r="B17">
        <f>B16/E9</f>
        <v>850</v>
      </c>
      <c r="C17" t="s">
        <v>93</v>
      </c>
    </row>
    <row r="18" spans="1:3" x14ac:dyDescent="0.3">
      <c r="B18">
        <f>B17/24</f>
        <v>35.416666666666664</v>
      </c>
      <c r="C18" t="s">
        <v>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59C8-8BAF-4669-BFDA-DD3C1645E6A5}">
  <dimension ref="A1:F19"/>
  <sheetViews>
    <sheetView zoomScale="108" workbookViewId="0">
      <selection activeCell="M17" sqref="M17"/>
    </sheetView>
  </sheetViews>
  <sheetFormatPr baseColWidth="10" defaultRowHeight="14.4" x14ac:dyDescent="0.3"/>
  <cols>
    <col min="1" max="1" width="17.33203125" bestFit="1" customWidth="1"/>
    <col min="2" max="2" width="22.6640625" bestFit="1" customWidth="1"/>
  </cols>
  <sheetData>
    <row r="1" spans="1:6" s="30" customFormat="1" x14ac:dyDescent="0.3">
      <c r="A1" s="32" t="s">
        <v>53</v>
      </c>
      <c r="B1" s="32" t="s">
        <v>59</v>
      </c>
      <c r="C1" s="32" t="s">
        <v>60</v>
      </c>
      <c r="D1" s="32"/>
      <c r="E1" s="32"/>
      <c r="F1" s="32"/>
    </row>
    <row r="2" spans="1:6" s="31" customFormat="1" x14ac:dyDescent="0.3">
      <c r="A2" s="33" t="s">
        <v>52</v>
      </c>
      <c r="B2" s="33" t="s">
        <v>55</v>
      </c>
      <c r="C2" s="33" t="s">
        <v>55</v>
      </c>
      <c r="D2" s="33" t="s">
        <v>55</v>
      </c>
      <c r="E2" s="33" t="s">
        <v>55</v>
      </c>
      <c r="F2" s="33" t="s">
        <v>55</v>
      </c>
    </row>
    <row r="3" spans="1:6" x14ac:dyDescent="0.3">
      <c r="A3" s="1" t="s">
        <v>54</v>
      </c>
      <c r="B3" s="1">
        <v>10</v>
      </c>
      <c r="C3" s="1"/>
      <c r="D3" s="1"/>
      <c r="E3" s="1"/>
      <c r="F3" s="1"/>
    </row>
    <row r="4" spans="1:6" x14ac:dyDescent="0.3">
      <c r="A4" s="1" t="s">
        <v>56</v>
      </c>
      <c r="B4" s="1">
        <v>5</v>
      </c>
      <c r="C4" s="1"/>
      <c r="D4" s="1"/>
      <c r="E4" s="1"/>
      <c r="F4" s="1"/>
    </row>
    <row r="5" spans="1:6" x14ac:dyDescent="0.3">
      <c r="A5" s="1" t="s">
        <v>57</v>
      </c>
      <c r="B5" s="1">
        <v>3</v>
      </c>
      <c r="C5" s="1"/>
      <c r="D5" s="1"/>
      <c r="E5" s="1"/>
      <c r="F5" s="1"/>
    </row>
    <row r="6" spans="1:6" x14ac:dyDescent="0.3">
      <c r="A6" s="1" t="s">
        <v>58</v>
      </c>
      <c r="B6" s="1">
        <v>1</v>
      </c>
      <c r="C6" s="1"/>
      <c r="D6" s="1"/>
      <c r="E6" s="1"/>
      <c r="F6" s="1"/>
    </row>
    <row r="7" spans="1:6" x14ac:dyDescent="0.3">
      <c r="A7" s="1" t="s">
        <v>61</v>
      </c>
      <c r="B7" s="1">
        <v>6</v>
      </c>
      <c r="C7" s="1"/>
      <c r="D7" s="1"/>
      <c r="E7" s="1"/>
      <c r="F7" s="1"/>
    </row>
    <row r="9" spans="1:6" x14ac:dyDescent="0.3">
      <c r="A9" s="34" t="s">
        <v>62</v>
      </c>
      <c r="B9" s="34"/>
    </row>
    <row r="10" spans="1:6" x14ac:dyDescent="0.3">
      <c r="A10" s="1">
        <v>1</v>
      </c>
      <c r="B10" s="1" t="s">
        <v>65</v>
      </c>
    </row>
    <row r="11" spans="1:6" x14ac:dyDescent="0.3">
      <c r="A11" s="1">
        <v>2</v>
      </c>
      <c r="B11" s="1" t="s">
        <v>64</v>
      </c>
    </row>
    <row r="12" spans="1:6" x14ac:dyDescent="0.3">
      <c r="A12" s="1">
        <v>3</v>
      </c>
      <c r="B12" s="1" t="s">
        <v>63</v>
      </c>
    </row>
    <row r="13" spans="1:6" x14ac:dyDescent="0.3">
      <c r="A13" s="1">
        <v>4</v>
      </c>
      <c r="B13" s="1" t="s">
        <v>66</v>
      </c>
    </row>
    <row r="14" spans="1:6" x14ac:dyDescent="0.3">
      <c r="A14" s="1">
        <v>5</v>
      </c>
      <c r="B14" s="1" t="s">
        <v>67</v>
      </c>
    </row>
    <row r="15" spans="1:6" x14ac:dyDescent="0.3">
      <c r="A15" s="1">
        <v>6</v>
      </c>
      <c r="B15" s="1" t="s">
        <v>68</v>
      </c>
    </row>
    <row r="16" spans="1:6" x14ac:dyDescent="0.3">
      <c r="A16" s="1">
        <v>7</v>
      </c>
      <c r="B16" s="1" t="s">
        <v>69</v>
      </c>
    </row>
    <row r="17" spans="1:2" x14ac:dyDescent="0.3">
      <c r="A17" s="1">
        <v>8</v>
      </c>
      <c r="B17" s="1" t="s">
        <v>72</v>
      </c>
    </row>
    <row r="18" spans="1:2" x14ac:dyDescent="0.3">
      <c r="A18" s="1">
        <v>9</v>
      </c>
      <c r="B18" s="1" t="s">
        <v>70</v>
      </c>
    </row>
    <row r="19" spans="1:2" x14ac:dyDescent="0.3">
      <c r="A19" s="1">
        <v>10</v>
      </c>
      <c r="B19" s="1" t="s">
        <v>71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2D85-9F99-4DFC-83BB-DD5A2EDCFF93}">
  <dimension ref="A5:A7"/>
  <sheetViews>
    <sheetView topLeftCell="A4" workbookViewId="0">
      <selection activeCell="A8" sqref="A8"/>
    </sheetView>
  </sheetViews>
  <sheetFormatPr baseColWidth="10" defaultRowHeight="14.4" x14ac:dyDescent="0.3"/>
  <sheetData>
    <row r="5" spans="1:1" x14ac:dyDescent="0.3">
      <c r="A5" s="35" t="s">
        <v>80</v>
      </c>
    </row>
    <row r="6" spans="1:1" x14ac:dyDescent="0.3">
      <c r="A6" s="35" t="s">
        <v>81</v>
      </c>
    </row>
    <row r="7" spans="1:1" x14ac:dyDescent="0.3">
      <c r="A7" t="s">
        <v>84</v>
      </c>
    </row>
  </sheetData>
  <hyperlinks>
    <hyperlink ref="A5" r:id="rId1" xr:uid="{A384E5FE-A80F-4D59-8338-7C1CFE7012D4}"/>
    <hyperlink ref="A6" r:id="rId2" xr:uid="{94C0A9F2-857F-41B5-91F6-9D5268D52BFB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053C-96E9-4B54-B663-4984A59DE940}">
  <dimension ref="A1:I17"/>
  <sheetViews>
    <sheetView tabSelected="1" topLeftCell="F1" zoomScale="120" zoomScaleNormal="120" workbookViewId="0">
      <selection activeCell="I4" sqref="I4"/>
    </sheetView>
  </sheetViews>
  <sheetFormatPr baseColWidth="10" defaultColWidth="11.44140625" defaultRowHeight="21" x14ac:dyDescent="0.4"/>
  <cols>
    <col min="1" max="1" width="9.33203125" style="38" bestFit="1" customWidth="1"/>
    <col min="2" max="2" width="32.5546875" style="38" bestFit="1" customWidth="1"/>
    <col min="3" max="3" width="17.88671875" style="37" bestFit="1" customWidth="1"/>
    <col min="4" max="4" width="16.44140625" style="40" bestFit="1" customWidth="1"/>
    <col min="5" max="5" width="17.88671875" style="40" bestFit="1" customWidth="1"/>
    <col min="6" max="6" width="35" style="40" bestFit="1" customWidth="1"/>
    <col min="7" max="7" width="11.44140625" style="37"/>
    <col min="8" max="8" width="22.5546875" style="37" bestFit="1" customWidth="1"/>
    <col min="9" max="9" width="13.6640625" style="37" bestFit="1" customWidth="1"/>
    <col min="10" max="16384" width="11.44140625" style="37"/>
  </cols>
  <sheetData>
    <row r="1" spans="1:9" x14ac:dyDescent="0.4">
      <c r="F1" s="39"/>
    </row>
    <row r="2" spans="1:9" x14ac:dyDescent="0.4">
      <c r="A2" s="52" t="s">
        <v>97</v>
      </c>
      <c r="B2" s="53" t="s">
        <v>98</v>
      </c>
      <c r="C2" s="53" t="s">
        <v>99</v>
      </c>
      <c r="D2" s="54" t="s">
        <v>101</v>
      </c>
      <c r="E2" s="54" t="s">
        <v>102</v>
      </c>
      <c r="F2" s="54" t="s">
        <v>103</v>
      </c>
      <c r="H2" s="58" t="s">
        <v>108</v>
      </c>
      <c r="I2" s="43">
        <v>15</v>
      </c>
    </row>
    <row r="3" spans="1:9" x14ac:dyDescent="0.4">
      <c r="A3" s="41">
        <v>3</v>
      </c>
      <c r="B3" s="42" t="s">
        <v>100</v>
      </c>
      <c r="C3" s="42" t="s">
        <v>16</v>
      </c>
      <c r="D3" s="43">
        <v>3.19</v>
      </c>
      <c r="E3" s="43">
        <f>12.03-9.57</f>
        <v>2.4599999999999991</v>
      </c>
      <c r="F3" s="43">
        <f>(D3*A3)+E3</f>
        <v>12.03</v>
      </c>
      <c r="H3" s="58" t="s">
        <v>109</v>
      </c>
      <c r="I3" s="43">
        <f>5*26</f>
        <v>130</v>
      </c>
    </row>
    <row r="4" spans="1:9" x14ac:dyDescent="0.4">
      <c r="A4" s="41">
        <v>3</v>
      </c>
      <c r="B4" s="41" t="s">
        <v>96</v>
      </c>
      <c r="C4" s="42" t="s">
        <v>77</v>
      </c>
      <c r="D4" s="43">
        <f>10.40833/A4</f>
        <v>3.469443333333333</v>
      </c>
      <c r="E4" s="43">
        <f>3.25+2.73</f>
        <v>5.98</v>
      </c>
      <c r="F4" s="43">
        <f t="shared" ref="F4" si="0">(D4*A4)+E4</f>
        <v>16.38833</v>
      </c>
    </row>
    <row r="5" spans="1:9" x14ac:dyDescent="0.4">
      <c r="A5" s="41">
        <v>3</v>
      </c>
      <c r="B5" s="41" t="s">
        <v>96</v>
      </c>
      <c r="C5" s="42" t="s">
        <v>95</v>
      </c>
      <c r="D5" s="43">
        <f>7.49/A5</f>
        <v>2.4966666666666666</v>
      </c>
      <c r="E5" s="43">
        <f>3.15+2.15</f>
        <v>5.3</v>
      </c>
      <c r="F5" s="43">
        <f>(D5*A5)+E5</f>
        <v>12.79</v>
      </c>
    </row>
    <row r="6" spans="1:9" x14ac:dyDescent="0.4">
      <c r="A6" s="45">
        <v>1</v>
      </c>
      <c r="B6" s="45" t="s">
        <v>15</v>
      </c>
      <c r="C6" s="46" t="s">
        <v>104</v>
      </c>
      <c r="D6" s="47">
        <v>16.13</v>
      </c>
      <c r="E6" s="47">
        <f>F6-D6</f>
        <v>3.990000000000002</v>
      </c>
      <c r="F6" s="47">
        <v>20.12</v>
      </c>
    </row>
    <row r="7" spans="1:9" x14ac:dyDescent="0.4">
      <c r="A7" s="48"/>
      <c r="B7" s="48"/>
      <c r="C7" s="49"/>
      <c r="D7" s="50"/>
      <c r="E7" s="50"/>
      <c r="F7" s="50"/>
    </row>
    <row r="9" spans="1:9" s="38" customFormat="1" x14ac:dyDescent="0.4">
      <c r="B9" s="51" t="s">
        <v>110</v>
      </c>
      <c r="D9" s="51" t="s">
        <v>105</v>
      </c>
      <c r="F9" s="51" t="s">
        <v>106</v>
      </c>
      <c r="H9" s="51" t="s">
        <v>111</v>
      </c>
    </row>
    <row r="10" spans="1:9" x14ac:dyDescent="0.4">
      <c r="B10" s="44">
        <f>SUM(F3:F6)</f>
        <v>61.328329999999994</v>
      </c>
      <c r="D10" s="43">
        <f>B10/3</f>
        <v>20.442776666666663</v>
      </c>
      <c r="F10" s="43">
        <f>SUM(F3:F5)/3</f>
        <v>13.736109999999998</v>
      </c>
      <c r="H10" s="43">
        <f>F13+SUM(I2:I3)</f>
        <v>186.20832999999999</v>
      </c>
    </row>
    <row r="11" spans="1:9" x14ac:dyDescent="0.4">
      <c r="H11" s="59" t="s">
        <v>112</v>
      </c>
    </row>
    <row r="12" spans="1:9" x14ac:dyDescent="0.4">
      <c r="F12" s="51" t="s">
        <v>107</v>
      </c>
      <c r="H12" s="43">
        <f>H10/3</f>
        <v>62.069443333333332</v>
      </c>
    </row>
    <row r="13" spans="1:9" x14ac:dyDescent="0.4">
      <c r="F13" s="43">
        <f>SUM(F3:F5)</f>
        <v>41.208329999999997</v>
      </c>
    </row>
    <row r="14" spans="1:9" x14ac:dyDescent="0.4">
      <c r="H14" s="59" t="s">
        <v>113</v>
      </c>
    </row>
    <row r="15" spans="1:9" x14ac:dyDescent="0.4">
      <c r="H15" s="43">
        <f>B10+SUM(I2:I3)</f>
        <v>206.32832999999999</v>
      </c>
    </row>
    <row r="16" spans="1:9" x14ac:dyDescent="0.4">
      <c r="H16" s="59" t="s">
        <v>105</v>
      </c>
    </row>
    <row r="17" spans="8:8" x14ac:dyDescent="0.4">
      <c r="H17" s="43">
        <f>H15/3</f>
        <v>68.776110000000003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Anforderungen</vt:lpstr>
      <vt:lpstr>Aufteilung &amp; Gesamtpreis</vt:lpstr>
      <vt:lpstr>Stromverbrauch</vt:lpstr>
      <vt:lpstr>Hülle</vt:lpstr>
      <vt:lpstr>Links</vt:lpstr>
      <vt:lpstr>Tatsächliche 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 Eraston</dc:creator>
  <cp:lastModifiedBy>Ahren Eraston</cp:lastModifiedBy>
  <dcterms:created xsi:type="dcterms:W3CDTF">2024-06-02T13:59:34Z</dcterms:created>
  <dcterms:modified xsi:type="dcterms:W3CDTF">2024-10-21T08:21:52Z</dcterms:modified>
</cp:coreProperties>
</file>