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601668_中国建筑/"/>
    </mc:Choice>
  </mc:AlternateContent>
  <bookViews>
    <workbookView xWindow="0" yWindow="460" windowWidth="25600" windowHeight="14780" activeTab="3"/>
  </bookViews>
  <sheets>
    <sheet name="Sheet1" sheetId="1" r:id="rId1"/>
    <sheet name="自由现金流" sheetId="2" r:id="rId2"/>
    <sheet name="估值" sheetId="3" r:id="rId3"/>
    <sheet name="现金流净利润比" sheetId="4" r:id="rId4"/>
    <sheet name="应收" sheetId="7" r:id="rId5"/>
    <sheet name="存货" sheetId="6" r:id="rId6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7" i="4" l="1"/>
  <c r="H5" i="4"/>
  <c r="H7" i="4"/>
  <c r="H8" i="4"/>
  <c r="H10" i="4"/>
  <c r="H11" i="4"/>
  <c r="H13" i="4"/>
  <c r="H14" i="4"/>
  <c r="H16" i="4"/>
  <c r="AA17" i="4"/>
  <c r="H17" i="4"/>
  <c r="H4" i="4"/>
  <c r="N17" i="4"/>
  <c r="O17" i="4"/>
  <c r="P17" i="4"/>
  <c r="Q17" i="4"/>
  <c r="S17" i="4"/>
  <c r="R17" i="4"/>
  <c r="T17" i="4"/>
  <c r="U17" i="4"/>
  <c r="V17" i="4"/>
  <c r="W17" i="4"/>
  <c r="Y17" i="4"/>
  <c r="Z17" i="4"/>
  <c r="M17" i="4"/>
  <c r="A8" i="3"/>
  <c r="B5" i="3"/>
  <c r="J15" i="3"/>
  <c r="J16" i="3"/>
  <c r="J17" i="3"/>
  <c r="J18" i="3"/>
  <c r="J19" i="3"/>
  <c r="J20" i="3"/>
  <c r="J21" i="3"/>
  <c r="J22" i="3"/>
  <c r="D17" i="4"/>
  <c r="J17" i="4"/>
  <c r="L17" i="4"/>
  <c r="B12" i="3"/>
  <c r="I10" i="4"/>
  <c r="J83" i="1"/>
  <c r="J84" i="1"/>
  <c r="J85" i="1"/>
  <c r="J86" i="1"/>
  <c r="J87" i="1"/>
  <c r="J88" i="1"/>
  <c r="J89" i="1"/>
  <c r="J90" i="1"/>
  <c r="J82" i="1"/>
  <c r="A84" i="1"/>
  <c r="A85" i="1"/>
  <c r="A86" i="1"/>
  <c r="A87" i="1"/>
  <c r="A88" i="1"/>
  <c r="A89" i="1"/>
  <c r="A90" i="1"/>
  <c r="A83" i="1"/>
  <c r="C12" i="3"/>
  <c r="C13" i="3"/>
  <c r="D12" i="3"/>
  <c r="D13" i="3"/>
  <c r="E12" i="3"/>
  <c r="E13" i="3"/>
  <c r="F12" i="3"/>
  <c r="F13" i="3"/>
  <c r="G12" i="3"/>
  <c r="G13" i="3"/>
  <c r="B13" i="3"/>
  <c r="H13" i="3"/>
  <c r="H14" i="3"/>
  <c r="K5" i="4"/>
  <c r="K7" i="4"/>
  <c r="K8" i="4"/>
  <c r="K10" i="4"/>
  <c r="K11" i="4"/>
  <c r="K13" i="4"/>
  <c r="K14" i="4"/>
  <c r="K16" i="4"/>
  <c r="K17" i="4"/>
  <c r="K4" i="4"/>
  <c r="F5" i="6"/>
  <c r="F6" i="6"/>
  <c r="F7" i="6"/>
  <c r="F8" i="6"/>
  <c r="F9" i="6"/>
  <c r="F10" i="6"/>
  <c r="L11" i="6"/>
  <c r="F11" i="6"/>
  <c r="L12" i="6"/>
  <c r="F12" i="6"/>
  <c r="L5" i="6"/>
  <c r="L6" i="6"/>
  <c r="L7" i="6"/>
  <c r="L8" i="6"/>
  <c r="L9" i="6"/>
  <c r="L10" i="6"/>
  <c r="L4" i="6"/>
  <c r="A6" i="6"/>
  <c r="A7" i="6"/>
  <c r="A8" i="6"/>
  <c r="A9" i="6"/>
  <c r="A10" i="6"/>
  <c r="A11" i="6"/>
  <c r="A12" i="6"/>
  <c r="A5" i="6"/>
  <c r="E17" i="4"/>
  <c r="I17" i="4"/>
  <c r="I5" i="4"/>
  <c r="I7" i="4"/>
  <c r="I8" i="4"/>
  <c r="I11" i="4"/>
  <c r="I13" i="4"/>
  <c r="I14" i="4"/>
  <c r="I16" i="4"/>
  <c r="B17" i="4"/>
  <c r="C17" i="4"/>
  <c r="F17" i="4"/>
  <c r="G5" i="4"/>
  <c r="G7" i="4"/>
  <c r="G8" i="4"/>
  <c r="G10" i="4"/>
  <c r="G11" i="4"/>
  <c r="G13" i="4"/>
  <c r="G14" i="4"/>
  <c r="G16" i="4"/>
  <c r="G17" i="4"/>
  <c r="G4" i="4"/>
  <c r="F5" i="4"/>
  <c r="F7" i="4"/>
  <c r="F8" i="4"/>
  <c r="F10" i="4"/>
  <c r="F11" i="4"/>
  <c r="F13" i="4"/>
  <c r="F14" i="4"/>
  <c r="F16" i="4"/>
  <c r="F4" i="4"/>
  <c r="A5" i="4"/>
  <c r="A7" i="4"/>
  <c r="A8" i="4"/>
  <c r="A10" i="4"/>
  <c r="A11" i="4"/>
  <c r="A13" i="4"/>
  <c r="A14" i="4"/>
  <c r="A16" i="4"/>
  <c r="D4" i="3"/>
  <c r="E4" i="3"/>
  <c r="F4" i="3"/>
  <c r="G4" i="3"/>
  <c r="H4" i="3"/>
  <c r="I4" i="3"/>
  <c r="J4" i="3"/>
  <c r="K4" i="3"/>
  <c r="C4" i="3"/>
  <c r="E83" i="1"/>
  <c r="E84" i="1"/>
  <c r="E85" i="1"/>
  <c r="E86" i="1"/>
  <c r="E87" i="1"/>
  <c r="E88" i="1"/>
  <c r="E89" i="1"/>
  <c r="E90" i="1"/>
  <c r="E82" i="1"/>
  <c r="G83" i="1"/>
  <c r="G84" i="1"/>
  <c r="G85" i="1"/>
  <c r="G86" i="1"/>
  <c r="G87" i="1"/>
  <c r="G88" i="1"/>
  <c r="G89" i="1"/>
  <c r="G90" i="1"/>
  <c r="G82" i="1"/>
  <c r="M100" i="1"/>
  <c r="M101" i="1"/>
  <c r="M102" i="1"/>
  <c r="M103" i="1"/>
  <c r="M104" i="1"/>
  <c r="M105" i="1"/>
  <c r="M106" i="1"/>
  <c r="M107" i="1"/>
  <c r="M108" i="1"/>
  <c r="M99" i="1"/>
  <c r="I99" i="1"/>
  <c r="I100" i="1"/>
  <c r="I101" i="1"/>
  <c r="I102" i="1"/>
  <c r="I103" i="1"/>
  <c r="I104" i="1"/>
  <c r="I105" i="1"/>
  <c r="I106" i="1"/>
  <c r="I107" i="1"/>
  <c r="I108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D99" i="1"/>
  <c r="I109" i="1"/>
  <c r="C109" i="1"/>
  <c r="P67" i="1"/>
  <c r="P66" i="1"/>
  <c r="N67" i="1"/>
  <c r="N66" i="1"/>
  <c r="L67" i="1"/>
  <c r="L68" i="1"/>
  <c r="L69" i="1"/>
  <c r="L70" i="1"/>
  <c r="L71" i="1"/>
  <c r="L72" i="1"/>
  <c r="L73" i="1"/>
  <c r="L74" i="1"/>
  <c r="L75" i="1"/>
  <c r="L76" i="1"/>
  <c r="L66" i="1"/>
  <c r="I67" i="1"/>
  <c r="I68" i="1"/>
  <c r="I69" i="1"/>
  <c r="I70" i="1"/>
  <c r="I71" i="1"/>
  <c r="I72" i="1"/>
  <c r="I73" i="1"/>
  <c r="I74" i="1"/>
  <c r="I75" i="1"/>
  <c r="I76" i="1"/>
  <c r="I66" i="1"/>
  <c r="C77" i="1"/>
  <c r="C61" i="1"/>
  <c r="L60" i="1"/>
  <c r="C60" i="1"/>
  <c r="I60" i="1"/>
  <c r="L59" i="1"/>
  <c r="C59" i="1"/>
  <c r="I59" i="1"/>
  <c r="L58" i="1"/>
  <c r="C58" i="1"/>
  <c r="I58" i="1"/>
  <c r="L57" i="1"/>
  <c r="C57" i="1"/>
  <c r="I57" i="1"/>
  <c r="L56" i="1"/>
  <c r="C56" i="1"/>
  <c r="I56" i="1"/>
  <c r="L55" i="1"/>
  <c r="C55" i="1"/>
  <c r="I55" i="1"/>
  <c r="L54" i="1"/>
  <c r="C54" i="1"/>
  <c r="I54" i="1"/>
  <c r="L53" i="1"/>
  <c r="I53" i="1"/>
  <c r="C53" i="1"/>
  <c r="L52" i="1"/>
  <c r="I52" i="1"/>
  <c r="C52" i="1"/>
  <c r="L51" i="1"/>
  <c r="I51" i="1"/>
  <c r="F51" i="1"/>
  <c r="L50" i="1"/>
  <c r="I50" i="1"/>
  <c r="F50" i="1"/>
  <c r="N46" i="1"/>
  <c r="C46" i="1"/>
  <c r="N45" i="1"/>
  <c r="L45" i="1"/>
  <c r="I45" i="1"/>
  <c r="C45" i="1"/>
  <c r="N44" i="1"/>
  <c r="L44" i="1"/>
  <c r="I44" i="1"/>
  <c r="C44" i="1"/>
  <c r="N43" i="1"/>
  <c r="L43" i="1"/>
  <c r="I43" i="1"/>
  <c r="C43" i="1"/>
  <c r="N42" i="1"/>
  <c r="L42" i="1"/>
  <c r="I42" i="1"/>
  <c r="C42" i="1"/>
  <c r="N41" i="1"/>
  <c r="L41" i="1"/>
  <c r="I41" i="1"/>
  <c r="C41" i="1"/>
  <c r="N40" i="1"/>
  <c r="L40" i="1"/>
  <c r="I40" i="1"/>
  <c r="C40" i="1"/>
  <c r="N39" i="1"/>
  <c r="L39" i="1"/>
  <c r="I39" i="1"/>
  <c r="C39" i="1"/>
  <c r="N38" i="1"/>
  <c r="L38" i="1"/>
  <c r="I38" i="1"/>
  <c r="C38" i="1"/>
  <c r="N37" i="1"/>
  <c r="L37" i="1"/>
  <c r="I37" i="1"/>
  <c r="C37" i="1"/>
  <c r="N36" i="1"/>
  <c r="L36" i="1"/>
  <c r="I36" i="1"/>
  <c r="F36" i="1"/>
  <c r="N35" i="1"/>
  <c r="L35" i="1"/>
  <c r="I35" i="1"/>
  <c r="F35" i="1"/>
  <c r="C19" i="1"/>
  <c r="C20" i="1"/>
  <c r="C21" i="1"/>
  <c r="C22" i="1"/>
  <c r="C23" i="1"/>
  <c r="C24" i="1"/>
  <c r="C25" i="1"/>
  <c r="C26" i="1"/>
  <c r="C27" i="1"/>
  <c r="C28" i="1"/>
  <c r="C29" i="1"/>
  <c r="C18" i="1"/>
  <c r="N19" i="1"/>
  <c r="N20" i="1"/>
  <c r="N21" i="1"/>
  <c r="N22" i="1"/>
  <c r="N23" i="1"/>
  <c r="N24" i="1"/>
  <c r="N25" i="1"/>
  <c r="N26" i="1"/>
  <c r="N27" i="1"/>
  <c r="N28" i="1"/>
  <c r="N29" i="1"/>
  <c r="N18" i="1"/>
  <c r="L19" i="1"/>
  <c r="L20" i="1"/>
  <c r="L21" i="1"/>
  <c r="L22" i="1"/>
  <c r="L23" i="1"/>
  <c r="L24" i="1"/>
  <c r="L25" i="1"/>
  <c r="L26" i="1"/>
  <c r="L27" i="1"/>
  <c r="L28" i="1"/>
  <c r="L18" i="1"/>
  <c r="I19" i="1"/>
  <c r="I20" i="1"/>
  <c r="I21" i="1"/>
  <c r="I22" i="1"/>
  <c r="I23" i="1"/>
  <c r="I24" i="1"/>
  <c r="I25" i="1"/>
  <c r="I26" i="1"/>
  <c r="I27" i="1"/>
  <c r="I28" i="1"/>
  <c r="I18" i="1"/>
  <c r="F19" i="1"/>
  <c r="F18" i="1"/>
  <c r="C50" i="1"/>
  <c r="C51" i="1"/>
  <c r="C36" i="1"/>
  <c r="C35" i="1"/>
  <c r="I4" i="4"/>
  <c r="F4" i="6"/>
  <c r="N76" i="1"/>
  <c r="C76" i="1"/>
  <c r="P76" i="1"/>
  <c r="N75" i="1"/>
  <c r="C75" i="1"/>
  <c r="P75" i="1"/>
  <c r="N74" i="1"/>
  <c r="C74" i="1"/>
  <c r="P74" i="1"/>
  <c r="N73" i="1"/>
  <c r="C73" i="1"/>
  <c r="P73" i="1"/>
  <c r="N72" i="1"/>
  <c r="C72" i="1"/>
  <c r="P72" i="1"/>
  <c r="N71" i="1"/>
  <c r="C71" i="1"/>
  <c r="P71" i="1"/>
  <c r="N70" i="1"/>
  <c r="C70" i="1"/>
  <c r="P70" i="1"/>
  <c r="N69" i="1"/>
  <c r="C69" i="1"/>
  <c r="P69" i="1"/>
  <c r="N68" i="1"/>
  <c r="C68" i="1"/>
  <c r="P68" i="1"/>
</calcChain>
</file>

<file path=xl/sharedStrings.xml><?xml version="1.0" encoding="utf-8"?>
<sst xmlns="http://schemas.openxmlformats.org/spreadsheetml/2006/main" count="138" uniqueCount="120">
  <si>
    <t>年份</t>
    <phoneticPr fontId="2" type="noConversion"/>
  </si>
  <si>
    <t>货币资金</t>
    <phoneticPr fontId="2" type="noConversion"/>
  </si>
  <si>
    <t>应收票据</t>
    <phoneticPr fontId="2" type="noConversion"/>
  </si>
  <si>
    <t>应收账款</t>
    <phoneticPr fontId="2" type="noConversion"/>
  </si>
  <si>
    <t>预付款项</t>
    <phoneticPr fontId="2" type="noConversion"/>
  </si>
  <si>
    <t>其他应收款</t>
    <phoneticPr fontId="2" type="noConversion"/>
  </si>
  <si>
    <t>存货</t>
    <phoneticPr fontId="2" type="noConversion"/>
  </si>
  <si>
    <t>一年内到期的非流动资产</t>
    <phoneticPr fontId="2" type="noConversion"/>
  </si>
  <si>
    <t>其他流动资产</t>
    <phoneticPr fontId="2" type="noConversion"/>
  </si>
  <si>
    <t>流动资产合计</t>
    <phoneticPr fontId="2" type="noConversion"/>
  </si>
  <si>
    <t>年份</t>
    <phoneticPr fontId="2" type="noConversion"/>
  </si>
  <si>
    <t>非流动资产合计</t>
    <phoneticPr fontId="2" type="noConversion"/>
  </si>
  <si>
    <t>无形资产</t>
    <phoneticPr fontId="2" type="noConversion"/>
  </si>
  <si>
    <t>无形资产占比</t>
    <phoneticPr fontId="2" type="noConversion"/>
  </si>
  <si>
    <t>商誉</t>
    <phoneticPr fontId="2" type="noConversion"/>
  </si>
  <si>
    <t>商誉占比</t>
    <phoneticPr fontId="2" type="noConversion"/>
  </si>
  <si>
    <t>固定资产</t>
    <phoneticPr fontId="2" type="noConversion"/>
  </si>
  <si>
    <t>固定资产占比</t>
    <phoneticPr fontId="2" type="noConversion"/>
  </si>
  <si>
    <t>在建工程</t>
    <phoneticPr fontId="2" type="noConversion"/>
  </si>
  <si>
    <t>在建工程占比</t>
    <phoneticPr fontId="2" type="noConversion"/>
  </si>
  <si>
    <t>重要占比</t>
    <phoneticPr fontId="2" type="noConversion"/>
  </si>
  <si>
    <t>流动负债总计</t>
    <phoneticPr fontId="2" type="noConversion"/>
  </si>
  <si>
    <t>应付票据及应付账款</t>
    <phoneticPr fontId="2" type="noConversion"/>
  </si>
  <si>
    <t>应付占比</t>
    <phoneticPr fontId="2" type="noConversion"/>
  </si>
  <si>
    <t>应交税费</t>
    <phoneticPr fontId="2" type="noConversion"/>
  </si>
  <si>
    <t>应交税费占比</t>
    <phoneticPr fontId="2" type="noConversion"/>
  </si>
  <si>
    <t>预收款项</t>
    <phoneticPr fontId="2" type="noConversion"/>
  </si>
  <si>
    <t>预收占比</t>
    <phoneticPr fontId="2" type="noConversion"/>
  </si>
  <si>
    <t>短期借款</t>
    <phoneticPr fontId="2" type="noConversion"/>
  </si>
  <si>
    <t>短期借款占比</t>
    <phoneticPr fontId="2" type="noConversion"/>
  </si>
  <si>
    <t>非流动负债总计</t>
    <phoneticPr fontId="2" type="noConversion"/>
  </si>
  <si>
    <t>长期借款</t>
    <phoneticPr fontId="2" type="noConversion"/>
  </si>
  <si>
    <t>递延收益</t>
    <phoneticPr fontId="2" type="noConversion"/>
  </si>
  <si>
    <t>递延收益占比</t>
    <phoneticPr fontId="2" type="noConversion"/>
  </si>
  <si>
    <t>应付债券</t>
    <phoneticPr fontId="2" type="noConversion"/>
  </si>
  <si>
    <t>长期占比</t>
    <phoneticPr fontId="2" type="noConversion"/>
  </si>
  <si>
    <t>流动资产</t>
    <rPh sb="0" eb="1">
      <t>liu'dong</t>
    </rPh>
    <rPh sb="2" eb="3">
      <t>zi'chan</t>
    </rPh>
    <phoneticPr fontId="2" type="noConversion"/>
  </si>
  <si>
    <t>非流动资产占比</t>
    <rPh sb="0" eb="1">
      <t>fei</t>
    </rPh>
    <rPh sb="1" eb="2">
      <t>liu'dong</t>
    </rPh>
    <rPh sb="3" eb="4">
      <t>zi'chan</t>
    </rPh>
    <phoneticPr fontId="2" type="noConversion"/>
  </si>
  <si>
    <t>资产总计</t>
    <phoneticPr fontId="2" type="noConversion"/>
  </si>
  <si>
    <t>负债总计</t>
    <rPh sb="0" eb="1">
      <t>fu'zhai</t>
    </rPh>
    <rPh sb="2" eb="3">
      <t>zong'ji</t>
    </rPh>
    <phoneticPr fontId="2" type="noConversion"/>
  </si>
  <si>
    <t>所有者权益</t>
    <rPh sb="0" eb="1">
      <t>suo'you'zhe</t>
    </rPh>
    <rPh sb="3" eb="4">
      <t>quan'yi</t>
    </rPh>
    <phoneticPr fontId="2" type="noConversion"/>
  </si>
  <si>
    <t>流动资产占比</t>
    <rPh sb="0" eb="1">
      <t>liu'dong</t>
    </rPh>
    <rPh sb="2" eb="3">
      <t>zi'chan</t>
    </rPh>
    <phoneticPr fontId="2" type="noConversion"/>
  </si>
  <si>
    <t>非流动资产</t>
    <rPh sb="0" eb="1">
      <t>fei</t>
    </rPh>
    <rPh sb="1" eb="2">
      <t>liu'dong</t>
    </rPh>
    <rPh sb="3" eb="4">
      <t>zi'chan</t>
    </rPh>
    <phoneticPr fontId="2" type="noConversion"/>
  </si>
  <si>
    <t>流动负债</t>
    <rPh sb="0" eb="1">
      <t>liu'dong</t>
    </rPh>
    <rPh sb="2" eb="3">
      <t>fu'zhai</t>
    </rPh>
    <phoneticPr fontId="2" type="noConversion"/>
  </si>
  <si>
    <t>流动负债占比</t>
    <rPh sb="0" eb="1">
      <t>liu'dong</t>
    </rPh>
    <rPh sb="2" eb="3">
      <t>fu'zhai</t>
    </rPh>
    <rPh sb="4" eb="5">
      <t>zhan'bi</t>
    </rPh>
    <phoneticPr fontId="2" type="noConversion"/>
  </si>
  <si>
    <t>非流动负债</t>
    <rPh sb="0" eb="1">
      <t>fei'liu'dong</t>
    </rPh>
    <rPh sb="3" eb="4">
      <t>fu'zhai</t>
    </rPh>
    <phoneticPr fontId="2" type="noConversion"/>
  </si>
  <si>
    <t>非流动负债占比</t>
    <rPh sb="0" eb="1">
      <t>fei</t>
    </rPh>
    <rPh sb="1" eb="2">
      <t>liu'dong</t>
    </rPh>
    <rPh sb="3" eb="4">
      <t>fu'zhai</t>
    </rPh>
    <rPh sb="5" eb="6">
      <t>zhan'bi</t>
    </rPh>
    <phoneticPr fontId="2" type="noConversion"/>
  </si>
  <si>
    <t>营业总收入</t>
    <rPh sb="0" eb="1">
      <t>ying'ye</t>
    </rPh>
    <rPh sb="2" eb="3">
      <t>zong'shou'ru</t>
    </rPh>
    <phoneticPr fontId="2" type="noConversion"/>
  </si>
  <si>
    <t>营业总成本</t>
    <rPh sb="0" eb="1">
      <t>ying'ye</t>
    </rPh>
    <rPh sb="2" eb="3">
      <t>zong</t>
    </rPh>
    <rPh sb="3" eb="4">
      <t>cheng'ben</t>
    </rPh>
    <phoneticPr fontId="2" type="noConversion"/>
  </si>
  <si>
    <t>营业利润</t>
    <rPh sb="0" eb="1">
      <t>ying'ye</t>
    </rPh>
    <rPh sb="2" eb="3">
      <t>li'run</t>
    </rPh>
    <phoneticPr fontId="2" type="noConversion"/>
  </si>
  <si>
    <t>利润总额</t>
    <rPh sb="0" eb="1">
      <t>li'run</t>
    </rPh>
    <rPh sb="2" eb="3">
      <t>zong'e</t>
    </rPh>
    <phoneticPr fontId="2" type="noConversion"/>
  </si>
  <si>
    <t>净利润</t>
    <rPh sb="0" eb="1">
      <t>jing'li'run</t>
    </rPh>
    <phoneticPr fontId="2" type="noConversion"/>
  </si>
  <si>
    <t>归属于母公司所有者的综合收益</t>
    <phoneticPr fontId="2" type="noConversion"/>
  </si>
  <si>
    <t>利润表</t>
    <rPh sb="0" eb="1">
      <t>li'run'biao</t>
    </rPh>
    <phoneticPr fontId="2" type="noConversion"/>
  </si>
  <si>
    <t>现金流</t>
    <rPh sb="0" eb="1">
      <t>xian'jin'liu</t>
    </rPh>
    <phoneticPr fontId="2" type="noConversion"/>
  </si>
  <si>
    <t>经营性活动现金流收入</t>
    <rPh sb="0" eb="1">
      <t>jing'ying'xing</t>
    </rPh>
    <rPh sb="3" eb="4">
      <t>huo'dong</t>
    </rPh>
    <rPh sb="5" eb="6">
      <t>xian'jin'liu</t>
    </rPh>
    <rPh sb="8" eb="9">
      <t>shou'ru</t>
    </rPh>
    <phoneticPr fontId="2" type="noConversion"/>
  </si>
  <si>
    <t>经营性活动现金流支出</t>
    <rPh sb="8" eb="9">
      <t>zhi'chu</t>
    </rPh>
    <phoneticPr fontId="2" type="noConversion"/>
  </si>
  <si>
    <t>经营性净额</t>
    <rPh sb="0" eb="1">
      <t>jing'ying'xing</t>
    </rPh>
    <rPh sb="3" eb="4">
      <t>jin'ge</t>
    </rPh>
    <phoneticPr fontId="2" type="noConversion"/>
  </si>
  <si>
    <t>投资收入</t>
    <rPh sb="0" eb="1">
      <t>tou'zi</t>
    </rPh>
    <rPh sb="2" eb="3">
      <t>shou'r</t>
    </rPh>
    <phoneticPr fontId="2" type="noConversion"/>
  </si>
  <si>
    <t>投资支出</t>
    <rPh sb="0" eb="1">
      <t>tou'zi</t>
    </rPh>
    <rPh sb="2" eb="3">
      <t>zhi'chu</t>
    </rPh>
    <phoneticPr fontId="2" type="noConversion"/>
  </si>
  <si>
    <t>投资净额</t>
    <rPh sb="0" eb="1">
      <t>tou'zi</t>
    </rPh>
    <rPh sb="2" eb="3">
      <t>jing'e</t>
    </rPh>
    <phoneticPr fontId="2" type="noConversion"/>
  </si>
  <si>
    <t>活动收入</t>
    <rPh sb="0" eb="1">
      <t>huo'dong</t>
    </rPh>
    <rPh sb="2" eb="3">
      <t>shou'ru</t>
    </rPh>
    <phoneticPr fontId="2" type="noConversion"/>
  </si>
  <si>
    <t>活动支出</t>
    <rPh sb="0" eb="1">
      <t>huo'dong</t>
    </rPh>
    <rPh sb="2" eb="3">
      <t>zhi'chu</t>
    </rPh>
    <phoneticPr fontId="2" type="noConversion"/>
  </si>
  <si>
    <t>活动净值</t>
    <rPh sb="0" eb="1">
      <t>huo'dong</t>
    </rPh>
    <rPh sb="2" eb="3">
      <t>jing'zhi</t>
    </rPh>
    <phoneticPr fontId="2" type="noConversion"/>
  </si>
  <si>
    <t>毛利率</t>
    <rPh sb="0" eb="1">
      <t>mao'li'lv</t>
    </rPh>
    <phoneticPr fontId="2" type="noConversion"/>
  </si>
  <si>
    <t>差额</t>
    <rPh sb="0" eb="1">
      <t>cha'e</t>
    </rPh>
    <phoneticPr fontId="2" type="noConversion"/>
  </si>
  <si>
    <t>年份</t>
    <rPh sb="0" eb="1">
      <t>nian'f</t>
    </rPh>
    <phoneticPr fontId="2" type="noConversion"/>
  </si>
  <si>
    <t>自由现金流</t>
    <rPh sb="0" eb="1">
      <t>zi'you</t>
    </rPh>
    <rPh sb="2" eb="3">
      <t>xian'jin'liu</t>
    </rPh>
    <phoneticPr fontId="2" type="noConversion"/>
  </si>
  <si>
    <t>经营活动现金流净额</t>
    <rPh sb="0" eb="1">
      <t>jing'ying</t>
    </rPh>
    <rPh sb="2" eb="3">
      <t>huo'dong</t>
    </rPh>
    <rPh sb="4" eb="5">
      <t>xian'jin'liu</t>
    </rPh>
    <rPh sb="7" eb="8">
      <t>jing'e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</si>
  <si>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</si>
  <si>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</si>
  <si>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</si>
  <si>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</si>
  <si>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</si>
  <si>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</si>
  <si>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</si>
  <si>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</si>
  <si>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</si>
  <si>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</si>
  <si>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</si>
  <si>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</si>
  <si>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</si>
  <si>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</si>
  <si>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</si>
  <si>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</si>
  <si>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</si>
  <si>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</si>
  <si>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</si>
  <si>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</si>
  <si>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</si>
  <si>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</si>
  <si>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</si>
  <si>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</si>
  <si>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</si>
  <si>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</si>
  <si>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</si>
  <si>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</si>
  <si>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</si>
  <si>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</si>
  <si>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</si>
  <si>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</si>
  <si>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</si>
  <si>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</si>
  <si>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</si>
  <si>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</si>
  <si>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</si>
  <si>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</si>
  <si>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资产利用率</t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</si>
  <si>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</si>
  <si>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</si>
  <si>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</si>
  <si>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</si>
  <si>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</si>
  <si>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</si>
  <si>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</si>
  <si>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</si>
  <si>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</si>
  <si>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现利比为30%，现金流占比太低，分析主要原因，近9年累积净利润117亿，累积经营活动现金流净额只有35亿，差值82亿
近9年的差值主要为：资产减值11亿+折旧7亿+无形资产摊销+1亿+财务费用1亿+应付增加了91亿-递延所得税增加3.8亿-应收增加了165亿-投资损失27亿=84.8亿约等于82亿
可以看到，差值的主要原因是：
1. 应收165亿，应付91亿，应收-应付 74亿
2. 投资损失27亿
3. 资产减值+折旧18亿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</t>
    </rPh>
    <rPh sb="245" eb="246">
      <t>gong'si</t>
    </rPh>
    <phoneticPr fontId="2" type="noConversion"/>
  </si>
  <si>
    <t>投资性房地产折旧</t>
    <rPh sb="0" eb="1">
      <t>tou'zi'xing</t>
    </rPh>
    <rPh sb="3" eb="4">
      <t>fang'di'chan</t>
    </rPh>
    <rPh sb="6" eb="7">
      <t>zhe'jiu</t>
    </rPh>
    <phoneticPr fontId="2" type="noConversion"/>
  </si>
  <si>
    <t>受限资金的减少</t>
    <rPh sb="0" eb="1">
      <t>shou'xian</t>
    </rPh>
    <rPh sb="2" eb="3">
      <t>zi'jin</t>
    </rPh>
    <rPh sb="4" eb="5">
      <t>de</t>
    </rPh>
    <rPh sb="5" eb="6">
      <t>jian'shao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</si>
</sst>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#,##0.00;[Red]#,##0.00"/>
    <numFmt numFmtId="178" formatCode="#,##0.00_ ;[Red]\-#,##0.00\ "/>
  </numFmts>
  <fonts count="5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0" fillId="0" borderId="0" xfId="0" applyNumberFormat="1"/>
    <xf numFmtId="10" fontId="0" fillId="0" borderId="0" xfId="0" applyNumberFormat="1"/>
    <xf numFmtId="176" fontId="0" fillId="0" borderId="0" xfId="0" applyNumberFormat="1" applyAlignment="1">
      <alignment wrapText="1"/>
    </xf>
    <xf numFmtId="4" fontId="0" fillId="0" borderId="0" xfId="0" applyNumberFormat="1"/>
    <xf numFmtId="40" fontId="0" fillId="0" borderId="0" xfId="0" applyNumberFormat="1"/>
    <xf numFmtId="177" fontId="0" fillId="0" borderId="0" xfId="0" applyNumberFormat="1"/>
    <xf numFmtId="4" fontId="0" fillId="0" borderId="0" xfId="0" applyNumberFormat="1" applyFont="1"/>
    <xf numFmtId="178" fontId="3" fillId="0" borderId="0" xfId="0" applyNumberFormat="1" applyFont="1"/>
    <xf numFmtId="178" fontId="0" fillId="0" borderId="0" xfId="0" applyNumberFormat="1"/>
    <xf numFmtId="0" fontId="4" fillId="0" borderId="0" xfId="0" applyFont="1"/>
    <xf numFmtId="178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8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11"/>
  <sheetViews>
    <sheetView topLeftCell="A80" workbookViewId="0">
      <selection activeCell="G94" sqref="G94"/>
    </sheetView>
  </sheetViews>
  <sheetFormatPr baseColWidth="10" defaultColWidth="8.83203125" defaultRowHeight="15" x14ac:dyDescent="0.2"/>
  <cols>
    <col min="2" max="2" width="20.33203125" customWidth="1"/>
    <col min="3" max="3" width="19.83203125" customWidth="1"/>
    <col min="4" max="5" width="17.33203125" customWidth="1"/>
    <col min="6" max="6" width="16.1640625" bestFit="1" customWidth="1"/>
    <col min="7" max="7" width="16.1640625" customWidth="1"/>
    <col min="8" max="8" width="16.1640625" bestFit="1" customWidth="1"/>
    <col min="9" max="9" width="14.6640625" bestFit="1" customWidth="1"/>
    <col min="10" max="10" width="14.6640625" customWidth="1"/>
    <col min="11" max="11" width="18.33203125" customWidth="1"/>
    <col min="12" max="12" width="22.1640625" customWidth="1"/>
    <col min="13" max="13" width="19.83203125" customWidth="1"/>
    <col min="14" max="14" width="17" customWidth="1"/>
    <col min="15" max="15" width="16.83203125" customWidth="1"/>
  </cols>
  <sheetData>
    <row r="3" spans="1:23" x14ac:dyDescent="0.2">
      <c r="A3" t="s">
        <v>0</v>
      </c>
      <c r="B3" t="s">
        <v>1</v>
      </c>
      <c r="D3" t="s">
        <v>2</v>
      </c>
      <c r="F3" t="s">
        <v>3</v>
      </c>
      <c r="H3" t="s">
        <v>4</v>
      </c>
      <c r="I3" t="s">
        <v>5</v>
      </c>
      <c r="K3" t="s">
        <v>6</v>
      </c>
      <c r="L3" t="s">
        <v>7</v>
      </c>
      <c r="M3" t="s">
        <v>8</v>
      </c>
      <c r="N3" t="s">
        <v>9</v>
      </c>
    </row>
    <row r="4" spans="1:23" x14ac:dyDescent="0.2">
      <c r="A4">
        <v>2018</v>
      </c>
      <c r="B4" s="1">
        <v>1102666870.2</v>
      </c>
      <c r="C4" s="1"/>
      <c r="D4" s="1">
        <v>87977739.159999996</v>
      </c>
      <c r="E4" s="1"/>
      <c r="F4" s="1">
        <v>1067203723.73</v>
      </c>
      <c r="G4" s="1"/>
      <c r="H4" s="1">
        <v>124624275.75</v>
      </c>
      <c r="I4" s="1">
        <v>109579422.43000001</v>
      </c>
      <c r="J4" s="1"/>
      <c r="K4" s="1">
        <v>1179835774.04</v>
      </c>
      <c r="L4" s="1">
        <v>50000000</v>
      </c>
      <c r="M4" s="1">
        <v>86997161.549999997</v>
      </c>
      <c r="N4" s="1">
        <v>3808884966.8600001</v>
      </c>
      <c r="O4" s="1"/>
      <c r="P4" s="1"/>
      <c r="Q4" s="1"/>
      <c r="R4" s="1"/>
      <c r="S4" s="1"/>
      <c r="T4" s="1"/>
      <c r="U4" s="1"/>
      <c r="V4" s="1"/>
      <c r="W4" s="1"/>
    </row>
    <row r="5" spans="1:23" x14ac:dyDescent="0.2">
      <c r="A5">
        <v>2017</v>
      </c>
      <c r="B5" s="1">
        <v>1023554085.41</v>
      </c>
      <c r="C5" s="1"/>
      <c r="D5" s="1">
        <v>48182316.329999998</v>
      </c>
      <c r="E5" s="1"/>
      <c r="F5" s="1">
        <v>899399367.48000002</v>
      </c>
      <c r="G5" s="1"/>
      <c r="H5" s="1">
        <v>70689647.620000005</v>
      </c>
      <c r="I5" s="1">
        <v>74093785.310000002</v>
      </c>
      <c r="J5" s="1"/>
      <c r="K5" s="1">
        <v>982816157.38</v>
      </c>
      <c r="L5" s="1">
        <v>0</v>
      </c>
      <c r="M5" s="1">
        <v>424715070.31999999</v>
      </c>
      <c r="N5" s="1">
        <v>3523450429.8499999</v>
      </c>
      <c r="O5" s="1"/>
      <c r="P5" s="1"/>
      <c r="Q5" s="1"/>
      <c r="R5" s="1"/>
      <c r="S5" s="1"/>
      <c r="T5" s="1"/>
      <c r="U5" s="1"/>
      <c r="V5" s="1"/>
      <c r="W5" s="1"/>
    </row>
    <row r="6" spans="1:23" x14ac:dyDescent="0.2">
      <c r="A6">
        <v>2016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">
      <c r="A7">
        <v>2015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">
      <c r="A8">
        <v>2014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">
      <c r="A9">
        <v>2013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">
      <c r="A10">
        <v>2012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">
      <c r="A11">
        <v>2011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">
      <c r="A12">
        <v>2016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">
      <c r="A13">
        <v>2016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">
      <c r="A14">
        <v>2016</v>
      </c>
    </row>
    <row r="17" spans="1:16" x14ac:dyDescent="0.2">
      <c r="A17" t="s">
        <v>10</v>
      </c>
      <c r="B17" t="s">
        <v>11</v>
      </c>
      <c r="C17" t="s">
        <v>20</v>
      </c>
      <c r="D17" t="s">
        <v>12</v>
      </c>
      <c r="F17" t="s">
        <v>13</v>
      </c>
      <c r="H17" t="s">
        <v>14</v>
      </c>
      <c r="I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6" x14ac:dyDescent="0.2">
      <c r="A18">
        <v>2018</v>
      </c>
      <c r="B18" s="1">
        <v>3403788383.0799999</v>
      </c>
      <c r="C18" s="2">
        <f>F18+I18+L18+N18</f>
        <v>0.93706268435637785</v>
      </c>
      <c r="D18" s="1">
        <v>1295386805.3199999</v>
      </c>
      <c r="E18" s="1"/>
      <c r="F18" s="2">
        <f>D18/B18</f>
        <v>0.38057207426856482</v>
      </c>
      <c r="G18" s="2"/>
      <c r="H18" s="1">
        <v>1023667378.5599999</v>
      </c>
      <c r="I18" s="2">
        <f>H18/B18</f>
        <v>0.30074354317929419</v>
      </c>
      <c r="J18" s="2"/>
      <c r="K18" s="1">
        <v>558875328.97000003</v>
      </c>
      <c r="L18" s="2">
        <f>K18/B18</f>
        <v>0.16419214888567432</v>
      </c>
      <c r="M18" s="1">
        <v>311633566.38</v>
      </c>
      <c r="N18" s="2">
        <f>M18/B18</f>
        <v>9.1554918022844545E-2</v>
      </c>
      <c r="O18" s="1"/>
      <c r="P18" s="1"/>
    </row>
    <row r="19" spans="1:16" x14ac:dyDescent="0.2">
      <c r="A19">
        <v>2017</v>
      </c>
      <c r="B19" s="1">
        <v>2616194535.6500001</v>
      </c>
      <c r="C19" s="2">
        <f t="shared" ref="C19:C29" si="0">F19+I19+L19+N19</f>
        <v>0.9697121456909118</v>
      </c>
      <c r="D19" s="1">
        <v>896280721.27999997</v>
      </c>
      <c r="E19" s="1"/>
      <c r="F19" s="2">
        <f>D19/B19</f>
        <v>0.34258947836893816</v>
      </c>
      <c r="G19" s="2"/>
      <c r="H19" s="1">
        <v>1049512764.73</v>
      </c>
      <c r="I19" s="2">
        <f t="shared" ref="I19:I28" si="1">H19/B19</f>
        <v>0.40116006299556234</v>
      </c>
      <c r="J19" s="2"/>
      <c r="K19" s="1">
        <v>435785823.68000001</v>
      </c>
      <c r="L19" s="2">
        <f t="shared" ref="L19:L28" si="2">K19/B19</f>
        <v>0.16657240803070783</v>
      </c>
      <c r="M19" s="1">
        <v>155376307.02000001</v>
      </c>
      <c r="N19" s="2">
        <f t="shared" ref="N19:N29" si="3">M19/B19</f>
        <v>5.9390196295703364E-2</v>
      </c>
      <c r="O19" s="1"/>
      <c r="P19" s="1"/>
    </row>
    <row r="20" spans="1:16" x14ac:dyDescent="0.2">
      <c r="B20" s="1"/>
      <c r="C20" s="2" t="e">
        <f t="shared" si="0"/>
        <v>#DIV/0!</v>
      </c>
      <c r="D20" s="1"/>
      <c r="E20" s="1"/>
      <c r="F20" s="2"/>
      <c r="G20" s="2"/>
      <c r="H20" s="1"/>
      <c r="I20" s="2" t="e">
        <f t="shared" si="1"/>
        <v>#DIV/0!</v>
      </c>
      <c r="J20" s="2"/>
      <c r="K20" s="1"/>
      <c r="L20" s="2" t="e">
        <f t="shared" si="2"/>
        <v>#DIV/0!</v>
      </c>
      <c r="M20" s="1"/>
      <c r="N20" s="2" t="e">
        <f t="shared" si="3"/>
        <v>#DIV/0!</v>
      </c>
      <c r="O20" s="1"/>
      <c r="P20" s="1"/>
    </row>
    <row r="21" spans="1:16" x14ac:dyDescent="0.2">
      <c r="B21" s="1"/>
      <c r="C21" s="2" t="e">
        <f t="shared" si="0"/>
        <v>#DIV/0!</v>
      </c>
      <c r="D21" s="1"/>
      <c r="E21" s="1"/>
      <c r="F21" s="2"/>
      <c r="G21" s="2"/>
      <c r="H21" s="1"/>
      <c r="I21" s="2" t="e">
        <f t="shared" si="1"/>
        <v>#DIV/0!</v>
      </c>
      <c r="J21" s="2"/>
      <c r="K21" s="1"/>
      <c r="L21" s="2" t="e">
        <f t="shared" si="2"/>
        <v>#DIV/0!</v>
      </c>
      <c r="M21" s="1"/>
      <c r="N21" s="2" t="e">
        <f t="shared" si="3"/>
        <v>#DIV/0!</v>
      </c>
      <c r="O21" s="1"/>
      <c r="P21" s="1"/>
    </row>
    <row r="22" spans="1:16" x14ac:dyDescent="0.2">
      <c r="B22" s="1"/>
      <c r="C22" s="2" t="e">
        <f t="shared" si="0"/>
        <v>#DIV/0!</v>
      </c>
      <c r="D22" s="1"/>
      <c r="E22" s="1"/>
      <c r="F22" s="2"/>
      <c r="G22" s="2"/>
      <c r="H22" s="1"/>
      <c r="I22" s="2" t="e">
        <f t="shared" si="1"/>
        <v>#DIV/0!</v>
      </c>
      <c r="J22" s="2"/>
      <c r="K22" s="1"/>
      <c r="L22" s="2" t="e">
        <f t="shared" si="2"/>
        <v>#DIV/0!</v>
      </c>
      <c r="M22" s="1"/>
      <c r="N22" s="2" t="e">
        <f t="shared" si="3"/>
        <v>#DIV/0!</v>
      </c>
      <c r="O22" s="1"/>
      <c r="P22" s="1"/>
    </row>
    <row r="23" spans="1:16" x14ac:dyDescent="0.2">
      <c r="B23" s="1"/>
      <c r="C23" s="2" t="e">
        <f t="shared" si="0"/>
        <v>#DIV/0!</v>
      </c>
      <c r="D23" s="1"/>
      <c r="E23" s="1"/>
      <c r="F23" s="2"/>
      <c r="G23" s="2"/>
      <c r="H23" s="1"/>
      <c r="I23" s="2" t="e">
        <f t="shared" si="1"/>
        <v>#DIV/0!</v>
      </c>
      <c r="J23" s="2"/>
      <c r="K23" s="1"/>
      <c r="L23" s="2" t="e">
        <f t="shared" si="2"/>
        <v>#DIV/0!</v>
      </c>
      <c r="M23" s="1"/>
      <c r="N23" s="2" t="e">
        <f t="shared" si="3"/>
        <v>#DIV/0!</v>
      </c>
      <c r="O23" s="1"/>
      <c r="P23" s="1"/>
    </row>
    <row r="24" spans="1:16" x14ac:dyDescent="0.2">
      <c r="B24" s="1"/>
      <c r="C24" s="2" t="e">
        <f t="shared" si="0"/>
        <v>#DIV/0!</v>
      </c>
      <c r="D24" s="1"/>
      <c r="E24" s="1"/>
      <c r="F24" s="2"/>
      <c r="G24" s="2"/>
      <c r="H24" s="1"/>
      <c r="I24" s="2" t="e">
        <f t="shared" si="1"/>
        <v>#DIV/0!</v>
      </c>
      <c r="J24" s="2"/>
      <c r="K24" s="1"/>
      <c r="L24" s="2" t="e">
        <f t="shared" si="2"/>
        <v>#DIV/0!</v>
      </c>
      <c r="M24" s="1"/>
      <c r="N24" s="2" t="e">
        <f t="shared" si="3"/>
        <v>#DIV/0!</v>
      </c>
      <c r="O24" s="1"/>
      <c r="P24" s="1"/>
    </row>
    <row r="25" spans="1:16" x14ac:dyDescent="0.2">
      <c r="B25" s="1"/>
      <c r="C25" s="2" t="e">
        <f t="shared" si="0"/>
        <v>#DIV/0!</v>
      </c>
      <c r="D25" s="1"/>
      <c r="E25" s="1"/>
      <c r="F25" s="2"/>
      <c r="G25" s="2"/>
      <c r="H25" s="1"/>
      <c r="I25" s="2" t="e">
        <f t="shared" si="1"/>
        <v>#DIV/0!</v>
      </c>
      <c r="J25" s="2"/>
      <c r="K25" s="1"/>
      <c r="L25" s="2" t="e">
        <f t="shared" si="2"/>
        <v>#DIV/0!</v>
      </c>
      <c r="M25" s="1"/>
      <c r="N25" s="2" t="e">
        <f t="shared" si="3"/>
        <v>#DIV/0!</v>
      </c>
      <c r="O25" s="1"/>
      <c r="P25" s="1"/>
    </row>
    <row r="26" spans="1:16" x14ac:dyDescent="0.2">
      <c r="B26" s="1"/>
      <c r="C26" s="2" t="e">
        <f t="shared" si="0"/>
        <v>#DIV/0!</v>
      </c>
      <c r="D26" s="1"/>
      <c r="E26" s="1"/>
      <c r="F26" s="2"/>
      <c r="G26" s="2"/>
      <c r="H26" s="1"/>
      <c r="I26" s="2" t="e">
        <f t="shared" si="1"/>
        <v>#DIV/0!</v>
      </c>
      <c r="J26" s="2"/>
      <c r="K26" s="1"/>
      <c r="L26" s="2" t="e">
        <f t="shared" si="2"/>
        <v>#DIV/0!</v>
      </c>
      <c r="M26" s="1"/>
      <c r="N26" s="2" t="e">
        <f t="shared" si="3"/>
        <v>#DIV/0!</v>
      </c>
      <c r="O26" s="1"/>
      <c r="P26" s="1"/>
    </row>
    <row r="27" spans="1:16" x14ac:dyDescent="0.2">
      <c r="B27" s="1"/>
      <c r="C27" s="2" t="e">
        <f t="shared" si="0"/>
        <v>#DIV/0!</v>
      </c>
      <c r="D27" s="1"/>
      <c r="E27" s="1"/>
      <c r="F27" s="2"/>
      <c r="G27" s="2"/>
      <c r="H27" s="1"/>
      <c r="I27" s="2" t="e">
        <f t="shared" si="1"/>
        <v>#DIV/0!</v>
      </c>
      <c r="J27" s="2"/>
      <c r="K27" s="1"/>
      <c r="L27" s="2" t="e">
        <f t="shared" si="2"/>
        <v>#DIV/0!</v>
      </c>
      <c r="M27" s="1"/>
      <c r="N27" s="2" t="e">
        <f t="shared" si="3"/>
        <v>#DIV/0!</v>
      </c>
      <c r="O27" s="1"/>
      <c r="P27" s="1"/>
    </row>
    <row r="28" spans="1:16" x14ac:dyDescent="0.2">
      <c r="B28" s="1"/>
      <c r="C28" s="2" t="e">
        <f t="shared" si="0"/>
        <v>#DIV/0!</v>
      </c>
      <c r="D28" s="1"/>
      <c r="E28" s="1"/>
      <c r="F28" s="2"/>
      <c r="G28" s="2"/>
      <c r="H28" s="1"/>
      <c r="I28" s="2" t="e">
        <f t="shared" si="1"/>
        <v>#DIV/0!</v>
      </c>
      <c r="J28" s="2"/>
      <c r="K28" s="1"/>
      <c r="L28" s="2" t="e">
        <f t="shared" si="2"/>
        <v>#DIV/0!</v>
      </c>
      <c r="M28" s="1"/>
      <c r="N28" s="2" t="e">
        <f t="shared" si="3"/>
        <v>#DIV/0!</v>
      </c>
      <c r="O28" s="1"/>
      <c r="P28" s="1"/>
    </row>
    <row r="29" spans="1:16" x14ac:dyDescent="0.2">
      <c r="C29" s="2" t="e">
        <f t="shared" si="0"/>
        <v>#DIV/0!</v>
      </c>
      <c r="F29" s="2"/>
      <c r="G29" s="2"/>
      <c r="N29" s="2" t="e">
        <f t="shared" si="3"/>
        <v>#DIV/0!</v>
      </c>
    </row>
    <row r="30" spans="1:16" x14ac:dyDescent="0.2">
      <c r="C30" s="2"/>
    </row>
    <row r="31" spans="1:16" x14ac:dyDescent="0.2">
      <c r="C31" s="2"/>
    </row>
    <row r="32" spans="1:16" x14ac:dyDescent="0.2">
      <c r="C32" s="2"/>
    </row>
    <row r="33" spans="1:14" x14ac:dyDescent="0.2">
      <c r="C33" s="2"/>
    </row>
    <row r="34" spans="1:14" x14ac:dyDescent="0.2">
      <c r="A34" t="s">
        <v>10</v>
      </c>
      <c r="B34" t="s">
        <v>21</v>
      </c>
      <c r="C34" t="s">
        <v>20</v>
      </c>
      <c r="D34" t="s">
        <v>22</v>
      </c>
      <c r="F34" t="s">
        <v>23</v>
      </c>
      <c r="H34" t="s">
        <v>24</v>
      </c>
      <c r="I34" t="s">
        <v>25</v>
      </c>
      <c r="K34" t="s">
        <v>26</v>
      </c>
      <c r="L34" t="s">
        <v>27</v>
      </c>
      <c r="M34" t="s">
        <v>28</v>
      </c>
      <c r="N34" t="s">
        <v>29</v>
      </c>
    </row>
    <row r="35" spans="1:14" x14ac:dyDescent="0.2">
      <c r="A35">
        <v>2018</v>
      </c>
      <c r="B35" s="1">
        <v>2381641211.3299999</v>
      </c>
      <c r="C35" s="2">
        <f>F35+I35+L35+N35</f>
        <v>0.92197289221149137</v>
      </c>
      <c r="D35" s="1">
        <v>1218357951.8699999</v>
      </c>
      <c r="E35" s="1"/>
      <c r="F35" s="2">
        <f>D35/B35</f>
        <v>0.51156234031977554</v>
      </c>
      <c r="G35" s="2"/>
      <c r="H35" s="1">
        <v>244606409.12</v>
      </c>
      <c r="I35" s="2">
        <f>H35/B35</f>
        <v>0.10270497838060268</v>
      </c>
      <c r="J35" s="2"/>
      <c r="K35" s="1">
        <v>199844274.83000001</v>
      </c>
      <c r="L35" s="2">
        <f>K35/B35</f>
        <v>8.39103194382496E-2</v>
      </c>
      <c r="M35" s="1">
        <v>533000000</v>
      </c>
      <c r="N35" s="2">
        <f>M35/B35</f>
        <v>0.2237952540728636</v>
      </c>
    </row>
    <row r="36" spans="1:14" x14ac:dyDescent="0.2">
      <c r="A36">
        <v>2017</v>
      </c>
      <c r="B36" s="1">
        <v>1418679173.49</v>
      </c>
      <c r="C36" s="2">
        <f t="shared" ref="C36:C46" si="4">F36+I36+L36+N36</f>
        <v>0.90389421227310263</v>
      </c>
      <c r="D36" s="1">
        <v>720927163.77999997</v>
      </c>
      <c r="E36" s="1"/>
      <c r="F36" s="2">
        <f>D36/B36</f>
        <v>0.50816786293302252</v>
      </c>
      <c r="G36" s="2"/>
      <c r="H36" s="1">
        <v>172937857.31999999</v>
      </c>
      <c r="I36" s="2">
        <f t="shared" ref="I36:I45" si="5">H36/B36</f>
        <v>0.12190061047739699</v>
      </c>
      <c r="J36" s="2"/>
      <c r="K36" s="1">
        <v>110965122.89</v>
      </c>
      <c r="L36" s="2">
        <f t="shared" ref="L36:L45" si="6">K36/B36</f>
        <v>7.8217207218896398E-2</v>
      </c>
      <c r="M36" s="1">
        <v>277505750</v>
      </c>
      <c r="N36" s="2">
        <f t="shared" ref="N36:N46" si="7">M36/B36</f>
        <v>0.19560853164378683</v>
      </c>
    </row>
    <row r="37" spans="1:14" x14ac:dyDescent="0.2">
      <c r="B37" s="1"/>
      <c r="C37" s="2" t="e">
        <f t="shared" si="4"/>
        <v>#DIV/0!</v>
      </c>
      <c r="D37" s="1"/>
      <c r="E37" s="1"/>
      <c r="F37" s="2"/>
      <c r="G37" s="2"/>
      <c r="H37" s="1"/>
      <c r="I37" s="2" t="e">
        <f t="shared" si="5"/>
        <v>#DIV/0!</v>
      </c>
      <c r="J37" s="2"/>
      <c r="K37" s="1"/>
      <c r="L37" s="2" t="e">
        <f t="shared" si="6"/>
        <v>#DIV/0!</v>
      </c>
      <c r="M37" s="1"/>
      <c r="N37" s="2" t="e">
        <f t="shared" si="7"/>
        <v>#DIV/0!</v>
      </c>
    </row>
    <row r="38" spans="1:14" x14ac:dyDescent="0.2">
      <c r="B38" s="1"/>
      <c r="C38" s="2" t="e">
        <f t="shared" si="4"/>
        <v>#DIV/0!</v>
      </c>
      <c r="D38" s="1"/>
      <c r="E38" s="1"/>
      <c r="F38" s="2"/>
      <c r="G38" s="2"/>
      <c r="H38" s="1"/>
      <c r="I38" s="2" t="e">
        <f t="shared" si="5"/>
        <v>#DIV/0!</v>
      </c>
      <c r="J38" s="2"/>
      <c r="K38" s="1"/>
      <c r="L38" s="2" t="e">
        <f t="shared" si="6"/>
        <v>#DIV/0!</v>
      </c>
      <c r="M38" s="1"/>
      <c r="N38" s="2" t="e">
        <f t="shared" si="7"/>
        <v>#DIV/0!</v>
      </c>
    </row>
    <row r="39" spans="1:14" x14ac:dyDescent="0.2">
      <c r="B39" s="1"/>
      <c r="C39" s="2" t="e">
        <f t="shared" si="4"/>
        <v>#DIV/0!</v>
      </c>
      <c r="D39" s="1"/>
      <c r="E39" s="1"/>
      <c r="F39" s="2"/>
      <c r="G39" s="2"/>
      <c r="H39" s="1"/>
      <c r="I39" s="2" t="e">
        <f t="shared" si="5"/>
        <v>#DIV/0!</v>
      </c>
      <c r="J39" s="2"/>
      <c r="K39" s="1"/>
      <c r="L39" s="2" t="e">
        <f t="shared" si="6"/>
        <v>#DIV/0!</v>
      </c>
      <c r="M39" s="1"/>
      <c r="N39" s="2" t="e">
        <f t="shared" si="7"/>
        <v>#DIV/0!</v>
      </c>
    </row>
    <row r="40" spans="1:14" x14ac:dyDescent="0.2">
      <c r="B40" s="1"/>
      <c r="C40" s="2" t="e">
        <f t="shared" si="4"/>
        <v>#DIV/0!</v>
      </c>
      <c r="D40" s="1"/>
      <c r="E40" s="1"/>
      <c r="F40" s="2"/>
      <c r="G40" s="2"/>
      <c r="H40" s="1"/>
      <c r="I40" s="2" t="e">
        <f t="shared" si="5"/>
        <v>#DIV/0!</v>
      </c>
      <c r="J40" s="2"/>
      <c r="K40" s="1"/>
      <c r="L40" s="2" t="e">
        <f t="shared" si="6"/>
        <v>#DIV/0!</v>
      </c>
      <c r="M40" s="1"/>
      <c r="N40" s="2" t="e">
        <f t="shared" si="7"/>
        <v>#DIV/0!</v>
      </c>
    </row>
    <row r="41" spans="1:14" x14ac:dyDescent="0.2">
      <c r="B41" s="1"/>
      <c r="C41" s="2" t="e">
        <f t="shared" si="4"/>
        <v>#DIV/0!</v>
      </c>
      <c r="D41" s="1"/>
      <c r="E41" s="1"/>
      <c r="F41" s="2"/>
      <c r="G41" s="2"/>
      <c r="H41" s="1"/>
      <c r="I41" s="2" t="e">
        <f t="shared" si="5"/>
        <v>#DIV/0!</v>
      </c>
      <c r="J41" s="2"/>
      <c r="K41" s="1"/>
      <c r="L41" s="2" t="e">
        <f t="shared" si="6"/>
        <v>#DIV/0!</v>
      </c>
      <c r="M41" s="1"/>
      <c r="N41" s="2" t="e">
        <f t="shared" si="7"/>
        <v>#DIV/0!</v>
      </c>
    </row>
    <row r="42" spans="1:14" x14ac:dyDescent="0.2">
      <c r="B42" s="1"/>
      <c r="C42" s="2" t="e">
        <f t="shared" si="4"/>
        <v>#DIV/0!</v>
      </c>
      <c r="D42" s="1"/>
      <c r="E42" s="1"/>
      <c r="F42" s="2"/>
      <c r="G42" s="2"/>
      <c r="H42" s="1"/>
      <c r="I42" s="2" t="e">
        <f t="shared" si="5"/>
        <v>#DIV/0!</v>
      </c>
      <c r="J42" s="2"/>
      <c r="K42" s="1"/>
      <c r="L42" s="2" t="e">
        <f t="shared" si="6"/>
        <v>#DIV/0!</v>
      </c>
      <c r="M42" s="1"/>
      <c r="N42" s="2" t="e">
        <f t="shared" si="7"/>
        <v>#DIV/0!</v>
      </c>
    </row>
    <row r="43" spans="1:14" x14ac:dyDescent="0.2">
      <c r="B43" s="1"/>
      <c r="C43" s="2" t="e">
        <f t="shared" si="4"/>
        <v>#DIV/0!</v>
      </c>
      <c r="D43" s="1"/>
      <c r="E43" s="1"/>
      <c r="F43" s="2"/>
      <c r="G43" s="2"/>
      <c r="H43" s="1"/>
      <c r="I43" s="2" t="e">
        <f t="shared" si="5"/>
        <v>#DIV/0!</v>
      </c>
      <c r="J43" s="2"/>
      <c r="K43" s="1"/>
      <c r="L43" s="2" t="e">
        <f t="shared" si="6"/>
        <v>#DIV/0!</v>
      </c>
      <c r="M43" s="1"/>
      <c r="N43" s="2" t="e">
        <f t="shared" si="7"/>
        <v>#DIV/0!</v>
      </c>
    </row>
    <row r="44" spans="1:14" x14ac:dyDescent="0.2">
      <c r="B44" s="1"/>
      <c r="C44" s="2" t="e">
        <f t="shared" si="4"/>
        <v>#DIV/0!</v>
      </c>
      <c r="D44" s="1"/>
      <c r="E44" s="1"/>
      <c r="F44" s="2"/>
      <c r="G44" s="2"/>
      <c r="H44" s="1"/>
      <c r="I44" s="2" t="e">
        <f t="shared" si="5"/>
        <v>#DIV/0!</v>
      </c>
      <c r="J44" s="2"/>
      <c r="K44" s="1"/>
      <c r="L44" s="2" t="e">
        <f t="shared" si="6"/>
        <v>#DIV/0!</v>
      </c>
      <c r="M44" s="1"/>
      <c r="N44" s="2" t="e">
        <f t="shared" si="7"/>
        <v>#DIV/0!</v>
      </c>
    </row>
    <row r="45" spans="1:14" x14ac:dyDescent="0.2">
      <c r="B45" s="1"/>
      <c r="C45" s="2" t="e">
        <f t="shared" si="4"/>
        <v>#DIV/0!</v>
      </c>
      <c r="D45" s="1"/>
      <c r="E45" s="1"/>
      <c r="F45" s="2"/>
      <c r="G45" s="2"/>
      <c r="H45" s="1"/>
      <c r="I45" s="2" t="e">
        <f t="shared" si="5"/>
        <v>#DIV/0!</v>
      </c>
      <c r="J45" s="2"/>
      <c r="K45" s="1"/>
      <c r="L45" s="2" t="e">
        <f t="shared" si="6"/>
        <v>#DIV/0!</v>
      </c>
      <c r="M45" s="1"/>
      <c r="N45" s="2" t="e">
        <f t="shared" si="7"/>
        <v>#DIV/0!</v>
      </c>
    </row>
    <row r="46" spans="1:14" x14ac:dyDescent="0.2">
      <c r="C46" s="2" t="e">
        <f t="shared" si="4"/>
        <v>#DIV/0!</v>
      </c>
      <c r="F46" s="2"/>
      <c r="G46" s="2"/>
      <c r="N46" s="2" t="e">
        <f t="shared" si="7"/>
        <v>#DIV/0!</v>
      </c>
    </row>
    <row r="47" spans="1:14" x14ac:dyDescent="0.2">
      <c r="C47" s="2"/>
    </row>
    <row r="48" spans="1:14" x14ac:dyDescent="0.2">
      <c r="C48" s="2"/>
    </row>
    <row r="49" spans="1:14" x14ac:dyDescent="0.2">
      <c r="A49" t="s">
        <v>10</v>
      </c>
      <c r="B49" t="s">
        <v>30</v>
      </c>
      <c r="C49" t="s">
        <v>20</v>
      </c>
      <c r="D49" t="s">
        <v>31</v>
      </c>
      <c r="F49" t="s">
        <v>35</v>
      </c>
      <c r="H49" t="s">
        <v>32</v>
      </c>
      <c r="I49" t="s">
        <v>33</v>
      </c>
      <c r="K49" t="s">
        <v>34</v>
      </c>
      <c r="L49" t="s">
        <v>27</v>
      </c>
    </row>
    <row r="50" spans="1:14" x14ac:dyDescent="0.2">
      <c r="A50">
        <v>2018</v>
      </c>
      <c r="B50" s="1">
        <v>1106953109.6800001</v>
      </c>
      <c r="C50" s="2">
        <f>F50+I50+L50+N50</f>
        <v>0.99999999999999989</v>
      </c>
      <c r="D50" s="1">
        <v>920007000</v>
      </c>
      <c r="E50" s="1"/>
      <c r="F50" s="2">
        <f>D50/B50</f>
        <v>0.83111650525644865</v>
      </c>
      <c r="G50" s="2"/>
      <c r="H50" s="1">
        <v>186946109.68000001</v>
      </c>
      <c r="I50" s="2">
        <f>H50/B50</f>
        <v>0.16888349474355124</v>
      </c>
      <c r="J50" s="2"/>
      <c r="K50" s="1">
        <v>0</v>
      </c>
      <c r="L50" s="2">
        <f>K50/B50</f>
        <v>0</v>
      </c>
      <c r="M50" s="1"/>
      <c r="N50" s="2"/>
    </row>
    <row r="51" spans="1:14" x14ac:dyDescent="0.2">
      <c r="A51">
        <v>2017</v>
      </c>
      <c r="B51" s="1">
        <v>978068521.07000005</v>
      </c>
      <c r="C51" s="2">
        <f t="shared" ref="C51:C61" si="8">F51+I51+L51+N51</f>
        <v>0.99999999999999989</v>
      </c>
      <c r="D51" s="1">
        <v>682755830</v>
      </c>
      <c r="E51" s="1"/>
      <c r="F51" s="2">
        <f>D51/B51</f>
        <v>0.69806543743281901</v>
      </c>
      <c r="G51" s="2"/>
      <c r="H51" s="1">
        <v>96399896.310000002</v>
      </c>
      <c r="I51" s="2">
        <f t="shared" ref="I51:I60" si="9">H51/B51</f>
        <v>9.8561495675721367E-2</v>
      </c>
      <c r="J51" s="2"/>
      <c r="K51" s="1">
        <v>198912794.75999999</v>
      </c>
      <c r="L51" s="2">
        <f t="shared" ref="L51:L60" si="10">K51/B51</f>
        <v>0.20337306689145951</v>
      </c>
      <c r="M51" s="1"/>
      <c r="N51" s="2"/>
    </row>
    <row r="52" spans="1:14" x14ac:dyDescent="0.2">
      <c r="B52" s="1"/>
      <c r="C52" s="2" t="e">
        <f t="shared" si="8"/>
        <v>#DIV/0!</v>
      </c>
      <c r="D52" s="1"/>
      <c r="E52" s="1"/>
      <c r="F52" s="2"/>
      <c r="G52" s="2"/>
      <c r="H52" s="1"/>
      <c r="I52" s="2" t="e">
        <f t="shared" si="9"/>
        <v>#DIV/0!</v>
      </c>
      <c r="J52" s="2"/>
      <c r="K52" s="1"/>
      <c r="L52" s="2" t="e">
        <f t="shared" si="10"/>
        <v>#DIV/0!</v>
      </c>
      <c r="M52" s="1"/>
      <c r="N52" s="2"/>
    </row>
    <row r="53" spans="1:14" x14ac:dyDescent="0.2">
      <c r="B53" s="1"/>
      <c r="C53" s="2" t="e">
        <f t="shared" si="8"/>
        <v>#DIV/0!</v>
      </c>
      <c r="D53" s="1"/>
      <c r="E53" s="1"/>
      <c r="F53" s="2"/>
      <c r="G53" s="2"/>
      <c r="H53" s="1"/>
      <c r="I53" s="2" t="e">
        <f t="shared" si="9"/>
        <v>#DIV/0!</v>
      </c>
      <c r="J53" s="2"/>
      <c r="K53" s="1"/>
      <c r="L53" s="2" t="e">
        <f t="shared" si="10"/>
        <v>#DIV/0!</v>
      </c>
      <c r="M53" s="1"/>
      <c r="N53" s="2"/>
    </row>
    <row r="54" spans="1:14" x14ac:dyDescent="0.2">
      <c r="B54" s="1"/>
      <c r="C54" s="2" t="e">
        <f t="shared" si="8"/>
        <v>#DIV/0!</v>
      </c>
      <c r="D54" s="1"/>
      <c r="E54" s="1"/>
      <c r="F54" s="2"/>
      <c r="G54" s="2"/>
      <c r="H54" s="1"/>
      <c r="I54" s="2" t="e">
        <f t="shared" si="9"/>
        <v>#DIV/0!</v>
      </c>
      <c r="J54" s="2"/>
      <c r="K54" s="1"/>
      <c r="L54" s="2" t="e">
        <f t="shared" si="10"/>
        <v>#DIV/0!</v>
      </c>
      <c r="M54" s="1"/>
      <c r="N54" s="2"/>
    </row>
    <row r="55" spans="1:14" x14ac:dyDescent="0.2">
      <c r="B55" s="1"/>
      <c r="C55" s="2" t="e">
        <f t="shared" si="8"/>
        <v>#DIV/0!</v>
      </c>
      <c r="D55" s="1"/>
      <c r="E55" s="1"/>
      <c r="F55" s="2"/>
      <c r="G55" s="2"/>
      <c r="H55" s="1"/>
      <c r="I55" s="2" t="e">
        <f t="shared" si="9"/>
        <v>#DIV/0!</v>
      </c>
      <c r="J55" s="2"/>
      <c r="K55" s="1"/>
      <c r="L55" s="2" t="e">
        <f t="shared" si="10"/>
        <v>#DIV/0!</v>
      </c>
      <c r="M55" s="1"/>
      <c r="N55" s="2"/>
    </row>
    <row r="56" spans="1:14" x14ac:dyDescent="0.2">
      <c r="B56" s="1"/>
      <c r="C56" s="2" t="e">
        <f t="shared" si="8"/>
        <v>#DIV/0!</v>
      </c>
      <c r="D56" s="1"/>
      <c r="E56" s="1"/>
      <c r="F56" s="2"/>
      <c r="G56" s="2"/>
      <c r="H56" s="1"/>
      <c r="I56" s="2" t="e">
        <f t="shared" si="9"/>
        <v>#DIV/0!</v>
      </c>
      <c r="J56" s="2"/>
      <c r="K56" s="1"/>
      <c r="L56" s="2" t="e">
        <f t="shared" si="10"/>
        <v>#DIV/0!</v>
      </c>
      <c r="M56" s="1"/>
      <c r="N56" s="2"/>
    </row>
    <row r="57" spans="1:14" x14ac:dyDescent="0.2">
      <c r="B57" s="1"/>
      <c r="C57" s="2" t="e">
        <f t="shared" si="8"/>
        <v>#DIV/0!</v>
      </c>
      <c r="D57" s="1"/>
      <c r="E57" s="1"/>
      <c r="F57" s="2"/>
      <c r="G57" s="2"/>
      <c r="H57" s="1"/>
      <c r="I57" s="2" t="e">
        <f t="shared" si="9"/>
        <v>#DIV/0!</v>
      </c>
      <c r="J57" s="2"/>
      <c r="K57" s="1"/>
      <c r="L57" s="2" t="e">
        <f t="shared" si="10"/>
        <v>#DIV/0!</v>
      </c>
      <c r="M57" s="1"/>
      <c r="N57" s="2"/>
    </row>
    <row r="58" spans="1:14" x14ac:dyDescent="0.2">
      <c r="B58" s="1"/>
      <c r="C58" s="2" t="e">
        <f t="shared" si="8"/>
        <v>#DIV/0!</v>
      </c>
      <c r="D58" s="1"/>
      <c r="E58" s="1"/>
      <c r="F58" s="2"/>
      <c r="G58" s="2"/>
      <c r="H58" s="1"/>
      <c r="I58" s="2" t="e">
        <f t="shared" si="9"/>
        <v>#DIV/0!</v>
      </c>
      <c r="J58" s="2"/>
      <c r="K58" s="1"/>
      <c r="L58" s="2" t="e">
        <f t="shared" si="10"/>
        <v>#DIV/0!</v>
      </c>
      <c r="M58" s="1"/>
      <c r="N58" s="2"/>
    </row>
    <row r="59" spans="1:14" x14ac:dyDescent="0.2">
      <c r="B59" s="1"/>
      <c r="C59" s="2" t="e">
        <f t="shared" si="8"/>
        <v>#DIV/0!</v>
      </c>
      <c r="D59" s="1"/>
      <c r="E59" s="1"/>
      <c r="F59" s="2"/>
      <c r="G59" s="2"/>
      <c r="H59" s="1"/>
      <c r="I59" s="2" t="e">
        <f t="shared" si="9"/>
        <v>#DIV/0!</v>
      </c>
      <c r="J59" s="2"/>
      <c r="K59" s="1"/>
      <c r="L59" s="2" t="e">
        <f t="shared" si="10"/>
        <v>#DIV/0!</v>
      </c>
      <c r="M59" s="1"/>
      <c r="N59" s="2"/>
    </row>
    <row r="60" spans="1:14" x14ac:dyDescent="0.2">
      <c r="B60" s="1"/>
      <c r="C60" s="2" t="e">
        <f t="shared" si="8"/>
        <v>#DIV/0!</v>
      </c>
      <c r="D60" s="1"/>
      <c r="E60" s="1"/>
      <c r="F60" s="2"/>
      <c r="G60" s="2"/>
      <c r="H60" s="1"/>
      <c r="I60" s="2" t="e">
        <f t="shared" si="9"/>
        <v>#DIV/0!</v>
      </c>
      <c r="J60" s="2"/>
      <c r="K60" s="1"/>
      <c r="L60" s="2" t="e">
        <f t="shared" si="10"/>
        <v>#DIV/0!</v>
      </c>
      <c r="M60" s="1"/>
      <c r="N60" s="2"/>
    </row>
    <row r="61" spans="1:14" x14ac:dyDescent="0.2">
      <c r="C61" s="2">
        <f t="shared" si="8"/>
        <v>0</v>
      </c>
      <c r="F61" s="2"/>
      <c r="G61" s="2"/>
      <c r="N61" s="2"/>
    </row>
    <row r="65" spans="1:16" x14ac:dyDescent="0.2">
      <c r="A65" t="s">
        <v>10</v>
      </c>
      <c r="B65" t="s">
        <v>38</v>
      </c>
      <c r="C65" t="s">
        <v>39</v>
      </c>
      <c r="D65" t="s">
        <v>40</v>
      </c>
      <c r="H65" t="s">
        <v>36</v>
      </c>
      <c r="I65" t="s">
        <v>41</v>
      </c>
      <c r="K65" t="s">
        <v>42</v>
      </c>
      <c r="L65" t="s">
        <v>37</v>
      </c>
      <c r="M65" t="s">
        <v>43</v>
      </c>
      <c r="N65" t="s">
        <v>44</v>
      </c>
      <c r="O65" t="s">
        <v>45</v>
      </c>
      <c r="P65" t="s">
        <v>46</v>
      </c>
    </row>
    <row r="66" spans="1:16" x14ac:dyDescent="0.2">
      <c r="A66">
        <v>2018</v>
      </c>
      <c r="B66" s="1">
        <v>7212673349.9399996</v>
      </c>
      <c r="C66" s="1">
        <v>3488594321.0100002</v>
      </c>
      <c r="D66" s="1">
        <v>3724079028.9299998</v>
      </c>
      <c r="E66" s="1"/>
      <c r="F66" s="2"/>
      <c r="G66" s="2"/>
      <c r="H66" s="1">
        <v>3808884966.8600001</v>
      </c>
      <c r="I66" s="2">
        <f>H66/B66</f>
        <v>0.52808227713399569</v>
      </c>
      <c r="J66" s="2"/>
      <c r="K66" s="1">
        <v>3403788383.0799999</v>
      </c>
      <c r="L66" s="2">
        <f>K66/B66</f>
        <v>0.47191772286600436</v>
      </c>
      <c r="M66" s="1">
        <v>2381641211.3299999</v>
      </c>
      <c r="N66" s="2">
        <f>M66/C66</f>
        <v>0.68269365600540199</v>
      </c>
      <c r="O66" s="4">
        <v>1106953109.6800001</v>
      </c>
      <c r="P66" s="2">
        <f>O66/C66</f>
        <v>0.31730634399459795</v>
      </c>
    </row>
    <row r="67" spans="1:16" ht="15" customHeight="1" x14ac:dyDescent="0.2">
      <c r="A67">
        <v>2017</v>
      </c>
      <c r="B67" s="1">
        <v>6139644965.5</v>
      </c>
      <c r="C67" s="1">
        <v>2396747694.5599999</v>
      </c>
      <c r="D67" s="1">
        <v>3742897270.9400001</v>
      </c>
      <c r="E67" s="1"/>
      <c r="F67" s="2"/>
      <c r="G67" s="2"/>
      <c r="H67" s="1">
        <v>3523450429.8499999</v>
      </c>
      <c r="I67" s="2">
        <f t="shared" ref="I67:I76" si="11">H67/B67</f>
        <v>0.57388504541370611</v>
      </c>
      <c r="J67" s="2"/>
      <c r="K67" s="1">
        <v>2616194535.6500001</v>
      </c>
      <c r="L67" s="2">
        <f t="shared" ref="L67:L76" si="12">K67/B67</f>
        <v>0.42611495458629384</v>
      </c>
      <c r="M67" s="3">
        <v>1418679173.49</v>
      </c>
      <c r="N67" s="2">
        <f>M67/C67</f>
        <v>0.59191844711482833</v>
      </c>
      <c r="O67" s="4">
        <v>978068521.07000005</v>
      </c>
      <c r="P67" s="2">
        <f t="shared" ref="P67:P76" si="13">O67/C67</f>
        <v>0.40808155288517173</v>
      </c>
    </row>
    <row r="68" spans="1:16" x14ac:dyDescent="0.2">
      <c r="B68" s="1"/>
      <c r="C68" s="1" t="e">
        <f t="shared" ref="C68:C77" ca="1" si="14">F68+I68+L68+N68</f>
        <v>#DIV/0!</v>
      </c>
      <c r="D68" s="1"/>
      <c r="E68" s="1"/>
      <c r="F68" s="2"/>
      <c r="G68" s="2"/>
      <c r="H68" s="1"/>
      <c r="I68" s="2" t="e">
        <f t="shared" si="11"/>
        <v>#DIV/0!</v>
      </c>
      <c r="J68" s="2"/>
      <c r="K68" s="1"/>
      <c r="L68" s="2" t="e">
        <f t="shared" si="12"/>
        <v>#DIV/0!</v>
      </c>
      <c r="M68" s="1"/>
      <c r="N68" s="2">
        <f t="shared" ref="N68:N76" ca="1" si="15">M68/C68</f>
        <v>0.59191844711482833</v>
      </c>
      <c r="P68" s="2">
        <f t="shared" ca="1" si="13"/>
        <v>0.31730634399459795</v>
      </c>
    </row>
    <row r="69" spans="1:16" x14ac:dyDescent="0.2">
      <c r="B69" s="1"/>
      <c r="C69" s="1" t="e">
        <f t="shared" ca="1" si="14"/>
        <v>#DIV/0!</v>
      </c>
      <c r="D69" s="1"/>
      <c r="E69" s="1"/>
      <c r="F69" s="2"/>
      <c r="G69" s="2"/>
      <c r="H69" s="1"/>
      <c r="I69" s="2" t="e">
        <f t="shared" si="11"/>
        <v>#DIV/0!</v>
      </c>
      <c r="J69" s="2"/>
      <c r="K69" s="1"/>
      <c r="L69" s="2" t="e">
        <f t="shared" si="12"/>
        <v>#DIV/0!</v>
      </c>
      <c r="M69" s="1"/>
      <c r="N69" s="2">
        <f t="shared" ca="1" si="15"/>
        <v>0.59191844711482833</v>
      </c>
      <c r="P69" s="2">
        <f t="shared" ca="1" si="13"/>
        <v>0.31730634399459795</v>
      </c>
    </row>
    <row r="70" spans="1:16" x14ac:dyDescent="0.2">
      <c r="B70" s="1"/>
      <c r="C70" s="1" t="e">
        <f t="shared" ca="1" si="14"/>
        <v>#DIV/0!</v>
      </c>
      <c r="D70" s="1"/>
      <c r="E70" s="1"/>
      <c r="F70" s="2"/>
      <c r="G70" s="2"/>
      <c r="H70" s="1"/>
      <c r="I70" s="2" t="e">
        <f t="shared" si="11"/>
        <v>#DIV/0!</v>
      </c>
      <c r="J70" s="2"/>
      <c r="K70" s="1"/>
      <c r="L70" s="2" t="e">
        <f t="shared" si="12"/>
        <v>#DIV/0!</v>
      </c>
      <c r="M70" s="1"/>
      <c r="N70" s="2">
        <f t="shared" ca="1" si="15"/>
        <v>0.59191844711482833</v>
      </c>
      <c r="P70" s="2">
        <f t="shared" ca="1" si="13"/>
        <v>0.31730634399459795</v>
      </c>
    </row>
    <row r="71" spans="1:16" x14ac:dyDescent="0.2">
      <c r="B71" s="1"/>
      <c r="C71" s="1" t="e">
        <f t="shared" ca="1" si="14"/>
        <v>#DIV/0!</v>
      </c>
      <c r="D71" s="1"/>
      <c r="E71" s="1"/>
      <c r="F71" s="2"/>
      <c r="G71" s="2"/>
      <c r="H71" s="1"/>
      <c r="I71" s="2" t="e">
        <f t="shared" si="11"/>
        <v>#DIV/0!</v>
      </c>
      <c r="J71" s="2"/>
      <c r="K71" s="1"/>
      <c r="L71" s="2" t="e">
        <f t="shared" si="12"/>
        <v>#DIV/0!</v>
      </c>
      <c r="M71" s="1"/>
      <c r="N71" s="2">
        <f t="shared" ca="1" si="15"/>
        <v>0.59191844711482833</v>
      </c>
      <c r="P71" s="2">
        <f t="shared" ca="1" si="13"/>
        <v>0.31730634399459795</v>
      </c>
    </row>
    <row r="72" spans="1:16" x14ac:dyDescent="0.2">
      <c r="B72" s="1"/>
      <c r="C72" s="1" t="e">
        <f t="shared" ca="1" si="14"/>
        <v>#DIV/0!</v>
      </c>
      <c r="D72" s="1"/>
      <c r="E72" s="1"/>
      <c r="F72" s="2"/>
      <c r="G72" s="2"/>
      <c r="H72" s="1"/>
      <c r="I72" s="2" t="e">
        <f t="shared" si="11"/>
        <v>#DIV/0!</v>
      </c>
      <c r="J72" s="2"/>
      <c r="K72" s="1"/>
      <c r="L72" s="2" t="e">
        <f t="shared" si="12"/>
        <v>#DIV/0!</v>
      </c>
      <c r="M72" s="1"/>
      <c r="N72" s="2">
        <f t="shared" ca="1" si="15"/>
        <v>0.59191844711482833</v>
      </c>
      <c r="P72" s="2">
        <f t="shared" ca="1" si="13"/>
        <v>0.31730634399459795</v>
      </c>
    </row>
    <row r="73" spans="1:16" x14ac:dyDescent="0.2">
      <c r="B73" s="1"/>
      <c r="C73" s="1" t="e">
        <f t="shared" ca="1" si="14"/>
        <v>#DIV/0!</v>
      </c>
      <c r="D73" s="1"/>
      <c r="E73" s="1"/>
      <c r="F73" s="2"/>
      <c r="G73" s="2"/>
      <c r="H73" s="1"/>
      <c r="I73" s="2" t="e">
        <f t="shared" si="11"/>
        <v>#DIV/0!</v>
      </c>
      <c r="J73" s="2"/>
      <c r="K73" s="1"/>
      <c r="L73" s="2" t="e">
        <f t="shared" si="12"/>
        <v>#DIV/0!</v>
      </c>
      <c r="M73" s="1"/>
      <c r="N73" s="2">
        <f t="shared" ca="1" si="15"/>
        <v>0.59191844711482833</v>
      </c>
      <c r="P73" s="2">
        <f t="shared" ca="1" si="13"/>
        <v>0.31730634399459795</v>
      </c>
    </row>
    <row r="74" spans="1:16" x14ac:dyDescent="0.2">
      <c r="B74" s="1"/>
      <c r="C74" s="1" t="e">
        <f t="shared" ca="1" si="14"/>
        <v>#DIV/0!</v>
      </c>
      <c r="D74" s="1"/>
      <c r="E74" s="1"/>
      <c r="F74" s="2"/>
      <c r="G74" s="2"/>
      <c r="H74" s="1"/>
      <c r="I74" s="2" t="e">
        <f t="shared" si="11"/>
        <v>#DIV/0!</v>
      </c>
      <c r="J74" s="2"/>
      <c r="K74" s="1"/>
      <c r="L74" s="2" t="e">
        <f t="shared" si="12"/>
        <v>#DIV/0!</v>
      </c>
      <c r="M74" s="1"/>
      <c r="N74" s="2">
        <f t="shared" ca="1" si="15"/>
        <v>0.59191844711482833</v>
      </c>
      <c r="P74" s="2">
        <f t="shared" ca="1" si="13"/>
        <v>0.31730634399459795</v>
      </c>
    </row>
    <row r="75" spans="1:16" x14ac:dyDescent="0.2">
      <c r="B75" s="1"/>
      <c r="C75" s="1" t="e">
        <f t="shared" ca="1" si="14"/>
        <v>#DIV/0!</v>
      </c>
      <c r="D75" s="1"/>
      <c r="E75" s="1"/>
      <c r="F75" s="2"/>
      <c r="G75" s="2"/>
      <c r="H75" s="1"/>
      <c r="I75" s="2" t="e">
        <f t="shared" si="11"/>
        <v>#DIV/0!</v>
      </c>
      <c r="J75" s="2"/>
      <c r="K75" s="1"/>
      <c r="L75" s="2" t="e">
        <f t="shared" si="12"/>
        <v>#DIV/0!</v>
      </c>
      <c r="M75" s="1"/>
      <c r="N75" s="2">
        <f t="shared" ca="1" si="15"/>
        <v>0.59191844711482833</v>
      </c>
      <c r="P75" s="2">
        <f t="shared" ca="1" si="13"/>
        <v>0.31730634399459795</v>
      </c>
    </row>
    <row r="76" spans="1:16" x14ac:dyDescent="0.2">
      <c r="B76" s="1"/>
      <c r="C76" s="1" t="e">
        <f t="shared" ca="1" si="14"/>
        <v>#DIV/0!</v>
      </c>
      <c r="D76" s="1"/>
      <c r="E76" s="1"/>
      <c r="F76" s="2"/>
      <c r="G76" s="2"/>
      <c r="H76" s="1"/>
      <c r="I76" s="2" t="e">
        <f t="shared" si="11"/>
        <v>#DIV/0!</v>
      </c>
      <c r="J76" s="2"/>
      <c r="K76" s="1"/>
      <c r="L76" s="2" t="e">
        <f t="shared" si="12"/>
        <v>#DIV/0!</v>
      </c>
      <c r="M76" s="1"/>
      <c r="N76" s="2">
        <f t="shared" ca="1" si="15"/>
        <v>0.59191844711482833</v>
      </c>
      <c r="P76" s="2">
        <f t="shared" ca="1" si="13"/>
        <v>0.31730634399459795</v>
      </c>
    </row>
    <row r="77" spans="1:16" x14ac:dyDescent="0.2">
      <c r="C77" s="1">
        <f t="shared" si="14"/>
        <v>0</v>
      </c>
      <c r="F77" s="2"/>
      <c r="G77" s="2"/>
      <c r="M77" s="1"/>
      <c r="P77" s="2"/>
    </row>
    <row r="80" spans="1:16" x14ac:dyDescent="0.2">
      <c r="A80" t="s">
        <v>53</v>
      </c>
    </row>
    <row r="81" spans="1:16" x14ac:dyDescent="0.2">
      <c r="A81" t="s">
        <v>10</v>
      </c>
      <c r="B81" t="s">
        <v>38</v>
      </c>
      <c r="C81" t="s">
        <v>47</v>
      </c>
      <c r="D81" t="s">
        <v>48</v>
      </c>
      <c r="E81" t="s">
        <v>65</v>
      </c>
      <c r="F81" t="s">
        <v>49</v>
      </c>
      <c r="G81" t="s">
        <v>64</v>
      </c>
      <c r="H81" t="s">
        <v>50</v>
      </c>
      <c r="I81" t="s">
        <v>51</v>
      </c>
      <c r="J81" t="s">
        <v>107</v>
      </c>
      <c r="K81" t="s">
        <v>52</v>
      </c>
    </row>
    <row r="82" spans="1:16" x14ac:dyDescent="0.2">
      <c r="A82">
        <v>2018</v>
      </c>
      <c r="B82" s="1">
        <v>7212673349.9399996</v>
      </c>
      <c r="C82" s="1">
        <v>2064843723.9100001</v>
      </c>
      <c r="D82" s="1">
        <v>1811256770.3299999</v>
      </c>
      <c r="E82" s="7">
        <f>C82-D82</f>
        <v>253586953.58000016</v>
      </c>
      <c r="F82" s="5">
        <v>282685022.01999998</v>
      </c>
      <c r="G82" s="2">
        <f>F82/C82</f>
        <v>0.1369038338091301</v>
      </c>
      <c r="H82" s="1">
        <v>283394942.54000002</v>
      </c>
      <c r="I82" s="5">
        <v>247006342.69999999</v>
      </c>
      <c r="J82" s="2">
        <f>I82/B82</f>
        <v>3.4246156829222656E-2</v>
      </c>
      <c r="K82" s="1">
        <v>232116556.75999999</v>
      </c>
      <c r="L82" s="2"/>
      <c r="M82" s="1"/>
      <c r="N82" s="2"/>
      <c r="O82" s="4"/>
      <c r="P82" s="2"/>
    </row>
    <row r="83" spans="1:16" x14ac:dyDescent="0.2">
      <c r="A83">
        <f>A82-1</f>
        <v>2017</v>
      </c>
      <c r="B83" s="1">
        <v>6139644965.5</v>
      </c>
      <c r="C83" s="1">
        <v>1417765375.6099999</v>
      </c>
      <c r="D83" s="1">
        <v>1249415004.1199999</v>
      </c>
      <c r="E83" s="7">
        <f t="shared" ref="E83:E90" si="16">C83-D83</f>
        <v>168350371.49000001</v>
      </c>
      <c r="F83" s="5">
        <v>186731142.05000001</v>
      </c>
      <c r="G83" s="2">
        <f t="shared" ref="G83:G90" si="17">F83/C83</f>
        <v>0.13170807050472516</v>
      </c>
      <c r="H83" s="1">
        <v>170630690.22999999</v>
      </c>
      <c r="I83" s="5">
        <v>144167550.41</v>
      </c>
      <c r="J83" s="2">
        <f t="shared" ref="J83:J90" si="18">I83/B83</f>
        <v>2.3481414840778061E-2</v>
      </c>
      <c r="K83" s="1">
        <v>141150661.59999999</v>
      </c>
      <c r="L83" s="2"/>
      <c r="M83" s="3"/>
      <c r="N83" s="2"/>
      <c r="O83" s="4"/>
      <c r="P83" s="2"/>
    </row>
    <row r="84" spans="1:16" x14ac:dyDescent="0.2">
      <c r="A84">
        <f t="shared" ref="A84:A90" si="19">A83-1</f>
        <v>2016</v>
      </c>
      <c r="B84" s="1">
        <v>4491346557</v>
      </c>
      <c r="C84" s="1">
        <v>773474068.86000001</v>
      </c>
      <c r="D84" s="1">
        <v>683493072.79999995</v>
      </c>
      <c r="E84" s="7">
        <f t="shared" si="16"/>
        <v>89980996.060000062</v>
      </c>
      <c r="F84" s="5">
        <v>88676413.439999998</v>
      </c>
      <c r="G84" s="2">
        <f t="shared" si="17"/>
        <v>0.11464691191354026</v>
      </c>
      <c r="H84" s="1">
        <v>100547628.2</v>
      </c>
      <c r="I84" s="5">
        <v>93983912.129999995</v>
      </c>
      <c r="J84" s="2">
        <f t="shared" si="18"/>
        <v>2.092555338076086E-2</v>
      </c>
      <c r="K84" s="1">
        <v>945580.35</v>
      </c>
      <c r="L84" s="2"/>
      <c r="M84" s="1"/>
      <c r="N84" s="2"/>
      <c r="P84" s="2"/>
    </row>
    <row r="85" spans="1:16" x14ac:dyDescent="0.2">
      <c r="A85">
        <f t="shared" si="19"/>
        <v>2015</v>
      </c>
      <c r="B85" s="1">
        <v>2777565349.54</v>
      </c>
      <c r="C85" s="1">
        <v>960909015.83000004</v>
      </c>
      <c r="D85" s="1">
        <v>818217245.5</v>
      </c>
      <c r="E85" s="7">
        <f t="shared" si="16"/>
        <v>142691770.33000004</v>
      </c>
      <c r="F85" s="5">
        <v>142530561.59</v>
      </c>
      <c r="G85" s="2">
        <f t="shared" si="17"/>
        <v>0.14832888363201277</v>
      </c>
      <c r="H85" s="1">
        <v>148688175.59999999</v>
      </c>
      <c r="I85" s="5">
        <v>127098732.27</v>
      </c>
      <c r="J85" s="2">
        <f t="shared" si="18"/>
        <v>4.5759043001832221E-2</v>
      </c>
      <c r="K85" s="1">
        <v>96069481.920000002</v>
      </c>
      <c r="L85" s="2"/>
      <c r="M85" s="1"/>
      <c r="N85" s="2"/>
      <c r="P85" s="2"/>
    </row>
    <row r="86" spans="1:16" x14ac:dyDescent="0.2">
      <c r="A86">
        <f t="shared" si="19"/>
        <v>2014</v>
      </c>
      <c r="B86" s="1">
        <v>1972137293.8599999</v>
      </c>
      <c r="C86" s="1">
        <v>650589189.09000003</v>
      </c>
      <c r="D86" s="1">
        <v>537637776.24000001</v>
      </c>
      <c r="E86" s="7">
        <f t="shared" si="16"/>
        <v>112951412.85000002</v>
      </c>
      <c r="F86" s="5">
        <v>112357897.25</v>
      </c>
      <c r="G86" s="2">
        <f t="shared" si="17"/>
        <v>0.17270175885824141</v>
      </c>
      <c r="H86" s="1">
        <v>113266229.08</v>
      </c>
      <c r="I86" s="5">
        <v>98733375.319999993</v>
      </c>
      <c r="J86" s="2">
        <f t="shared" si="18"/>
        <v>5.0064148995809708E-2</v>
      </c>
      <c r="K86" s="1">
        <v>96069481.920000002</v>
      </c>
      <c r="L86" s="2"/>
      <c r="M86" s="1"/>
      <c r="N86" s="2"/>
      <c r="P86" s="2"/>
    </row>
    <row r="87" spans="1:16" x14ac:dyDescent="0.2">
      <c r="A87">
        <f t="shared" si="19"/>
        <v>2013</v>
      </c>
      <c r="B87" s="1">
        <v>1179446486.4400001</v>
      </c>
      <c r="C87" s="1">
        <v>278305369.32999998</v>
      </c>
      <c r="D87" s="1">
        <v>254146085.77000001</v>
      </c>
      <c r="E87" s="7">
        <f t="shared" si="16"/>
        <v>24159283.559999973</v>
      </c>
      <c r="F87" s="5">
        <v>23646471.649999999</v>
      </c>
      <c r="G87" s="2">
        <f t="shared" si="17"/>
        <v>8.4965919654827957E-2</v>
      </c>
      <c r="H87" s="1">
        <v>31754245.25</v>
      </c>
      <c r="I87" s="5">
        <v>28483511.449999999</v>
      </c>
      <c r="J87" s="2">
        <f t="shared" si="18"/>
        <v>2.4149897242030566E-2</v>
      </c>
      <c r="K87" s="1">
        <v>28881580</v>
      </c>
      <c r="L87" s="2"/>
      <c r="M87" s="1"/>
      <c r="N87" s="2"/>
      <c r="P87" s="2"/>
    </row>
    <row r="88" spans="1:16" x14ac:dyDescent="0.2">
      <c r="A88">
        <f t="shared" si="19"/>
        <v>2012</v>
      </c>
      <c r="B88" s="1">
        <v>1132152508.96</v>
      </c>
      <c r="C88" s="1">
        <v>354518126.98000002</v>
      </c>
      <c r="D88" s="1">
        <v>275309165.17000002</v>
      </c>
      <c r="E88" s="7">
        <f t="shared" si="16"/>
        <v>79208961.810000002</v>
      </c>
      <c r="F88" s="5">
        <v>78783630.180000007</v>
      </c>
      <c r="G88" s="2">
        <f t="shared" si="17"/>
        <v>0.2222273677544408</v>
      </c>
      <c r="H88" s="1">
        <v>79678101.810000002</v>
      </c>
      <c r="I88" s="5">
        <v>68000398.879999995</v>
      </c>
      <c r="J88" s="2">
        <f t="shared" si="18"/>
        <v>6.0062931753307194E-2</v>
      </c>
      <c r="K88" s="1">
        <v>68000398.879999995</v>
      </c>
      <c r="L88" s="2"/>
      <c r="M88" s="1"/>
      <c r="N88" s="2"/>
      <c r="P88" s="2"/>
    </row>
    <row r="89" spans="1:16" x14ac:dyDescent="0.2">
      <c r="A89">
        <f t="shared" si="19"/>
        <v>2011</v>
      </c>
      <c r="B89" s="1">
        <v>1049298850.75</v>
      </c>
      <c r="C89" s="1">
        <v>263799046.13</v>
      </c>
      <c r="D89" s="1">
        <v>208934965.06999999</v>
      </c>
      <c r="E89" s="7">
        <f t="shared" si="16"/>
        <v>54864081.060000002</v>
      </c>
      <c r="F89" s="5">
        <v>54426795.079999998</v>
      </c>
      <c r="G89" s="2">
        <f t="shared" si="17"/>
        <v>0.20631915042322976</v>
      </c>
      <c r="H89" s="1">
        <v>56646227.939999998</v>
      </c>
      <c r="I89" s="5">
        <v>47735376.670000002</v>
      </c>
      <c r="J89" s="2">
        <f t="shared" si="18"/>
        <v>4.5492641715828168E-2</v>
      </c>
      <c r="K89" s="1">
        <v>47735376.670000002</v>
      </c>
      <c r="L89" s="2"/>
      <c r="M89" s="1"/>
      <c r="N89" s="2"/>
      <c r="P89" s="2"/>
    </row>
    <row r="90" spans="1:16" x14ac:dyDescent="0.2">
      <c r="A90">
        <f t="shared" si="19"/>
        <v>2010</v>
      </c>
      <c r="B90" s="1">
        <v>284894109.87</v>
      </c>
      <c r="C90" s="1">
        <v>209748467.41999999</v>
      </c>
      <c r="D90" s="1">
        <v>156391021.81</v>
      </c>
      <c r="E90" s="7">
        <f t="shared" si="16"/>
        <v>53357445.609999985</v>
      </c>
      <c r="F90" s="5">
        <v>53215915.549999997</v>
      </c>
      <c r="G90" s="2">
        <f t="shared" si="17"/>
        <v>0.25371301256490486</v>
      </c>
      <c r="H90" s="1">
        <v>53882632.009999998</v>
      </c>
      <c r="I90" s="5">
        <v>45143297.100000001</v>
      </c>
      <c r="J90" s="2">
        <f t="shared" si="18"/>
        <v>0.15845640726162902</v>
      </c>
      <c r="K90" s="1">
        <v>45143297.100000001</v>
      </c>
      <c r="L90" s="2"/>
      <c r="M90" s="1"/>
      <c r="N90" s="2"/>
      <c r="P90" s="2"/>
    </row>
    <row r="91" spans="1:16" x14ac:dyDescent="0.2">
      <c r="B91" s="1"/>
      <c r="C91" s="1"/>
      <c r="D91" s="1"/>
      <c r="E91" s="7"/>
      <c r="F91" s="5"/>
      <c r="G91" s="2"/>
      <c r="H91" s="1"/>
      <c r="I91" s="5"/>
      <c r="J91" s="5"/>
      <c r="K91" s="1"/>
      <c r="L91" s="2"/>
      <c r="M91" s="1"/>
      <c r="N91" s="2"/>
      <c r="P91" s="2"/>
    </row>
    <row r="92" spans="1:16" x14ac:dyDescent="0.2">
      <c r="B92" s="1"/>
      <c r="C92" s="1"/>
      <c r="D92" s="1"/>
      <c r="E92" s="7"/>
      <c r="F92" s="5"/>
      <c r="G92" s="2"/>
      <c r="H92" s="1"/>
      <c r="I92" s="5"/>
      <c r="J92" s="5"/>
      <c r="K92" s="1"/>
      <c r="L92" s="2"/>
      <c r="M92" s="1"/>
      <c r="N92" s="2"/>
      <c r="P92" s="2"/>
    </row>
    <row r="93" spans="1:16" x14ac:dyDescent="0.2">
      <c r="F93" s="5"/>
      <c r="G93" s="1"/>
      <c r="I93" s="5"/>
      <c r="J93" s="5"/>
    </row>
    <row r="94" spans="1:16" x14ac:dyDescent="0.2">
      <c r="I94" s="5"/>
      <c r="J94" s="5"/>
    </row>
    <row r="97" spans="1:13" x14ac:dyDescent="0.2">
      <c r="A97" t="s">
        <v>54</v>
      </c>
    </row>
    <row r="98" spans="1:13" x14ac:dyDescent="0.2">
      <c r="A98" t="s">
        <v>10</v>
      </c>
      <c r="B98" t="s">
        <v>55</v>
      </c>
      <c r="C98" t="s">
        <v>56</v>
      </c>
      <c r="D98" t="s">
        <v>57</v>
      </c>
      <c r="F98" t="s">
        <v>58</v>
      </c>
      <c r="H98" t="s">
        <v>59</v>
      </c>
      <c r="I98" t="s">
        <v>60</v>
      </c>
      <c r="K98" t="s">
        <v>61</v>
      </c>
      <c r="L98" t="s">
        <v>62</v>
      </c>
      <c r="M98" t="s">
        <v>63</v>
      </c>
    </row>
    <row r="99" spans="1:13" x14ac:dyDescent="0.2">
      <c r="A99">
        <v>2018</v>
      </c>
      <c r="B99" s="1">
        <v>1711965993.4000001</v>
      </c>
      <c r="C99" s="1">
        <v>1465870909.3</v>
      </c>
      <c r="D99" s="1">
        <f>B99-C99</f>
        <v>246095084.10000014</v>
      </c>
      <c r="E99" s="1"/>
      <c r="F99" s="5">
        <v>616475808.30999994</v>
      </c>
      <c r="G99" s="5"/>
      <c r="H99" s="1">
        <v>869275009.75</v>
      </c>
      <c r="I99" s="1">
        <f>F99-H99</f>
        <v>-252799201.44000006</v>
      </c>
      <c r="J99" s="1"/>
      <c r="K99" s="1">
        <v>940211993.67999995</v>
      </c>
      <c r="L99" s="1">
        <v>1109582757.0899999</v>
      </c>
      <c r="M99" s="1">
        <f>K99-L99</f>
        <v>-169370763.40999997</v>
      </c>
    </row>
    <row r="100" spans="1:13" x14ac:dyDescent="0.2">
      <c r="A100">
        <v>2017</v>
      </c>
      <c r="B100" s="1">
        <v>1066631685.8200001</v>
      </c>
      <c r="C100" s="1">
        <v>1001412664.6</v>
      </c>
      <c r="D100" s="1">
        <f t="shared" ref="D100:D108" si="20">B100-C100</f>
        <v>65219021.220000029</v>
      </c>
      <c r="E100" s="1"/>
      <c r="F100" s="5">
        <v>99909541.650000006</v>
      </c>
      <c r="G100" s="5"/>
      <c r="H100" s="1">
        <v>875830003.32000005</v>
      </c>
      <c r="I100" s="1">
        <f t="shared" ref="I100:I108" si="21">F100-H100</f>
        <v>-775920461.67000008</v>
      </c>
      <c r="J100" s="1"/>
      <c r="K100" s="1">
        <v>874159512.00999999</v>
      </c>
      <c r="L100" s="1">
        <v>640704202.59000003</v>
      </c>
      <c r="M100" s="1">
        <f t="shared" ref="M100:M108" si="22">K100-L100</f>
        <v>233455309.41999996</v>
      </c>
    </row>
    <row r="101" spans="1:13" x14ac:dyDescent="0.2">
      <c r="B101" s="1"/>
      <c r="C101" s="1">
        <f t="shared" ref="C101:C109" si="23">F101+I101+L101+N101</f>
        <v>0</v>
      </c>
      <c r="D101" s="1">
        <f t="shared" si="20"/>
        <v>0</v>
      </c>
      <c r="E101" s="1"/>
      <c r="F101" s="5"/>
      <c r="G101" s="5"/>
      <c r="H101" s="1"/>
      <c r="I101" s="1">
        <f t="shared" si="21"/>
        <v>0</v>
      </c>
      <c r="J101" s="1"/>
      <c r="K101" s="1"/>
      <c r="L101" s="1"/>
      <c r="M101" s="1">
        <f t="shared" si="22"/>
        <v>0</v>
      </c>
    </row>
    <row r="102" spans="1:13" x14ac:dyDescent="0.2">
      <c r="B102" s="1"/>
      <c r="C102" s="1">
        <f t="shared" si="23"/>
        <v>0</v>
      </c>
      <c r="D102" s="1">
        <f t="shared" si="20"/>
        <v>0</v>
      </c>
      <c r="E102" s="1"/>
      <c r="F102" s="5"/>
      <c r="G102" s="5"/>
      <c r="H102" s="1"/>
      <c r="I102" s="1">
        <f t="shared" si="21"/>
        <v>0</v>
      </c>
      <c r="J102" s="1"/>
      <c r="K102" s="1"/>
      <c r="L102" s="1"/>
      <c r="M102" s="1">
        <f t="shared" si="22"/>
        <v>0</v>
      </c>
    </row>
    <row r="103" spans="1:13" x14ac:dyDescent="0.2">
      <c r="B103" s="1"/>
      <c r="C103" s="1">
        <f t="shared" si="23"/>
        <v>0</v>
      </c>
      <c r="D103" s="1">
        <f t="shared" si="20"/>
        <v>0</v>
      </c>
      <c r="E103" s="1"/>
      <c r="F103" s="5"/>
      <c r="G103" s="5"/>
      <c r="H103" s="1"/>
      <c r="I103" s="1">
        <f t="shared" si="21"/>
        <v>0</v>
      </c>
      <c r="J103" s="1"/>
      <c r="K103" s="1"/>
      <c r="L103" s="1"/>
      <c r="M103" s="1">
        <f t="shared" si="22"/>
        <v>0</v>
      </c>
    </row>
    <row r="104" spans="1:13" x14ac:dyDescent="0.2">
      <c r="B104" s="1"/>
      <c r="C104" s="1">
        <f t="shared" si="23"/>
        <v>0</v>
      </c>
      <c r="D104" s="1">
        <f t="shared" si="20"/>
        <v>0</v>
      </c>
      <c r="E104" s="1"/>
      <c r="F104" s="5"/>
      <c r="G104" s="5"/>
      <c r="H104" s="1"/>
      <c r="I104" s="1">
        <f t="shared" si="21"/>
        <v>0</v>
      </c>
      <c r="J104" s="1"/>
      <c r="K104" s="1"/>
      <c r="L104" s="1"/>
      <c r="M104" s="1">
        <f t="shared" si="22"/>
        <v>0</v>
      </c>
    </row>
    <row r="105" spans="1:13" x14ac:dyDescent="0.2">
      <c r="B105" s="1"/>
      <c r="C105" s="1">
        <f t="shared" si="23"/>
        <v>0</v>
      </c>
      <c r="D105" s="1">
        <f t="shared" si="20"/>
        <v>0</v>
      </c>
      <c r="E105" s="1"/>
      <c r="F105" s="5"/>
      <c r="G105" s="5"/>
      <c r="H105" s="1"/>
      <c r="I105" s="1">
        <f t="shared" si="21"/>
        <v>0</v>
      </c>
      <c r="J105" s="1"/>
      <c r="K105" s="1"/>
      <c r="L105" s="1"/>
      <c r="M105" s="1">
        <f t="shared" si="22"/>
        <v>0</v>
      </c>
    </row>
    <row r="106" spans="1:13" x14ac:dyDescent="0.2">
      <c r="B106" s="1"/>
      <c r="C106" s="1">
        <f t="shared" si="23"/>
        <v>0</v>
      </c>
      <c r="D106" s="1">
        <f t="shared" si="20"/>
        <v>0</v>
      </c>
      <c r="E106" s="1"/>
      <c r="F106" s="5"/>
      <c r="G106" s="5"/>
      <c r="H106" s="1"/>
      <c r="I106" s="1">
        <f t="shared" si="21"/>
        <v>0</v>
      </c>
      <c r="J106" s="1"/>
      <c r="K106" s="1"/>
      <c r="L106" s="1"/>
      <c r="M106" s="1">
        <f t="shared" si="22"/>
        <v>0</v>
      </c>
    </row>
    <row r="107" spans="1:13" x14ac:dyDescent="0.2">
      <c r="B107" s="1"/>
      <c r="C107" s="1">
        <f t="shared" si="23"/>
        <v>0</v>
      </c>
      <c r="D107" s="1">
        <f t="shared" si="20"/>
        <v>0</v>
      </c>
      <c r="E107" s="1"/>
      <c r="F107" s="5"/>
      <c r="G107" s="5"/>
      <c r="H107" s="1"/>
      <c r="I107" s="1">
        <f t="shared" si="21"/>
        <v>0</v>
      </c>
      <c r="J107" s="1"/>
      <c r="K107" s="1"/>
      <c r="L107" s="1"/>
      <c r="M107" s="1">
        <f t="shared" si="22"/>
        <v>0</v>
      </c>
    </row>
    <row r="108" spans="1:13" x14ac:dyDescent="0.2">
      <c r="B108" s="1"/>
      <c r="C108" s="1">
        <f t="shared" si="23"/>
        <v>0</v>
      </c>
      <c r="D108" s="1">
        <f t="shared" si="20"/>
        <v>0</v>
      </c>
      <c r="E108" s="1"/>
      <c r="F108" s="5"/>
      <c r="G108" s="5"/>
      <c r="H108" s="1"/>
      <c r="I108" s="1">
        <f t="shared" si="21"/>
        <v>0</v>
      </c>
      <c r="J108" s="1"/>
      <c r="K108" s="1"/>
      <c r="L108" s="1"/>
      <c r="M108" s="1">
        <f t="shared" si="22"/>
        <v>0</v>
      </c>
    </row>
    <row r="109" spans="1:13" x14ac:dyDescent="0.2">
      <c r="B109" s="1"/>
      <c r="C109" s="1" t="e">
        <f t="shared" si="23"/>
        <v>#DIV/0!</v>
      </c>
      <c r="D109" s="1"/>
      <c r="E109" s="1"/>
      <c r="F109" s="5"/>
      <c r="G109" s="5"/>
      <c r="H109" s="1"/>
      <c r="I109" s="6" t="e">
        <f t="shared" ref="I109" si="24">H109/B109</f>
        <v>#DIV/0!</v>
      </c>
      <c r="J109" s="6"/>
      <c r="K109" s="1"/>
      <c r="L109" s="1"/>
      <c r="M109" s="1"/>
    </row>
    <row r="110" spans="1:13" x14ac:dyDescent="0.2">
      <c r="F110" s="5"/>
      <c r="G110" s="5"/>
      <c r="I110" s="5"/>
      <c r="J110" s="5"/>
    </row>
    <row r="111" spans="1:13" x14ac:dyDescent="0.2">
      <c r="I111" s="5"/>
      <c r="J111" s="5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workbookViewId="0">
      <selection activeCell="F22" sqref="F22"/>
    </sheetView>
  </sheetViews>
  <sheetFormatPr baseColWidth="10" defaultRowHeight="15" x14ac:dyDescent="0.2"/>
  <cols>
    <col min="3" max="3" width="18.83203125" customWidth="1"/>
  </cols>
  <sheetData>
    <row r="3" spans="1:14" x14ac:dyDescent="0.2">
      <c r="A3" t="s">
        <v>66</v>
      </c>
      <c r="B3" t="s">
        <v>67</v>
      </c>
      <c r="C3" t="s">
        <v>68</v>
      </c>
    </row>
    <row r="4" spans="1:14" x14ac:dyDescent="0.2">
      <c r="A4">
        <v>2018</v>
      </c>
      <c r="B4" s="8"/>
      <c r="C4" s="9">
        <v>246095084.09999999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>
        <v>2017</v>
      </c>
      <c r="B5" s="9"/>
      <c r="C5" s="9">
        <v>65219021.219999999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>
        <v>2016</v>
      </c>
      <c r="B6" s="9"/>
      <c r="C6" s="9">
        <v>31456959.93</v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>
        <v>2015</v>
      </c>
      <c r="B7" s="9"/>
      <c r="C7" s="9">
        <v>51772954.280000001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>
        <v>2014</v>
      </c>
      <c r="B8" s="9"/>
      <c r="C8" s="9">
        <v>40168678.530000001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2:14" x14ac:dyDescent="0.2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2:14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2:14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2:14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2:14" x14ac:dyDescent="0.2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2:14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2:14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2:14" x14ac:dyDescent="0.2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2:14" x14ac:dyDescent="0.2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2:14" x14ac:dyDescent="0.2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2:14" x14ac:dyDescent="0.2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2:14" x14ac:dyDescent="0.2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2:14" x14ac:dyDescent="0.2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2:14" x14ac:dyDescent="0.2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H19" sqref="H19"/>
    </sheetView>
  </sheetViews>
  <sheetFormatPr baseColWidth="10" defaultRowHeight="15" x14ac:dyDescent="0.2"/>
  <cols>
    <col min="1" max="1" width="17.83203125" customWidth="1"/>
    <col min="2" max="2" width="15.1640625" bestFit="1" customWidth="1"/>
    <col min="3" max="4" width="14.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6.33203125" customWidth="1"/>
    <col min="10" max="10" width="16.83203125" customWidth="1"/>
    <col min="11" max="11" width="16.33203125" customWidth="1"/>
  </cols>
  <sheetData>
    <row r="1" spans="1:11" ht="15" customHeight="1" x14ac:dyDescent="0.2"/>
    <row r="2" spans="1:11" ht="21" x14ac:dyDescent="0.3">
      <c r="A2" t="s">
        <v>66</v>
      </c>
      <c r="B2" s="10">
        <v>2009</v>
      </c>
      <c r="C2" s="10">
        <v>2010</v>
      </c>
      <c r="D2" s="10">
        <v>2011</v>
      </c>
      <c r="E2" s="10">
        <v>2012</v>
      </c>
      <c r="F2" s="10">
        <v>2013</v>
      </c>
      <c r="G2" s="10">
        <v>2014</v>
      </c>
      <c r="H2" s="10">
        <v>2015</v>
      </c>
      <c r="I2" s="10">
        <v>2016</v>
      </c>
      <c r="J2" s="10">
        <v>2017</v>
      </c>
      <c r="K2" s="10">
        <v>2018</v>
      </c>
    </row>
    <row r="3" spans="1:11" ht="21" x14ac:dyDescent="0.3">
      <c r="A3" s="10" t="s">
        <v>109</v>
      </c>
      <c r="B3" s="10"/>
      <c r="C3" s="9">
        <v>260294585.96000001</v>
      </c>
      <c r="D3" s="9">
        <v>377983123.51999998</v>
      </c>
      <c r="E3" s="9">
        <v>700155145.04999995</v>
      </c>
      <c r="F3" s="9">
        <v>1130921915.51</v>
      </c>
      <c r="G3" s="9">
        <v>1142678484.6099999</v>
      </c>
      <c r="H3" s="9">
        <v>1372301211.8699999</v>
      </c>
      <c r="I3" s="9">
        <v>1825199447.95</v>
      </c>
      <c r="J3" s="9">
        <v>2378726820.2199998</v>
      </c>
      <c r="K3" s="9">
        <v>2529426468.6100001</v>
      </c>
    </row>
    <row r="4" spans="1:11" x14ac:dyDescent="0.2">
      <c r="A4" t="s">
        <v>69</v>
      </c>
      <c r="C4" s="2" t="e">
        <f>(C3-B3)/B3</f>
        <v>#DIV/0!</v>
      </c>
      <c r="D4" s="2">
        <f t="shared" ref="D4:K4" si="0">(D3-C3)/C3</f>
        <v>0.4521359409991163</v>
      </c>
      <c r="E4" s="2">
        <f t="shared" si="0"/>
        <v>0.85234498971738637</v>
      </c>
      <c r="F4" s="2">
        <f t="shared" si="0"/>
        <v>0.61524474040569654</v>
      </c>
      <c r="G4" s="2">
        <f t="shared" si="0"/>
        <v>1.0395562185827982E-2</v>
      </c>
      <c r="H4" s="2">
        <f t="shared" si="0"/>
        <v>0.20095130025868213</v>
      </c>
      <c r="I4" s="2">
        <f t="shared" si="0"/>
        <v>0.33002830002813105</v>
      </c>
      <c r="J4" s="2">
        <f t="shared" si="0"/>
        <v>0.30326952645734268</v>
      </c>
      <c r="K4" s="2">
        <f t="shared" si="0"/>
        <v>6.3353070688488167E-2</v>
      </c>
    </row>
    <row r="5" spans="1:11" x14ac:dyDescent="0.2">
      <c r="A5" t="s">
        <v>72</v>
      </c>
      <c r="B5" s="2">
        <f>SUM(D4:K4)/8</f>
        <v>0.35346542884258397</v>
      </c>
    </row>
    <row r="7" spans="1:11" x14ac:dyDescent="0.2">
      <c r="A7" s="16" t="s">
        <v>110</v>
      </c>
      <c r="B7" s="16" t="s">
        <v>70</v>
      </c>
      <c r="C7" s="16" t="s">
        <v>71</v>
      </c>
      <c r="D7" s="16" t="s">
        <v>72</v>
      </c>
      <c r="E7" s="16" t="s">
        <v>106</v>
      </c>
    </row>
    <row r="8" spans="1:11" x14ac:dyDescent="0.2">
      <c r="A8" s="17">
        <f>K3*0.3</f>
        <v>758827940.58300006</v>
      </c>
      <c r="B8" s="16">
        <v>0.05</v>
      </c>
      <c r="C8" s="16">
        <v>15</v>
      </c>
      <c r="D8" s="16">
        <v>0.15</v>
      </c>
      <c r="E8" s="16">
        <v>0.7</v>
      </c>
    </row>
    <row r="9" spans="1:11" x14ac:dyDescent="0.2">
      <c r="A9" s="1"/>
    </row>
    <row r="10" spans="1:11" x14ac:dyDescent="0.2">
      <c r="A10" s="16"/>
      <c r="B10" s="18">
        <v>0.18</v>
      </c>
      <c r="C10" s="18">
        <v>0.18</v>
      </c>
      <c r="D10" s="18">
        <v>0.18</v>
      </c>
      <c r="E10" s="18">
        <v>0.18</v>
      </c>
      <c r="F10" s="18">
        <v>0.18</v>
      </c>
      <c r="G10" s="16"/>
      <c r="H10" s="16"/>
    </row>
    <row r="11" spans="1:11" x14ac:dyDescent="0.2">
      <c r="A11" s="16" t="s">
        <v>66</v>
      </c>
      <c r="B11" s="16">
        <v>2019</v>
      </c>
      <c r="C11" s="16">
        <v>2020</v>
      </c>
      <c r="D11" s="16">
        <v>2021</v>
      </c>
      <c r="E11" s="16">
        <v>2022</v>
      </c>
      <c r="F11" s="16">
        <v>2023</v>
      </c>
      <c r="G11" s="16"/>
      <c r="H11" s="16" t="s">
        <v>113</v>
      </c>
    </row>
    <row r="12" spans="1:11" x14ac:dyDescent="0.2">
      <c r="A12" s="16" t="s">
        <v>111</v>
      </c>
      <c r="B12" s="19">
        <f>A8*(1+D8)</f>
        <v>872652131.67044997</v>
      </c>
      <c r="C12" s="19">
        <f>B12*(1+D8)</f>
        <v>1003549951.4210174</v>
      </c>
      <c r="D12" s="19">
        <f>C12*(1+D8)</f>
        <v>1154082444.1341698</v>
      </c>
      <c r="E12" s="19">
        <f>D12*(1+D8)</f>
        <v>1327194810.7542951</v>
      </c>
      <c r="F12" s="19">
        <f>E12*(1+D8)</f>
        <v>1526274032.3674393</v>
      </c>
      <c r="G12" s="19">
        <f>F12*C8</f>
        <v>22894110485.511589</v>
      </c>
      <c r="H12" s="16"/>
    </row>
    <row r="13" spans="1:11" x14ac:dyDescent="0.2">
      <c r="A13" s="16" t="s">
        <v>112</v>
      </c>
      <c r="B13" s="17">
        <f>B12/(1+B8)</f>
        <v>831097268.25757134</v>
      </c>
      <c r="C13" s="17">
        <f>C12/(1+B8)^2</f>
        <v>910249389.04400671</v>
      </c>
      <c r="D13" s="17">
        <f>D12/(1+B8)^3</f>
        <v>996939807.04819751</v>
      </c>
      <c r="E13" s="17">
        <f>E12/(1+B8)^4</f>
        <v>1091886455.3385019</v>
      </c>
      <c r="F13" s="17">
        <f>F12/(1+B8)^5</f>
        <v>1195875641.5612164</v>
      </c>
      <c r="G13" s="17">
        <f>G12/(1+B8)^4</f>
        <v>18835041354.589157</v>
      </c>
      <c r="H13" s="17">
        <f>SUM(B13:G13)</f>
        <v>23861089915.83865</v>
      </c>
    </row>
    <row r="14" spans="1:11" x14ac:dyDescent="0.2">
      <c r="A14" s="16"/>
      <c r="B14" s="17"/>
      <c r="C14" s="17"/>
      <c r="D14" s="17"/>
      <c r="E14" s="17"/>
      <c r="F14" s="17"/>
      <c r="G14" s="17" t="s">
        <v>114</v>
      </c>
      <c r="H14" s="17">
        <f>H13*E8</f>
        <v>16702762941.087053</v>
      </c>
      <c r="J14">
        <v>2018</v>
      </c>
      <c r="K14" s="9">
        <v>2529426468.6100001</v>
      </c>
    </row>
    <row r="15" spans="1:11" x14ac:dyDescent="0.2">
      <c r="J15">
        <f>J14-1</f>
        <v>2017</v>
      </c>
      <c r="K15" s="9">
        <v>2378726820.2199998</v>
      </c>
    </row>
    <row r="16" spans="1:11" x14ac:dyDescent="0.2">
      <c r="J16">
        <f>J15-1</f>
        <v>2016</v>
      </c>
      <c r="K16" s="9">
        <v>1825199447.95</v>
      </c>
    </row>
    <row r="17" spans="10:11" x14ac:dyDescent="0.2">
      <c r="J17">
        <f t="shared" ref="J17:J22" si="1">J16-1</f>
        <v>2015</v>
      </c>
      <c r="K17" s="9">
        <v>1372301211.8699999</v>
      </c>
    </row>
    <row r="18" spans="10:11" x14ac:dyDescent="0.2">
      <c r="J18">
        <f>J17-1</f>
        <v>2014</v>
      </c>
      <c r="K18" s="9">
        <v>1142678484.6099999</v>
      </c>
    </row>
    <row r="19" spans="10:11" x14ac:dyDescent="0.2">
      <c r="J19">
        <f t="shared" si="1"/>
        <v>2013</v>
      </c>
      <c r="K19" s="9">
        <v>1130921915.51</v>
      </c>
    </row>
    <row r="20" spans="10:11" x14ac:dyDescent="0.2">
      <c r="J20">
        <f>J19-1</f>
        <v>2012</v>
      </c>
      <c r="K20" s="9">
        <v>700155145.04999995</v>
      </c>
    </row>
    <row r="21" spans="10:11" x14ac:dyDescent="0.2">
      <c r="J21">
        <f t="shared" si="1"/>
        <v>2011</v>
      </c>
      <c r="K21" s="9">
        <v>377983123.51999998</v>
      </c>
    </row>
    <row r="22" spans="10:11" x14ac:dyDescent="0.2">
      <c r="J22">
        <f t="shared" si="1"/>
        <v>2010</v>
      </c>
      <c r="K22" s="9">
        <v>260294585.96000001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"/>
  <sheetViews>
    <sheetView tabSelected="1" workbookViewId="0">
      <selection activeCell="A15" sqref="A15:XFD15"/>
    </sheetView>
  </sheetViews>
  <sheetFormatPr baseColWidth="10" defaultRowHeight="15" x14ac:dyDescent="0.2"/>
  <cols>
    <col min="2" max="2" width="15.5" customWidth="1"/>
    <col min="3" max="3" width="16.33203125" customWidth="1"/>
    <col min="4" max="4" width="16.1640625" bestFit="1" customWidth="1"/>
    <col min="5" max="5" width="17.1640625" customWidth="1"/>
    <col min="8" max="9" width="18" customWidth="1"/>
    <col min="10" max="10" width="17.33203125" customWidth="1"/>
    <col min="11" max="11" width="16.6640625" customWidth="1"/>
    <col min="12" max="12" width="17.5" customWidth="1"/>
    <col min="13" max="13" width="15" customWidth="1"/>
    <col min="14" max="14" width="14.5" customWidth="1"/>
    <col min="15" max="22" width="17.83203125" customWidth="1"/>
    <col min="23" max="24" width="18.83203125" customWidth="1"/>
    <col min="25" max="25" width="17.83203125" customWidth="1"/>
    <col min="26" max="27" width="17" bestFit="1" customWidth="1"/>
    <col min="28" max="28" width="15.1640625" bestFit="1" customWidth="1"/>
    <col min="29" max="29" width="13.6640625" bestFit="1" customWidth="1"/>
    <col min="30" max="30" width="14.6640625" customWidth="1"/>
    <col min="31" max="31" width="18.1640625" customWidth="1"/>
  </cols>
  <sheetData>
    <row r="2" spans="1:31" x14ac:dyDescent="0.2">
      <c r="J2" t="s">
        <v>82</v>
      </c>
      <c r="L2" t="s">
        <v>82</v>
      </c>
      <c r="AC2" t="s">
        <v>82</v>
      </c>
      <c r="AE2" t="s">
        <v>82</v>
      </c>
    </row>
    <row r="3" spans="1:31" x14ac:dyDescent="0.2">
      <c r="A3" t="s">
        <v>73</v>
      </c>
      <c r="B3" t="s">
        <v>85</v>
      </c>
      <c r="C3" t="s">
        <v>74</v>
      </c>
      <c r="D3" t="s">
        <v>51</v>
      </c>
      <c r="E3" t="s">
        <v>75</v>
      </c>
      <c r="F3" t="s">
        <v>76</v>
      </c>
      <c r="G3" t="s">
        <v>78</v>
      </c>
      <c r="H3" t="s">
        <v>79</v>
      </c>
      <c r="I3" t="s">
        <v>80</v>
      </c>
      <c r="J3" t="s">
        <v>81</v>
      </c>
      <c r="K3" t="s">
        <v>105</v>
      </c>
      <c r="L3" t="s">
        <v>83</v>
      </c>
      <c r="M3" t="s">
        <v>118</v>
      </c>
      <c r="N3" t="s">
        <v>84</v>
      </c>
      <c r="O3" t="s">
        <v>86</v>
      </c>
      <c r="P3" t="s">
        <v>87</v>
      </c>
      <c r="Q3" t="s">
        <v>94</v>
      </c>
      <c r="R3" t="s">
        <v>108</v>
      </c>
      <c r="S3" t="s">
        <v>88</v>
      </c>
      <c r="T3" t="s">
        <v>89</v>
      </c>
      <c r="U3" t="s">
        <v>90</v>
      </c>
      <c r="V3" t="s">
        <v>115</v>
      </c>
      <c r="W3" t="s">
        <v>91</v>
      </c>
      <c r="X3" t="s">
        <v>119</v>
      </c>
      <c r="Y3" t="s">
        <v>92</v>
      </c>
      <c r="Z3" t="s">
        <v>93</v>
      </c>
      <c r="AA3" t="s">
        <v>116</v>
      </c>
    </row>
    <row r="4" spans="1:31" x14ac:dyDescent="0.2">
      <c r="A4">
        <v>2018</v>
      </c>
      <c r="B4" s="9">
        <v>38241324000</v>
      </c>
      <c r="C4" s="9">
        <v>37535578000</v>
      </c>
      <c r="D4" s="9">
        <v>55350200000</v>
      </c>
      <c r="E4" s="9">
        <v>10311290000</v>
      </c>
      <c r="F4" s="2">
        <f t="shared" ref="F4:F17" si="0">C4/D4</f>
        <v>0.67814710696618985</v>
      </c>
      <c r="G4" s="2">
        <f t="shared" ref="G4:G17" si="1">E4/D4</f>
        <v>0.18629182911714862</v>
      </c>
      <c r="H4" s="9">
        <f>D4+J4+L4+N4+O4+P4+S4+T4+U4+W4+Y4+Z4+Q4+R4+V4+AA4+M4+X4</f>
        <v>10311290000</v>
      </c>
      <c r="I4" s="9">
        <f>H4-E4</f>
        <v>0</v>
      </c>
      <c r="J4" s="9">
        <v>10465899000</v>
      </c>
      <c r="K4" s="2">
        <f>J4/D4</f>
        <v>0.18908511622360893</v>
      </c>
      <c r="L4" s="9">
        <v>6530713000</v>
      </c>
      <c r="M4" s="9">
        <v>1514560000</v>
      </c>
      <c r="N4" s="9">
        <v>440444000</v>
      </c>
      <c r="O4" s="9">
        <v>189875000</v>
      </c>
      <c r="P4" s="9">
        <v>-175112000</v>
      </c>
      <c r="Q4" s="9"/>
      <c r="R4" s="9">
        <v>368343000</v>
      </c>
      <c r="S4" s="9">
        <v>12568535000</v>
      </c>
      <c r="T4" s="11">
        <v>-5646311000</v>
      </c>
      <c r="U4" s="11">
        <v>-2511075000</v>
      </c>
      <c r="V4" s="11">
        <v>-644386000</v>
      </c>
      <c r="W4" s="9">
        <v>-96125732000</v>
      </c>
      <c r="X4" s="9">
        <v>280759000</v>
      </c>
      <c r="Y4" s="9">
        <v>-108365569000</v>
      </c>
      <c r="Z4" s="9">
        <v>135881219000</v>
      </c>
      <c r="AA4" s="9">
        <v>188928000</v>
      </c>
      <c r="AB4" s="9"/>
      <c r="AC4" s="9"/>
      <c r="AD4" s="9"/>
      <c r="AE4" s="9"/>
    </row>
    <row r="5" spans="1:31" x14ac:dyDescent="0.2">
      <c r="A5">
        <f>A4-1</f>
        <v>2017</v>
      </c>
      <c r="B5" s="9">
        <v>32941799000</v>
      </c>
      <c r="C5" s="9">
        <v>31824170000</v>
      </c>
      <c r="D5" s="9">
        <v>46649023000</v>
      </c>
      <c r="E5" s="9">
        <v>-43456932000</v>
      </c>
      <c r="F5" s="2">
        <f t="shared" si="0"/>
        <v>0.68220442687513516</v>
      </c>
      <c r="G5" s="2">
        <f t="shared" si="1"/>
        <v>-0.93157217890715527</v>
      </c>
      <c r="H5" s="9">
        <f t="shared" ref="H5:H17" si="2">D5+J5+L5+N5+O5+P5+S5+T5+U5+W5+Y5+Z5+Q5+R5+V5+AA5+M5+X5</f>
        <v>-43456932000</v>
      </c>
      <c r="I5" s="9">
        <f t="shared" ref="I5:I17" si="3">H5-E5</f>
        <v>0</v>
      </c>
      <c r="J5" s="9">
        <v>7049491000</v>
      </c>
      <c r="K5" s="2">
        <f t="shared" ref="K5:K17" si="4">J5/D5</f>
        <v>0.15111765577598485</v>
      </c>
      <c r="L5" s="9">
        <v>5819292000</v>
      </c>
      <c r="M5" s="9">
        <v>1192411000</v>
      </c>
      <c r="N5" s="9">
        <v>572786000</v>
      </c>
      <c r="O5" s="9">
        <v>144813000</v>
      </c>
      <c r="P5" s="9">
        <v>-45490000</v>
      </c>
      <c r="Q5" s="9"/>
      <c r="R5" s="9">
        <v>461488000</v>
      </c>
      <c r="S5" s="9">
        <v>8374187000</v>
      </c>
      <c r="T5" s="9">
        <v>-4607823000</v>
      </c>
      <c r="U5" s="9">
        <v>-1689346000</v>
      </c>
      <c r="V5" s="9">
        <v>-1590171000</v>
      </c>
      <c r="W5" s="9">
        <v>-55545031000</v>
      </c>
      <c r="X5" s="9">
        <v>-5931135000</v>
      </c>
      <c r="Y5" s="9">
        <v>-79759851000</v>
      </c>
      <c r="Z5" s="9">
        <v>35498214000</v>
      </c>
      <c r="AA5" s="9">
        <v>-49790000</v>
      </c>
      <c r="AB5" s="9"/>
      <c r="AC5" s="9"/>
      <c r="AD5" s="9"/>
      <c r="AE5" s="9"/>
    </row>
    <row r="6" spans="1:31" x14ac:dyDescent="0.2">
      <c r="B6" s="9"/>
      <c r="C6" s="9"/>
      <c r="D6" s="9"/>
      <c r="E6" s="9"/>
      <c r="F6" s="2"/>
      <c r="G6" s="2"/>
      <c r="H6" s="9"/>
      <c r="I6" s="9"/>
      <c r="J6" s="9"/>
      <c r="K6" s="2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spans="1:31" x14ac:dyDescent="0.2">
      <c r="A7">
        <f>A5-1</f>
        <v>2016</v>
      </c>
      <c r="B7" s="9">
        <v>1825199447.95</v>
      </c>
      <c r="C7" s="9">
        <v>1719172124.0799999</v>
      </c>
      <c r="D7" s="9">
        <v>1810152288.3099999</v>
      </c>
      <c r="E7" s="9">
        <v>470737105.33999997</v>
      </c>
      <c r="F7" s="2">
        <f t="shared" si="0"/>
        <v>0.9497389447188771</v>
      </c>
      <c r="G7" s="2">
        <f t="shared" si="1"/>
        <v>0.26005386860543706</v>
      </c>
      <c r="H7" s="9">
        <f t="shared" si="2"/>
        <v>470737105.33999968</v>
      </c>
      <c r="I7" s="9">
        <f t="shared" si="3"/>
        <v>0</v>
      </c>
      <c r="J7" s="9">
        <v>129145009.23999999</v>
      </c>
      <c r="K7" s="2">
        <f t="shared" si="4"/>
        <v>7.1344831080799712E-2</v>
      </c>
      <c r="L7" s="9">
        <v>103583804.51000001</v>
      </c>
      <c r="M7" s="9"/>
      <c r="N7" s="9">
        <v>14591618.01</v>
      </c>
      <c r="O7" s="9">
        <v>647458.78</v>
      </c>
      <c r="P7" s="9">
        <v>346741.78</v>
      </c>
      <c r="Q7" s="9"/>
      <c r="R7" s="9">
        <v>-2851456</v>
      </c>
      <c r="S7" s="9">
        <v>-38305746.509999998</v>
      </c>
      <c r="T7" s="9">
        <v>-6642772.4900000002</v>
      </c>
      <c r="U7" s="9">
        <v>-22743032.210000001</v>
      </c>
      <c r="V7" s="9">
        <v>8344998</v>
      </c>
      <c r="W7" s="9">
        <v>-704562266.90999997</v>
      </c>
      <c r="X7" s="9"/>
      <c r="Y7" s="9">
        <v>-2127794090.74</v>
      </c>
      <c r="Z7" s="9">
        <v>1304156224.3199999</v>
      </c>
      <c r="AA7" s="9">
        <v>2668327.25</v>
      </c>
      <c r="AB7" s="9"/>
      <c r="AC7" s="9"/>
      <c r="AD7" s="9"/>
      <c r="AE7" s="9"/>
    </row>
    <row r="8" spans="1:31" x14ac:dyDescent="0.2">
      <c r="A8">
        <f t="shared" ref="A8:A14" si="5">A7-1</f>
        <v>2015</v>
      </c>
      <c r="B8" s="9">
        <v>1372301211.8699999</v>
      </c>
      <c r="C8" s="9">
        <v>1350391817.72</v>
      </c>
      <c r="D8" s="9">
        <v>1381123509.9000001</v>
      </c>
      <c r="E8" s="9">
        <v>200763824.86000001</v>
      </c>
      <c r="F8" s="2">
        <f t="shared" si="0"/>
        <v>0.97774877340099353</v>
      </c>
      <c r="G8" s="2">
        <f t="shared" si="1"/>
        <v>0.1453626872766334</v>
      </c>
      <c r="H8" s="9">
        <f t="shared" si="2"/>
        <v>200763824.86000031</v>
      </c>
      <c r="I8" s="9">
        <f t="shared" si="3"/>
        <v>2.9802322387695312E-7</v>
      </c>
      <c r="J8" s="9">
        <v>192281999.66999999</v>
      </c>
      <c r="K8" s="2">
        <f t="shared" si="4"/>
        <v>0.13922143696179795</v>
      </c>
      <c r="L8" s="9">
        <v>84781587.469999999</v>
      </c>
      <c r="M8" s="9"/>
      <c r="N8" s="9">
        <v>6315165.0099999998</v>
      </c>
      <c r="O8" s="9">
        <v>743779.8</v>
      </c>
      <c r="P8" s="9">
        <v>-174927.99</v>
      </c>
      <c r="Q8" s="9"/>
      <c r="R8" s="9">
        <v>5228415.6500000004</v>
      </c>
      <c r="S8" s="9">
        <v>-61512310.289999999</v>
      </c>
      <c r="T8" s="9">
        <v>-14013463.970000001</v>
      </c>
      <c r="U8" s="9">
        <v>-54248640.740000002</v>
      </c>
      <c r="V8" s="9">
        <v>-9073852.6199999992</v>
      </c>
      <c r="W8" s="9">
        <v>-256116142.56999999</v>
      </c>
      <c r="X8" s="9"/>
      <c r="Y8" s="9">
        <v>-2942876320.5</v>
      </c>
      <c r="Z8" s="9">
        <v>1862052036.3800001</v>
      </c>
      <c r="AA8" s="9">
        <v>6252989.6600000001</v>
      </c>
      <c r="AB8" s="9"/>
      <c r="AC8" s="9"/>
      <c r="AD8" s="9"/>
      <c r="AE8" s="9"/>
    </row>
    <row r="9" spans="1:31" x14ac:dyDescent="0.2">
      <c r="B9" s="9"/>
      <c r="C9" s="9"/>
      <c r="D9" s="9"/>
      <c r="E9" s="9"/>
      <c r="F9" s="2"/>
      <c r="G9" s="2"/>
      <c r="H9" s="9"/>
      <c r="I9" s="9"/>
      <c r="J9" s="9"/>
      <c r="K9" s="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">
      <c r="A10">
        <f>A8-1</f>
        <v>2014</v>
      </c>
      <c r="B10" s="9">
        <v>1142678484.6099999</v>
      </c>
      <c r="C10" s="9">
        <v>95314944.459999993</v>
      </c>
      <c r="D10" s="9">
        <v>1144264528.4000001</v>
      </c>
      <c r="E10" s="9">
        <v>-17080921.460000001</v>
      </c>
      <c r="F10" s="2">
        <f t="shared" si="0"/>
        <v>8.3297998054066028E-2</v>
      </c>
      <c r="G10" s="2">
        <f t="shared" si="1"/>
        <v>-1.4927423717209759E-2</v>
      </c>
      <c r="H10" s="9">
        <f t="shared" si="2"/>
        <v>-17080921.460000355</v>
      </c>
      <c r="I10" s="9">
        <f>H10-E10</f>
        <v>-3.5390257835388184E-7</v>
      </c>
      <c r="J10" s="9">
        <v>79357586.120000005</v>
      </c>
      <c r="K10" s="2">
        <f t="shared" si="4"/>
        <v>6.9352482883450015E-2</v>
      </c>
      <c r="L10" s="9">
        <v>73180404.730000004</v>
      </c>
      <c r="M10" s="9"/>
      <c r="N10" s="9">
        <v>5835105.4800000004</v>
      </c>
      <c r="O10" s="9">
        <v>743779.79</v>
      </c>
      <c r="P10" s="9">
        <v>77974.710000000006</v>
      </c>
      <c r="Q10" s="9">
        <v>1961.16</v>
      </c>
      <c r="R10" s="9">
        <v>-894483.21</v>
      </c>
      <c r="S10" s="9">
        <v>9800256.6099999994</v>
      </c>
      <c r="T10" s="9">
        <v>-7557419.6399999997</v>
      </c>
      <c r="U10" s="9">
        <v>14550062.539999999</v>
      </c>
      <c r="V10" s="9">
        <v>19253342.859999999</v>
      </c>
      <c r="W10" s="9">
        <v>-341408227.17000002</v>
      </c>
      <c r="X10" s="9"/>
      <c r="Y10" s="9">
        <v>-1394725650.4400001</v>
      </c>
      <c r="Z10" s="9">
        <v>379706154.11000001</v>
      </c>
      <c r="AA10" s="9">
        <v>733702.49</v>
      </c>
      <c r="AB10" s="9"/>
      <c r="AC10" s="9"/>
      <c r="AD10" s="9"/>
      <c r="AE10" s="9"/>
    </row>
    <row r="11" spans="1:31" x14ac:dyDescent="0.2">
      <c r="A11">
        <f t="shared" si="5"/>
        <v>2013</v>
      </c>
      <c r="B11" s="9">
        <v>1130921915.51</v>
      </c>
      <c r="C11" s="9">
        <v>1114568260.74</v>
      </c>
      <c r="D11" s="7">
        <v>1130138728.3299999</v>
      </c>
      <c r="E11" s="9">
        <v>356475220.70999998</v>
      </c>
      <c r="F11" s="2">
        <f t="shared" si="0"/>
        <v>0.98622251658165161</v>
      </c>
      <c r="G11" s="2">
        <f t="shared" si="1"/>
        <v>0.31542607272362178</v>
      </c>
      <c r="H11" s="9">
        <f t="shared" si="2"/>
        <v>356475220.70999986</v>
      </c>
      <c r="I11" s="9">
        <f t="shared" si="3"/>
        <v>0</v>
      </c>
      <c r="J11" s="9">
        <v>98559602.459999993</v>
      </c>
      <c r="K11" s="2">
        <f t="shared" si="4"/>
        <v>8.7210180475489937E-2</v>
      </c>
      <c r="L11" s="9">
        <v>40771661.840000004</v>
      </c>
      <c r="M11" s="9"/>
      <c r="N11" s="9">
        <v>5652308.1600000001</v>
      </c>
      <c r="O11" s="9"/>
      <c r="P11" s="9">
        <v>-94715.38</v>
      </c>
      <c r="Q11" s="9">
        <v>7068.71</v>
      </c>
      <c r="R11" s="9">
        <v>-3973172.57</v>
      </c>
      <c r="S11" s="9">
        <v>13140484.83</v>
      </c>
      <c r="T11" s="9">
        <v>-7753381.1100000003</v>
      </c>
      <c r="U11" s="9">
        <v>-73653563.709999993</v>
      </c>
      <c r="V11" s="9">
        <v>-1889610.16</v>
      </c>
      <c r="W11" s="9">
        <v>-279232980.05000001</v>
      </c>
      <c r="X11" s="9"/>
      <c r="Y11" s="9">
        <v>-1347014151.79</v>
      </c>
      <c r="Z11" s="9">
        <v>780768382.42999995</v>
      </c>
      <c r="AA11" s="9">
        <v>1048558.72</v>
      </c>
      <c r="AB11" s="9"/>
      <c r="AC11" s="9"/>
      <c r="AD11" s="9"/>
      <c r="AE11" s="9"/>
    </row>
    <row r="12" spans="1:31" x14ac:dyDescent="0.2">
      <c r="B12" s="9"/>
      <c r="C12" s="9"/>
      <c r="D12" s="7"/>
      <c r="E12" s="9"/>
      <c r="F12" s="2"/>
      <c r="G12" s="2"/>
      <c r="H12" s="9"/>
      <c r="I12" s="9"/>
      <c r="J12" s="9"/>
      <c r="K12" s="2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x14ac:dyDescent="0.2">
      <c r="A13">
        <f>A11-1</f>
        <v>2012</v>
      </c>
      <c r="B13" s="9">
        <v>700155145.04999995</v>
      </c>
      <c r="C13" s="9">
        <v>685819391.22000003</v>
      </c>
      <c r="D13" s="9">
        <v>696651234.15999997</v>
      </c>
      <c r="E13" s="9">
        <v>481913096.22000003</v>
      </c>
      <c r="F13" s="2">
        <f t="shared" si="0"/>
        <v>0.98445155565817577</v>
      </c>
      <c r="G13" s="2">
        <f t="shared" si="1"/>
        <v>0.69175661017966272</v>
      </c>
      <c r="H13" s="9">
        <f t="shared" si="2"/>
        <v>481913096.22000003</v>
      </c>
      <c r="I13" s="9">
        <f t="shared" si="3"/>
        <v>0</v>
      </c>
      <c r="J13" s="9">
        <v>37947498.520000003</v>
      </c>
      <c r="K13" s="2">
        <f t="shared" si="4"/>
        <v>5.4471300213450272E-2</v>
      </c>
      <c r="L13" s="9">
        <v>30712112.989999998</v>
      </c>
      <c r="M13" s="9"/>
      <c r="N13" s="9">
        <v>5594314.6500000004</v>
      </c>
      <c r="O13" s="9"/>
      <c r="P13" s="9">
        <v>161660.29</v>
      </c>
      <c r="Q13" s="9">
        <v>10554.48</v>
      </c>
      <c r="R13" s="9">
        <v>1835136.12</v>
      </c>
      <c r="S13" s="9">
        <v>2345972.77</v>
      </c>
      <c r="T13" s="9">
        <v>1027741.59</v>
      </c>
      <c r="U13" s="9">
        <v>-7885473.6699999999</v>
      </c>
      <c r="V13" s="9">
        <v>3226722.55</v>
      </c>
      <c r="W13" s="9">
        <v>-122459236.76000001</v>
      </c>
      <c r="X13" s="9"/>
      <c r="Y13" s="9">
        <v>-473740078.20999998</v>
      </c>
      <c r="Z13" s="9">
        <v>300440204.31</v>
      </c>
      <c r="AA13" s="9">
        <v>6044732.4299999997</v>
      </c>
      <c r="AB13" s="9"/>
      <c r="AC13" s="9"/>
      <c r="AD13" s="9"/>
      <c r="AE13" s="9"/>
    </row>
    <row r="14" spans="1:31" ht="16" x14ac:dyDescent="0.2">
      <c r="A14">
        <f t="shared" si="5"/>
        <v>2011</v>
      </c>
      <c r="B14" s="9">
        <v>377983123.51999998</v>
      </c>
      <c r="C14" s="9">
        <v>366704384.82999998</v>
      </c>
      <c r="D14" s="9">
        <v>375560849.13</v>
      </c>
      <c r="E14" s="9">
        <v>74219234.049999997</v>
      </c>
      <c r="F14" s="2">
        <f t="shared" si="0"/>
        <v>0.97641803100478575</v>
      </c>
      <c r="G14" s="2">
        <f t="shared" si="1"/>
        <v>0.19762239387287434</v>
      </c>
      <c r="H14" s="9">
        <f t="shared" si="2"/>
        <v>74219234.049999982</v>
      </c>
      <c r="I14" s="9">
        <f t="shared" si="3"/>
        <v>0</v>
      </c>
      <c r="J14" s="9">
        <v>26723209</v>
      </c>
      <c r="K14" s="2">
        <f t="shared" si="4"/>
        <v>7.1155470709753851E-2</v>
      </c>
      <c r="L14" s="9">
        <v>21124733.309999999</v>
      </c>
      <c r="M14" s="9"/>
      <c r="N14" s="9">
        <v>4946596.43</v>
      </c>
      <c r="O14" s="9"/>
      <c r="P14" s="9">
        <v>258214.11</v>
      </c>
      <c r="Q14" s="9">
        <v>1484.38</v>
      </c>
      <c r="R14" s="9">
        <v>927288.22</v>
      </c>
      <c r="S14" s="15">
        <v>964759.15</v>
      </c>
      <c r="T14" s="9">
        <v>4041974.58</v>
      </c>
      <c r="U14" s="9">
        <v>-3862567.15</v>
      </c>
      <c r="V14" s="9">
        <v>534147.91</v>
      </c>
      <c r="W14" s="9">
        <v>-246069295.34999999</v>
      </c>
      <c r="X14" s="9"/>
      <c r="Y14" s="9">
        <v>-350625396.79000002</v>
      </c>
      <c r="Z14" s="9">
        <v>215155549.16</v>
      </c>
      <c r="AA14" s="9">
        <v>24537687.960000001</v>
      </c>
      <c r="AB14" s="9"/>
      <c r="AC14" s="9"/>
      <c r="AD14" s="9"/>
      <c r="AE14" s="9"/>
    </row>
    <row r="15" spans="1:31" ht="16" x14ac:dyDescent="0.2">
      <c r="B15" s="9"/>
      <c r="C15" s="9"/>
      <c r="D15" s="9"/>
      <c r="E15" s="9"/>
      <c r="F15" s="2"/>
      <c r="G15" s="2"/>
      <c r="H15" s="9"/>
      <c r="I15" s="9"/>
      <c r="J15" s="9"/>
      <c r="K15" s="2"/>
      <c r="L15" s="9"/>
      <c r="M15" s="9"/>
      <c r="N15" s="9"/>
      <c r="O15" s="9"/>
      <c r="P15" s="9"/>
      <c r="Q15" s="9"/>
      <c r="R15" s="9"/>
      <c r="S15" s="15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spans="1:31" x14ac:dyDescent="0.2">
      <c r="A16">
        <f>A14-1</f>
        <v>2010</v>
      </c>
      <c r="B16" s="9">
        <v>260294585.96000001</v>
      </c>
      <c r="C16" s="9">
        <v>253337502.41</v>
      </c>
      <c r="D16" s="9">
        <v>259631611.78999999</v>
      </c>
      <c r="E16" s="9">
        <v>123564361.27</v>
      </c>
      <c r="F16" s="2">
        <f t="shared" si="0"/>
        <v>0.97575753839601431</v>
      </c>
      <c r="G16" s="2">
        <f t="shared" si="1"/>
        <v>0.47592186644029921</v>
      </c>
      <c r="H16" s="9">
        <f t="shared" si="2"/>
        <v>123564361.26999997</v>
      </c>
      <c r="I16" s="9">
        <f t="shared" si="3"/>
        <v>0</v>
      </c>
      <c r="J16" s="9">
        <v>11339203.859999999</v>
      </c>
      <c r="K16" s="2">
        <f t="shared" si="4"/>
        <v>4.367420354487335E-2</v>
      </c>
      <c r="L16" s="9">
        <v>14528799.33</v>
      </c>
      <c r="M16" s="9"/>
      <c r="N16" s="9">
        <v>4372512.25</v>
      </c>
      <c r="O16" s="9"/>
      <c r="P16" s="9">
        <v>172138.23</v>
      </c>
      <c r="Q16" s="9"/>
      <c r="R16" s="9">
        <v>-271728.21000000002</v>
      </c>
      <c r="S16" s="9">
        <v>234046.07999999999</v>
      </c>
      <c r="T16" s="9">
        <v>3317.31</v>
      </c>
      <c r="U16" s="9">
        <v>-2501141.31</v>
      </c>
      <c r="V16" s="9">
        <v>3309697.51</v>
      </c>
      <c r="W16" s="9">
        <v>-140493478.87</v>
      </c>
      <c r="X16" s="9"/>
      <c r="Y16" s="9">
        <v>-257639402.69999999</v>
      </c>
      <c r="Z16" s="9">
        <v>205580163.41999999</v>
      </c>
      <c r="AA16" s="9">
        <v>25298622.579999998</v>
      </c>
      <c r="AB16" s="9"/>
      <c r="AC16" s="9"/>
      <c r="AD16" s="9"/>
      <c r="AE16" s="9"/>
    </row>
    <row r="17" spans="1:31" x14ac:dyDescent="0.2">
      <c r="A17" t="s">
        <v>77</v>
      </c>
      <c r="B17" s="9">
        <f>SUM(B4:B16)</f>
        <v>77992656914.470001</v>
      </c>
      <c r="C17" s="9">
        <f>SUM(C4:C16)</f>
        <v>74945056425.460022</v>
      </c>
      <c r="D17" s="9">
        <f>SUM(D4:D16)</f>
        <v>108796745750.01999</v>
      </c>
      <c r="E17" s="9">
        <f>SUM(E4:E16)</f>
        <v>-31455050079.009998</v>
      </c>
      <c r="F17" s="2">
        <f t="shared" si="0"/>
        <v>0.68885384308883391</v>
      </c>
      <c r="G17" s="2">
        <f t="shared" si="1"/>
        <v>-0.28911756378525888</v>
      </c>
      <c r="H17" s="9">
        <f t="shared" si="2"/>
        <v>-31455050079.010067</v>
      </c>
      <c r="I17" s="9">
        <f t="shared" si="3"/>
        <v>-6.866455078125E-5</v>
      </c>
      <c r="J17" s="9">
        <f t="shared" ref="J17:Z17" si="6">SUM(J4:J16)</f>
        <v>18090744108.869999</v>
      </c>
      <c r="K17" s="2">
        <f t="shared" si="4"/>
        <v>0.16628019509367242</v>
      </c>
      <c r="L17" s="9">
        <f t="shared" si="6"/>
        <v>12718688104.179998</v>
      </c>
      <c r="M17" s="9">
        <f>SUM(M4:M16)</f>
        <v>2706971000</v>
      </c>
      <c r="N17" s="9">
        <f t="shared" si="6"/>
        <v>1060537619.9899999</v>
      </c>
      <c r="O17" s="9">
        <f t="shared" si="6"/>
        <v>336823018.37</v>
      </c>
      <c r="P17" s="9">
        <f t="shared" si="6"/>
        <v>-219854914.25</v>
      </c>
      <c r="Q17" s="9">
        <f t="shared" si="6"/>
        <v>21068.73</v>
      </c>
      <c r="R17" s="9">
        <f>SUM(R4:R16)</f>
        <v>829830999.99999988</v>
      </c>
      <c r="S17" s="9">
        <f t="shared" si="6"/>
        <v>20869389462.640007</v>
      </c>
      <c r="T17" s="9">
        <f t="shared" si="6"/>
        <v>-10285028003.73</v>
      </c>
      <c r="U17" s="9">
        <f t="shared" si="6"/>
        <v>-4350765356.25</v>
      </c>
      <c r="V17" s="9">
        <f>SUM(V4:V16)</f>
        <v>-2210851553.9499993</v>
      </c>
      <c r="W17" s="9">
        <f t="shared" si="6"/>
        <v>-153761104627.68002</v>
      </c>
      <c r="X17" s="9">
        <f>SUM(X4:X16)</f>
        <v>-5650376000</v>
      </c>
      <c r="Y17" s="9">
        <f t="shared" si="6"/>
        <v>-197019835091.17001</v>
      </c>
      <c r="Z17" s="9">
        <f t="shared" si="6"/>
        <v>176427291714.13</v>
      </c>
      <c r="AA17" s="9">
        <f>SUM(AA4:AA16)</f>
        <v>205722621.09000003</v>
      </c>
      <c r="AB17" s="9"/>
      <c r="AC17" s="9"/>
      <c r="AD17" s="9"/>
      <c r="AE17" s="9"/>
    </row>
    <row r="18" spans="1:31" x14ac:dyDescent="0.2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spans="1:31" ht="170" customHeight="1" x14ac:dyDescent="0.2">
      <c r="A20" s="20" t="s">
        <v>117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spans="1:31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spans="1:31" x14ac:dyDescent="0.2">
      <c r="A22" s="12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</sheetData>
  <mergeCells count="1">
    <mergeCell ref="A20:O2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RowHeight="15" x14ac:dyDescent="0.2"/>
  <sheetData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66</v>
      </c>
      <c r="B3" t="s">
        <v>95</v>
      </c>
      <c r="C3" t="s">
        <v>96</v>
      </c>
      <c r="D3" t="s">
        <v>97</v>
      </c>
      <c r="E3" s="13" t="s">
        <v>98</v>
      </c>
      <c r="F3" s="13" t="s">
        <v>104</v>
      </c>
      <c r="G3" t="s">
        <v>99</v>
      </c>
      <c r="H3" t="s">
        <v>100</v>
      </c>
      <c r="I3" t="s">
        <v>101</v>
      </c>
      <c r="J3" t="s">
        <v>102</v>
      </c>
      <c r="K3" t="s">
        <v>103</v>
      </c>
      <c r="L3" t="s">
        <v>77</v>
      </c>
    </row>
    <row r="4" spans="1:12" x14ac:dyDescent="0.2">
      <c r="A4">
        <v>2018</v>
      </c>
      <c r="B4" s="4">
        <v>72003747.5</v>
      </c>
      <c r="C4" s="4">
        <v>53238712.119999997</v>
      </c>
      <c r="D4" s="4">
        <v>7922947.3099999996</v>
      </c>
      <c r="E4" s="4">
        <v>997057414.72000003</v>
      </c>
      <c r="F4" s="2">
        <f>E4/L4</f>
        <v>0.84508152461411701</v>
      </c>
      <c r="G4" s="4">
        <v>8599080.6999999993</v>
      </c>
      <c r="H4" s="4">
        <v>16958119.629999999</v>
      </c>
      <c r="I4" s="4">
        <v>23682753.109999999</v>
      </c>
      <c r="J4" s="4">
        <v>321378.61</v>
      </c>
      <c r="K4" s="4">
        <v>51620.34</v>
      </c>
      <c r="L4" s="4">
        <f>B4+C4+D4+E4+G4+H4+I4+J4+K4</f>
        <v>1179835774.04</v>
      </c>
    </row>
    <row r="5" spans="1:12" x14ac:dyDescent="0.2">
      <c r="A5">
        <f>A4-1</f>
        <v>2017</v>
      </c>
      <c r="B5" s="4">
        <v>56832958.149999999</v>
      </c>
      <c r="C5" s="4">
        <v>32394342.239999998</v>
      </c>
      <c r="D5" s="4">
        <v>11759343.59</v>
      </c>
      <c r="E5" s="4">
        <v>828560424.79999995</v>
      </c>
      <c r="F5" s="2">
        <f t="shared" ref="F5:F12" si="0">E5/L5</f>
        <v>0.84304721547189831</v>
      </c>
      <c r="G5" s="4">
        <v>6536592.2800000003</v>
      </c>
      <c r="H5" s="4">
        <v>41425942.5</v>
      </c>
      <c r="I5" s="4">
        <v>4867378.53</v>
      </c>
      <c r="J5" s="4">
        <v>410410.21</v>
      </c>
      <c r="K5" s="4">
        <v>28765.08</v>
      </c>
      <c r="L5" s="4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4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4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4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4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4">
        <f t="shared" si="1"/>
        <v>0</v>
      </c>
    </row>
    <row r="11" spans="1:12" x14ac:dyDescent="0.2">
      <c r="A11">
        <f t="shared" si="2"/>
        <v>2011</v>
      </c>
      <c r="B11" s="4">
        <v>20223578.75</v>
      </c>
      <c r="C11" s="4">
        <v>4618360.62</v>
      </c>
      <c r="E11" s="4">
        <v>117955881.43000001</v>
      </c>
      <c r="F11" s="2">
        <f t="shared" si="0"/>
        <v>0.80817708901607332</v>
      </c>
      <c r="I11" s="4">
        <v>3155192.51</v>
      </c>
      <c r="L11" s="4">
        <f t="shared" si="1"/>
        <v>145953013.31</v>
      </c>
    </row>
    <row r="12" spans="1:12" x14ac:dyDescent="0.2">
      <c r="A12">
        <f t="shared" si="2"/>
        <v>2010</v>
      </c>
      <c r="B12" s="4">
        <v>11516478.109999999</v>
      </c>
      <c r="E12" s="4">
        <v>58060945.969999999</v>
      </c>
      <c r="F12" s="2">
        <f t="shared" si="0"/>
        <v>0.83447967121119093</v>
      </c>
      <c r="L12" s="4">
        <f t="shared" si="1"/>
        <v>69577424.079999998</v>
      </c>
    </row>
    <row r="13" spans="1:12" x14ac:dyDescent="0.2">
      <c r="F13" s="2"/>
      <c r="L13" s="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自由现金流</vt:lpstr>
      <vt:lpstr>估值</vt:lpstr>
      <vt:lpstr>现金流净利润比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2019-07-24T05:42:16Z</dcterms:modified>
</cp:coreProperties>
</file>