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600309_万华化学/"/>
    </mc:Choice>
  </mc:AlternateContent>
  <bookViews>
    <workbookView xWindow="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3" i="3"/>
  <c r="B13" i="3"/>
  <c r="D13" i="3"/>
  <c r="F13" i="3"/>
  <c r="G13" i="3"/>
  <c r="G14" i="3"/>
  <c r="B14" i="3"/>
  <c r="C14" i="3"/>
  <c r="D14" i="3"/>
  <c r="E14" i="3"/>
  <c r="F14" i="3"/>
  <c r="H14" i="3"/>
  <c r="J14" i="3"/>
  <c r="L14" i="3"/>
  <c r="A9" i="3"/>
  <c r="B6" i="3"/>
  <c r="B5" i="3"/>
  <c r="I23" i="3"/>
  <c r="I24" i="3"/>
  <c r="I25" i="3"/>
  <c r="I26" i="3"/>
  <c r="I27" i="3"/>
  <c r="I28" i="3"/>
  <c r="I29" i="3"/>
  <c r="I30" i="3"/>
  <c r="H5" i="4"/>
  <c r="H6" i="4"/>
  <c r="H7" i="4"/>
  <c r="H8" i="4"/>
  <c r="H9" i="4"/>
  <c r="H10" i="4"/>
  <c r="H11" i="4"/>
  <c r="H12" i="4"/>
  <c r="D13" i="4"/>
  <c r="J13" i="4"/>
  <c r="L13" i="4"/>
  <c r="M13" i="4"/>
  <c r="N13" i="4"/>
  <c r="O13" i="4"/>
  <c r="P13" i="4"/>
  <c r="R13" i="4"/>
  <c r="S13" i="4"/>
  <c r="T13" i="4"/>
  <c r="U13" i="4"/>
  <c r="V13" i="4"/>
  <c r="W13" i="4"/>
  <c r="X13" i="4"/>
  <c r="Y13" i="4"/>
  <c r="Z13" i="4"/>
  <c r="Q13" i="4"/>
  <c r="H13" i="4"/>
  <c r="H4" i="4"/>
  <c r="K4" i="3"/>
  <c r="J4" i="3"/>
  <c r="I4" i="3"/>
  <c r="H4" i="3"/>
  <c r="G4" i="3"/>
  <c r="F4" i="3"/>
  <c r="E4" i="3"/>
  <c r="D4" i="3"/>
  <c r="I8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H15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<sst xmlns="http://schemas.openxmlformats.org/spreadsheetml/2006/main" count="143" uniqueCount="126">
  <si>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</si>
  <si>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</si>
  <si>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</si>
  <si>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</si>
  <si>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</si>
  <si>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</si>
  <si>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</si>
  <si>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</si>
  <si>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</si>
  <si>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</si>
  <si>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</si>
  <si>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</si>
  <si>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</si>
  <si>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</si>
  <si>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</si>
  <si>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</si>
  <si>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</si>
  <si>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</si>
  <si>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</si>
  <si>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</si>
  <si>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</si>
  <si>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</si>
  <si>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</si>
  <si>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</si>
  <si>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</si>
  <si>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</si>
  <si>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</si>
  <si>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</si>
  <si>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</si>
  <si>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</si>
  <si>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</si>
  <si>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</si>
  <si>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</si>
  <si>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</si>
  <si>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</si>
  <si>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</si>
  <si>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</si>
  <si>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</si>
  <si>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</si>
  <si>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</si>
  <si>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</si>
  <si>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</si>
  <si>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</si>
  <si>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</si>
  <si>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</si>
  <si>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</si>
  <si>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</si>
  <si>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</si>
  <si>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</si>
  <si>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</si>
  <si>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</si>
  <si>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</si>
  <si>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</si>
  <si>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</si>
  <si>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</si>
  <si>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</si>
  <si>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</si>
  <si>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</si>
  <si>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</si>
  <si>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</si>
  <si>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</si>
  <si>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</si>
  <si>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</si>
  <si>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</si>
  <si>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</si>
  <si>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</si>
  <si>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</si>
  <si>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</si>
  <si>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</si>
  <si>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</si>
  <si>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</si>
  <si>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</si>
  <si>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</si>
  <si>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</si>
  <si>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</si>
  <si>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</si>
  <si>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</si>
  <si>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</si>
  <si>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</si>
  <si>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</si>
  <si>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</si>
  <si>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</si>
  <si>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</si>
  <si>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</si>
  <si>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</si>
  <si>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</si>
  <si>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</si>
  <si>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</si>
  <si>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</si>
  <si>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</si>
  <si>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</si>
  <si>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</si>
  <si>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</si>
  <si>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</si>
  <si>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</si>
  <si>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</si>
  <si>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</si>
  <si>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</si>
  <si>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</si>
  <si>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</si>
  <si>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</si>
  <si>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</si>
  <si>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</si>
  <si>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</si>
  <si>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</si>
  <si>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</si>
  <si>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</si>
  <si>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</si>
  <si>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</si>
  <si>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</si>
  <si>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</si>
  <si>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</si>
  <si>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</si>
  <si>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</si>
  <si>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</si>
  <si>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</si>
  <si>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</si>
  <si>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近9年的差值主要为：资产减值11亿+折旧7亿+无形资产摊销+1亿+财务费用1亿+应付增加了91亿-递延所得税增加3.8亿-应收增加了165亿-投资损失27亿=84.8亿约等于82亿
可以看到，差值的主要原因是：
1. 应收165亿，应付91亿，应收-应付 74亿
2. 投资损失27亿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</si>
  <si>
    <t>投资性房地产折旧</t>
    <rPh sb="0" eb="1">
      <t>tou'zi'xing</t>
    </rPh>
    <rPh sb="3" eb="4">
      <t>fang'di'chan</t>
    </rPh>
    <rPh sb="6" eb="7">
      <t>zhe'jiu</t>
    </rPh>
    <phoneticPr fontId="2" type="noConversion"/>
  </si>
  <si>
    <t>近7年复合增长率</t>
    <rPh sb="0" eb="1">
      <t>jin</t>
    </rPh>
    <rPh sb="2" eb="3">
      <t>nian</t>
    </rPh>
    <rPh sb="3" eb="4">
      <t>fu'he</t>
    </rPh>
    <rPh sb="5" eb="6">
      <t>zeng'zhang'lv</t>
    </rPh>
    <phoneticPr fontId="2" type="noConversion"/>
  </si>
  <si>
    <t>近5年复合增长率</t>
    <rPh sb="0" eb="1">
      <t>jin</t>
    </rPh>
    <rPh sb="2" eb="3">
      <t>nian</t>
    </rPh>
    <rPh sb="3" eb="4">
      <t>fu'he</t>
    </rPh>
    <rPh sb="5" eb="6">
      <t>zeng'zhang'lv</t>
    </rPh>
    <phoneticPr fontId="2" type="noConversion"/>
  </si>
  <si>
    <t>现金流折扣1</t>
    <rPh sb="0" eb="1">
      <t>xian'jin'liu</t>
    </rPh>
    <rPh sb="3" eb="4">
      <t>zhe'kou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</si>
  <si>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</si>
  <si>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</si>
  <si>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</t>
    <rPh sb="0" eb="1">
      <t>cheng'ben</t>
    </rPh>
    <phoneticPr fontId="2" type="noConversion"/>
  </si>
  <si>
    <t>预期涨幅</t>
    <rPh sb="0" eb="1">
      <t>yu'qi</t>
    </rPh>
    <rPh sb="2" eb="3">
      <t>zhang'fu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</si>
</sst>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23" sqref="F23"/>
    </sheetView>
  </sheetViews>
  <sheetFormatPr baseColWidth="10" defaultRowHeight="15" x14ac:dyDescent="0.2"/>
  <cols>
    <col min="1" max="2" width="17.83203125" customWidth="1"/>
    <col min="3" max="3" width="16" customWidth="1"/>
    <col min="4" max="4" width="16.33203125" customWidth="1"/>
    <col min="5" max="5" width="15.83203125" customWidth="1"/>
    <col min="6" max="6" width="16.5" customWidth="1"/>
    <col min="7" max="7" width="17.5" customWidth="1"/>
    <col min="8" max="8" width="18.1640625" customWidth="1"/>
    <col min="9" max="9" width="16.332031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109</v>
      </c>
      <c r="B3" s="10"/>
      <c r="C3" s="9">
        <v>10429275.859999999</v>
      </c>
      <c r="D3" s="9">
        <v>1853900338.8399999</v>
      </c>
      <c r="E3" s="9">
        <v>2348879482.6999998</v>
      </c>
      <c r="F3" s="9">
        <v>2891412294.7399998</v>
      </c>
      <c r="G3" s="9">
        <v>2419366386.5500002</v>
      </c>
      <c r="H3" s="9">
        <v>1609743609.5899999</v>
      </c>
      <c r="I3" s="9">
        <v>3679421831.9000001</v>
      </c>
      <c r="J3" s="9">
        <v>11134790281.66</v>
      </c>
      <c r="K3" s="9">
        <v>10610379859.299999</v>
      </c>
    </row>
    <row r="4" spans="1:12" x14ac:dyDescent="0.2">
      <c r="A4" t="s">
        <v>69</v>
      </c>
      <c r="C4" s="2" t="e">
        <f>(C3-B3)/B3</f>
        <v>#DIV/0!</v>
      </c>
      <c r="D4" s="2">
        <f t="shared" ref="D4:K4" si="0">(D3-C3)/C3</f>
        <v>176.7592580468957</v>
      </c>
      <c r="E4" s="2">
        <f t="shared" si="0"/>
        <v>0.26699339413774109</v>
      </c>
      <c r="F4" s="2">
        <f t="shared" si="0"/>
        <v>0.23097515902193802</v>
      </c>
      <c r="G4" s="2">
        <f t="shared" si="0"/>
        <v>-0.16325790308381</v>
      </c>
      <c r="H4" s="2">
        <f t="shared" si="0"/>
        <v>-0.33464248385897299</v>
      </c>
      <c r="I4" s="2">
        <f t="shared" si="0"/>
        <v>1.2857191729042772</v>
      </c>
      <c r="J4" s="2">
        <f t="shared" si="0"/>
        <v>2.0262336829996346</v>
      </c>
      <c r="K4" s="2">
        <f t="shared" si="0"/>
        <v>-4.709656931965317E-2</v>
      </c>
    </row>
    <row r="5" spans="1:12" x14ac:dyDescent="0.2">
      <c r="A5" t="s">
        <v>119</v>
      </c>
      <c r="B5" s="2">
        <f>(K3/E3)^(1/7)-1</f>
        <v>0.24037466025349929</v>
      </c>
    </row>
    <row r="6" spans="1:12" x14ac:dyDescent="0.2">
      <c r="A6" t="s">
        <v>120</v>
      </c>
      <c r="B6" s="2">
        <f>(K3/F3)^(1/5)-1</f>
        <v>0.29695283188918098</v>
      </c>
    </row>
    <row r="8" spans="1:12" x14ac:dyDescent="0.2">
      <c r="A8" s="16" t="s">
        <v>110</v>
      </c>
      <c r="B8" s="16" t="s">
        <v>70</v>
      </c>
      <c r="C8" s="16" t="s">
        <v>71</v>
      </c>
      <c r="D8" s="16" t="s">
        <v>72</v>
      </c>
      <c r="E8" s="16" t="s">
        <v>106</v>
      </c>
      <c r="F8" s="16" t="s">
        <v>121</v>
      </c>
    </row>
    <row r="9" spans="1:12" x14ac:dyDescent="0.2">
      <c r="A9" s="17">
        <f>K3*F9</f>
        <v>10610379859.299999</v>
      </c>
      <c r="B9" s="16">
        <v>0.05</v>
      </c>
      <c r="C9" s="16">
        <v>11</v>
      </c>
      <c r="D9" s="16">
        <v>0.05</v>
      </c>
      <c r="E9" s="16">
        <v>0.7</v>
      </c>
      <c r="F9" s="16">
        <v>1</v>
      </c>
    </row>
    <row r="10" spans="1:12" x14ac:dyDescent="0.2">
      <c r="A10" s="1"/>
    </row>
    <row r="11" spans="1:12" x14ac:dyDescent="0.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 x14ac:dyDescent="0.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113</v>
      </c>
      <c r="I12" t="s">
        <v>122</v>
      </c>
      <c r="J12" t="s">
        <v>123</v>
      </c>
      <c r="K12" s="16" t="s">
        <v>124</v>
      </c>
      <c r="L12" s="16" t="s">
        <v>125</v>
      </c>
    </row>
    <row r="13" spans="1:12" x14ac:dyDescent="0.2">
      <c r="A13" s="16" t="s">
        <v>111</v>
      </c>
      <c r="B13" s="19">
        <f>A9*0.54</f>
        <v>5729605124.0220003</v>
      </c>
      <c r="C13" s="19">
        <f>B13*(1+D9)</f>
        <v>6016085380.2231007</v>
      </c>
      <c r="D13" s="19">
        <f>C13*(1+D9)</f>
        <v>6316889649.2342558</v>
      </c>
      <c r="E13" s="19">
        <f>A9*(1+D9)</f>
        <v>11140898852.264999</v>
      </c>
      <c r="F13" s="19">
        <f>E13*(1+D9)</f>
        <v>11697943794.87825</v>
      </c>
      <c r="G13" s="19">
        <f>F13*C9</f>
        <v>128677381743.66075</v>
      </c>
      <c r="H13" s="16"/>
    </row>
    <row r="14" spans="1:12" x14ac:dyDescent="0.2">
      <c r="A14" s="16" t="s">
        <v>112</v>
      </c>
      <c r="B14" s="17">
        <f>B13/(1+B9)</f>
        <v>5456766784.7828569</v>
      </c>
      <c r="C14" s="17">
        <f>C13/(1+B9)^2</f>
        <v>5456766784.7828579</v>
      </c>
      <c r="D14" s="17">
        <f>D13/(1+B9)^3</f>
        <v>5456766784.7828569</v>
      </c>
      <c r="E14" s="17">
        <f>E13/(1+B9)^4</f>
        <v>9165645057.1644516</v>
      </c>
      <c r="F14" s="17">
        <f>F13/(1+B9)^5</f>
        <v>9165645057.1644516</v>
      </c>
      <c r="G14" s="17">
        <f>G13/(1+B9)^4</f>
        <v>105863200410.24944</v>
      </c>
      <c r="H14" s="17">
        <f>SUM(B14:G14)</f>
        <v>140564790878.92691</v>
      </c>
      <c r="I14" s="4">
        <v>2734012800</v>
      </c>
      <c r="J14">
        <f>H14/I14</f>
        <v>51.41336239498473</v>
      </c>
      <c r="K14">
        <v>45.52</v>
      </c>
      <c r="L14" s="2">
        <f>J14/K14</f>
        <v>1.1294675394328806</v>
      </c>
    </row>
    <row r="15" spans="1:12" x14ac:dyDescent="0.2">
      <c r="A15" s="16"/>
      <c r="B15" s="17"/>
      <c r="C15" s="17"/>
      <c r="D15" s="17"/>
      <c r="E15" s="17"/>
      <c r="F15" s="17"/>
      <c r="G15" s="17" t="s">
        <v>114</v>
      </c>
      <c r="H15" s="17">
        <f>H14*E9</f>
        <v>98395353615.248825</v>
      </c>
    </row>
    <row r="22" spans="9:10" x14ac:dyDescent="0.2">
      <c r="I22">
        <v>2018</v>
      </c>
      <c r="J22" s="9">
        <v>10610379859.299999</v>
      </c>
    </row>
    <row r="23" spans="9:10" x14ac:dyDescent="0.2">
      <c r="I23">
        <f>I22-1</f>
        <v>2017</v>
      </c>
      <c r="J23" s="9">
        <v>11134790281.66</v>
      </c>
    </row>
    <row r="24" spans="9:10" x14ac:dyDescent="0.2">
      <c r="I24">
        <f>I23-1</f>
        <v>2016</v>
      </c>
      <c r="J24" s="9">
        <v>3679421831.9000001</v>
      </c>
    </row>
    <row r="25" spans="9:10" x14ac:dyDescent="0.2">
      <c r="I25">
        <f t="shared" ref="I25:I29" si="1">I24-1</f>
        <v>2015</v>
      </c>
      <c r="J25" s="9">
        <v>1609743609.5899999</v>
      </c>
    </row>
    <row r="26" spans="9:10" x14ac:dyDescent="0.2">
      <c r="I26">
        <f>I25-1</f>
        <v>2014</v>
      </c>
      <c r="J26" s="9">
        <v>2419366386.5500002</v>
      </c>
    </row>
    <row r="27" spans="9:10" x14ac:dyDescent="0.2">
      <c r="I27">
        <f t="shared" si="1"/>
        <v>2013</v>
      </c>
      <c r="J27" s="9">
        <v>2891412294.7399998</v>
      </c>
    </row>
    <row r="28" spans="9:10" x14ac:dyDescent="0.2">
      <c r="I28">
        <f>I27-1</f>
        <v>2012</v>
      </c>
      <c r="J28" s="9">
        <v>2348879482.6999998</v>
      </c>
    </row>
    <row r="29" spans="9:10" x14ac:dyDescent="0.2">
      <c r="I29">
        <f t="shared" si="1"/>
        <v>2011</v>
      </c>
      <c r="J29" s="9">
        <v>1853900338.8399999</v>
      </c>
    </row>
    <row r="30" spans="9:10" x14ac:dyDescent="0.2">
      <c r="I30">
        <f>I29-1</f>
        <v>2010</v>
      </c>
      <c r="J30" s="9">
        <v>10429275.859999999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workbookViewId="0">
      <selection activeCell="A4" sqref="A4:B12"/>
    </sheetView>
  </sheetViews>
  <sheetFormatPr baseColWidth="10" defaultRowHeight="15" x14ac:dyDescent="0.2"/>
  <cols>
    <col min="2" max="2" width="15.5" customWidth="1"/>
    <col min="3" max="3" width="16.33203125" customWidth="1"/>
    <col min="4" max="4" width="16.1640625" bestFit="1" customWidth="1"/>
    <col min="5" max="5" width="17.1640625" customWidth="1"/>
    <col min="8" max="8" width="18" customWidth="1"/>
    <col min="9" max="9" width="17.6640625" customWidth="1"/>
    <col min="10" max="10" width="17.33203125" customWidth="1"/>
    <col min="11" max="11" width="16.6640625" customWidth="1"/>
    <col min="12" max="12" width="17.5" customWidth="1"/>
    <col min="13" max="13" width="15" customWidth="1"/>
    <col min="14" max="14" width="14.5" customWidth="1"/>
    <col min="15" max="22" width="17.83203125" customWidth="1"/>
    <col min="23" max="23" width="18.83203125" customWidth="1"/>
    <col min="24" max="24" width="17.83203125" customWidth="1"/>
    <col min="25" max="25" width="17" bestFit="1" customWidth="1"/>
    <col min="26" max="27" width="15.1640625" bestFit="1" customWidth="1"/>
    <col min="28" max="28" width="13.6640625" bestFit="1" customWidth="1"/>
    <col min="29" max="29" width="14.6640625" customWidth="1"/>
    <col min="30" max="30" width="18.1640625" customWidth="1"/>
  </cols>
  <sheetData>
    <row r="2" spans="1:30" x14ac:dyDescent="0.2">
      <c r="J2" t="s">
        <v>82</v>
      </c>
      <c r="L2" t="s">
        <v>82</v>
      </c>
      <c r="AB2" t="s">
        <v>82</v>
      </c>
      <c r="AD2" t="s">
        <v>82</v>
      </c>
    </row>
    <row r="3" spans="1:30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118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90</v>
      </c>
      <c r="V3" t="s">
        <v>115</v>
      </c>
      <c r="W3" t="s">
        <v>91</v>
      </c>
      <c r="X3" t="s">
        <v>92</v>
      </c>
      <c r="Y3" t="s">
        <v>93</v>
      </c>
      <c r="Z3" t="s">
        <v>116</v>
      </c>
    </row>
    <row r="4" spans="1:30" x14ac:dyDescent="0.2">
      <c r="A4">
        <v>2018</v>
      </c>
      <c r="B4" s="9">
        <v>10610379859.299999</v>
      </c>
      <c r="C4" s="9">
        <v>10034835805.76</v>
      </c>
      <c r="D4" s="9">
        <v>12829641983.379999</v>
      </c>
      <c r="E4" s="9">
        <v>19257494429.459999</v>
      </c>
      <c r="F4" s="2">
        <f t="shared" ref="F4:F13" si="0">C4/D4</f>
        <v>0.78216023633079579</v>
      </c>
      <c r="G4" s="2">
        <f t="shared" ref="G4:G13" si="1">E4/D4</f>
        <v>1.5010157301666627</v>
      </c>
      <c r="H4" s="9">
        <f>D4+J4+L4+N4+O4+P4+S4+T4+U4+W4+X4+Y4+Q4+R4+V4+Z4+M4</f>
        <v>19257494429.459999</v>
      </c>
      <c r="I4" s="9">
        <f>H4-E4</f>
        <v>0</v>
      </c>
      <c r="J4" s="9">
        <v>-35676990.780000001</v>
      </c>
      <c r="K4" s="2">
        <f>J4/D4</f>
        <v>-2.7808251256128047E-3</v>
      </c>
      <c r="L4" s="9">
        <v>3023575099.48</v>
      </c>
      <c r="M4" s="9"/>
      <c r="N4" s="9">
        <v>153419126.31</v>
      </c>
      <c r="O4" s="9">
        <v>7744764.3700000001</v>
      </c>
      <c r="P4" s="9">
        <v>92845423.599999994</v>
      </c>
      <c r="Q4" s="9"/>
      <c r="R4" s="9"/>
      <c r="S4" s="9">
        <v>962192395.77999997</v>
      </c>
      <c r="T4" s="11">
        <v>-93472439.189999998</v>
      </c>
      <c r="U4" s="11">
        <v>145788349.31999999</v>
      </c>
      <c r="V4" s="11">
        <v>4213869.24</v>
      </c>
      <c r="W4" s="9">
        <v>-811135567.36000001</v>
      </c>
      <c r="X4" s="9">
        <v>2135642484.6099999</v>
      </c>
      <c r="Y4" s="9">
        <v>842715930.70000005</v>
      </c>
      <c r="Z4" s="9"/>
      <c r="AA4" s="9"/>
      <c r="AB4" s="9"/>
      <c r="AC4" s="9"/>
      <c r="AD4" s="9"/>
    </row>
    <row r="5" spans="1:30" x14ac:dyDescent="0.2">
      <c r="A5">
        <f>A4-1</f>
        <v>2017</v>
      </c>
      <c r="B5" s="9">
        <v>11134790281.66</v>
      </c>
      <c r="C5" s="9">
        <v>10710734337.040001</v>
      </c>
      <c r="D5" s="9">
        <v>13309319707.98</v>
      </c>
      <c r="E5" s="9">
        <v>10707798595.4</v>
      </c>
      <c r="F5" s="2">
        <f t="shared" si="0"/>
        <v>0.80475445567800585</v>
      </c>
      <c r="G5" s="2">
        <f t="shared" si="1"/>
        <v>0.80453387778939744</v>
      </c>
      <c r="H5" s="9">
        <f t="shared" ref="H5:H13" si="2">D5+J5+L5+N5+O5+P5+S5+T5+U5+W5+X5+Y5+Q5+R5+V5+Z5+M5</f>
        <v>10707798595.400002</v>
      </c>
      <c r="I5" s="9">
        <f t="shared" ref="I5:I13" si="3">H5-E5</f>
        <v>0</v>
      </c>
      <c r="J5" s="9">
        <v>303316067.55000001</v>
      </c>
      <c r="K5" s="2">
        <f t="shared" ref="K5:K13" si="4">J5/D5</f>
        <v>2.278974990495854E-2</v>
      </c>
      <c r="L5" s="9">
        <v>3033400427.5799999</v>
      </c>
      <c r="M5" s="9"/>
      <c r="N5" s="9">
        <v>144455456.00999999</v>
      </c>
      <c r="O5" s="9">
        <v>7778750.04</v>
      </c>
      <c r="P5" s="9">
        <v>217695299.03999999</v>
      </c>
      <c r="Q5" s="9"/>
      <c r="R5" s="9"/>
      <c r="S5" s="9">
        <v>836246812.04999995</v>
      </c>
      <c r="T5" s="9">
        <v>-125557555.26000001</v>
      </c>
      <c r="U5" s="9">
        <v>-577733343</v>
      </c>
      <c r="V5" s="9">
        <v>-3292378.84</v>
      </c>
      <c r="W5" s="9">
        <v>-2663155302.0300002</v>
      </c>
      <c r="X5" s="9">
        <v>-9376824722.7999992</v>
      </c>
      <c r="Y5" s="9">
        <v>5602149377.0799999</v>
      </c>
      <c r="Z5" s="9"/>
      <c r="AA5" s="9"/>
      <c r="AB5" s="9"/>
      <c r="AC5" s="9"/>
      <c r="AD5" s="9"/>
    </row>
    <row r="6" spans="1:30" x14ac:dyDescent="0.2">
      <c r="A6">
        <f>A5-1</f>
        <v>2016</v>
      </c>
      <c r="B6" s="9">
        <v>3679421831.9000001</v>
      </c>
      <c r="C6" s="9">
        <v>3676300829.8299999</v>
      </c>
      <c r="D6" s="9">
        <v>4548069435.6000004</v>
      </c>
      <c r="E6" s="9">
        <v>7348843878.8299999</v>
      </c>
      <c r="F6" s="2">
        <f t="shared" si="0"/>
        <v>0.80832117492617106</v>
      </c>
      <c r="G6" s="2">
        <f t="shared" si="1"/>
        <v>1.615816113383614</v>
      </c>
      <c r="H6" s="9">
        <f t="shared" si="2"/>
        <v>7348843878.829999</v>
      </c>
      <c r="I6" s="9">
        <f t="shared" si="3"/>
        <v>0</v>
      </c>
      <c r="J6" s="9">
        <v>74298764.329999998</v>
      </c>
      <c r="K6" s="2">
        <f t="shared" si="4"/>
        <v>1.6336330256619794E-2</v>
      </c>
      <c r="L6" s="9">
        <v>2629476704.1399999</v>
      </c>
      <c r="M6" s="9"/>
      <c r="N6" s="9">
        <v>129481556.45</v>
      </c>
      <c r="O6" s="9">
        <v>3511454.08</v>
      </c>
      <c r="P6" s="9">
        <v>85025534.540000007</v>
      </c>
      <c r="Q6" s="9"/>
      <c r="R6" s="9"/>
      <c r="S6" s="9">
        <v>975448474.03999996</v>
      </c>
      <c r="T6" s="9">
        <v>-52752991.719999999</v>
      </c>
      <c r="U6" s="9">
        <v>-114442959.04000001</v>
      </c>
      <c r="V6" s="9">
        <v>-2514827.13</v>
      </c>
      <c r="W6" s="9">
        <v>-165241872.47999999</v>
      </c>
      <c r="X6" s="9">
        <v>-2816512528.5100002</v>
      </c>
      <c r="Y6" s="9">
        <v>2054997134.53</v>
      </c>
      <c r="Z6" s="9"/>
      <c r="AA6" s="9"/>
      <c r="AB6" s="9"/>
      <c r="AC6" s="9"/>
      <c r="AD6" s="9"/>
    </row>
    <row r="7" spans="1:30" x14ac:dyDescent="0.2">
      <c r="A7">
        <f t="shared" ref="A7:A11" si="5">A6-1</f>
        <v>2015</v>
      </c>
      <c r="B7" s="9">
        <v>1609743609.5899999</v>
      </c>
      <c r="C7" s="9">
        <v>2279560788.5100002</v>
      </c>
      <c r="D7" s="9">
        <v>2279560788.5100002</v>
      </c>
      <c r="E7" s="9">
        <v>4602393725.9200001</v>
      </c>
      <c r="F7" s="2">
        <f t="shared" si="0"/>
        <v>1</v>
      </c>
      <c r="G7" s="2">
        <f t="shared" si="1"/>
        <v>2.0189826694326864</v>
      </c>
      <c r="H7" s="9">
        <f t="shared" si="2"/>
        <v>4602393725.9199991</v>
      </c>
      <c r="I7" s="9">
        <f t="shared" si="3"/>
        <v>0</v>
      </c>
      <c r="J7" s="9">
        <v>-8353337.2699999996</v>
      </c>
      <c r="K7" s="2">
        <f t="shared" si="4"/>
        <v>-3.6644503239854505E-3</v>
      </c>
      <c r="L7" s="9">
        <v>1472835738.3699999</v>
      </c>
      <c r="M7" s="9"/>
      <c r="N7" s="9">
        <v>73177887.930000007</v>
      </c>
      <c r="O7" s="9"/>
      <c r="P7" s="9">
        <v>160020095.77000001</v>
      </c>
      <c r="Q7" s="9"/>
      <c r="R7" s="9">
        <v>3466833.57</v>
      </c>
      <c r="S7" s="9">
        <v>694307407.11000001</v>
      </c>
      <c r="T7" s="9">
        <v>-3387514.8</v>
      </c>
      <c r="U7" s="9">
        <v>-47978062.850000001</v>
      </c>
      <c r="V7" s="9">
        <v>1199959.9099999999</v>
      </c>
      <c r="W7" s="9">
        <v>-1188361869.1900001</v>
      </c>
      <c r="X7" s="9">
        <v>1227061982.5699999</v>
      </c>
      <c r="Y7" s="9">
        <v>-61156183.710000001</v>
      </c>
      <c r="Z7" s="9"/>
      <c r="AA7" s="9"/>
      <c r="AB7" s="9"/>
      <c r="AC7" s="9"/>
      <c r="AD7" s="9"/>
    </row>
    <row r="8" spans="1:30" x14ac:dyDescent="0.2">
      <c r="A8">
        <f>A7-1</f>
        <v>2014</v>
      </c>
      <c r="B8" s="9">
        <v>2419366386.5500002</v>
      </c>
      <c r="C8" s="9">
        <v>2456859140.5900002</v>
      </c>
      <c r="D8" s="9">
        <v>3217547108.4099998</v>
      </c>
      <c r="E8" s="9">
        <v>4020514862.8299999</v>
      </c>
      <c r="F8" s="2">
        <f t="shared" si="0"/>
        <v>0.76358140465706958</v>
      </c>
      <c r="G8" s="2">
        <f t="shared" si="1"/>
        <v>1.2495589737664474</v>
      </c>
      <c r="H8" s="9">
        <f t="shared" si="2"/>
        <v>4020514862.8300009</v>
      </c>
      <c r="I8" s="9">
        <f>H8-E8</f>
        <v>0</v>
      </c>
      <c r="J8" s="9">
        <v>74266280.049999997</v>
      </c>
      <c r="K8" s="2">
        <f t="shared" si="4"/>
        <v>2.3081644976038849E-2</v>
      </c>
      <c r="L8" s="9">
        <v>934105052.57000005</v>
      </c>
      <c r="M8" s="9"/>
      <c r="N8" s="9">
        <v>44525724.490000002</v>
      </c>
      <c r="O8" s="9">
        <v>10132085.16</v>
      </c>
      <c r="P8" s="9">
        <v>222802522.16</v>
      </c>
      <c r="Q8" s="9"/>
      <c r="R8" s="9">
        <v>-3466833.57</v>
      </c>
      <c r="S8" s="9">
        <v>598112155.33000004</v>
      </c>
      <c r="T8" s="9">
        <v>1257102.1200000001</v>
      </c>
      <c r="U8" s="9">
        <v>-143538922.99000001</v>
      </c>
      <c r="V8" s="9">
        <v>-2902030.37</v>
      </c>
      <c r="W8" s="9">
        <v>-745905658.17999995</v>
      </c>
      <c r="X8" s="9">
        <v>531164543.25</v>
      </c>
      <c r="Y8" s="9">
        <v>-717584265.60000002</v>
      </c>
      <c r="Z8" s="9"/>
      <c r="AA8" s="9"/>
      <c r="AB8" s="9"/>
      <c r="AC8" s="9"/>
      <c r="AD8" s="9"/>
    </row>
    <row r="9" spans="1:30" x14ac:dyDescent="0.2">
      <c r="A9">
        <f t="shared" si="5"/>
        <v>2013</v>
      </c>
      <c r="B9" s="9">
        <v>2891412294.7399998</v>
      </c>
      <c r="C9" s="9">
        <v>2782621210.2399998</v>
      </c>
      <c r="D9" s="7">
        <v>3765784143.8299999</v>
      </c>
      <c r="E9" s="9">
        <v>3869262970.0700002</v>
      </c>
      <c r="F9" s="2">
        <f t="shared" si="0"/>
        <v>0.73892212191693174</v>
      </c>
      <c r="G9" s="2">
        <f t="shared" si="1"/>
        <v>1.0274786929594846</v>
      </c>
      <c r="H9" s="9">
        <f t="shared" si="2"/>
        <v>3869262970.0700006</v>
      </c>
      <c r="I9" s="9">
        <f t="shared" si="3"/>
        <v>0</v>
      </c>
      <c r="J9" s="9">
        <v>26910586.48</v>
      </c>
      <c r="K9" s="2">
        <f t="shared" si="4"/>
        <v>7.1460778027044652E-3</v>
      </c>
      <c r="L9" s="9">
        <v>846134654.05999994</v>
      </c>
      <c r="M9" s="9"/>
      <c r="N9" s="9">
        <v>21047696.329999998</v>
      </c>
      <c r="O9" s="9">
        <v>10018624.59</v>
      </c>
      <c r="P9" s="9">
        <v>29437420.260000002</v>
      </c>
      <c r="Q9" s="9"/>
      <c r="R9" s="9">
        <v>-16017988.99</v>
      </c>
      <c r="S9" s="9">
        <v>209954790.99000001</v>
      </c>
      <c r="T9" s="9">
        <v>16521156.17</v>
      </c>
      <c r="U9" s="9">
        <v>-41086708.810000002</v>
      </c>
      <c r="V9" s="9">
        <v>2568870.5299999998</v>
      </c>
      <c r="W9" s="9">
        <v>-272228261.52999997</v>
      </c>
      <c r="X9" s="9">
        <v>-21679135.530000001</v>
      </c>
      <c r="Y9" s="9">
        <v>-708102878.30999994</v>
      </c>
      <c r="Z9" s="9"/>
      <c r="AA9" s="9"/>
      <c r="AB9" s="9"/>
      <c r="AC9" s="9"/>
      <c r="AD9" s="9"/>
    </row>
    <row r="10" spans="1:30" x14ac:dyDescent="0.2">
      <c r="A10">
        <f>A9-1</f>
        <v>2012</v>
      </c>
      <c r="B10" s="9">
        <v>2348879482.6999998</v>
      </c>
      <c r="C10" s="9">
        <v>2375843572.5</v>
      </c>
      <c r="D10" s="9">
        <v>3019939965.8400002</v>
      </c>
      <c r="E10" s="9">
        <v>3806178738.5300002</v>
      </c>
      <c r="F10" s="2">
        <f t="shared" si="0"/>
        <v>0.78671880877577516</v>
      </c>
      <c r="G10" s="2">
        <f t="shared" si="1"/>
        <v>1.2603491399112323</v>
      </c>
      <c r="H10" s="9">
        <f t="shared" si="2"/>
        <v>3806178738.5300007</v>
      </c>
      <c r="I10" s="9">
        <f t="shared" si="3"/>
        <v>0</v>
      </c>
      <c r="J10" s="9">
        <v>35128514.390000001</v>
      </c>
      <c r="K10" s="2">
        <f t="shared" si="4"/>
        <v>1.1632189641964939E-2</v>
      </c>
      <c r="L10" s="9">
        <v>731446804.15999997</v>
      </c>
      <c r="M10" s="9"/>
      <c r="N10" s="9">
        <v>11856701.32</v>
      </c>
      <c r="O10" s="9">
        <v>7665166.2300000004</v>
      </c>
      <c r="P10" s="9">
        <v>169821788.24000001</v>
      </c>
      <c r="Q10" s="9"/>
      <c r="R10" s="9">
        <v>-2667597.81</v>
      </c>
      <c r="S10" s="9">
        <v>271990257.08999997</v>
      </c>
      <c r="T10" s="9">
        <v>-4372236.96</v>
      </c>
      <c r="U10" s="9">
        <v>-49233859.939999998</v>
      </c>
      <c r="V10" s="9">
        <v>-808342.75</v>
      </c>
      <c r="W10" s="9">
        <v>-656984559.23000002</v>
      </c>
      <c r="X10" s="9">
        <v>-1467481927.1600001</v>
      </c>
      <c r="Y10" s="9">
        <v>1726848789.25</v>
      </c>
      <c r="Z10" s="9">
        <v>13029275.859999999</v>
      </c>
      <c r="AA10" s="9"/>
      <c r="AB10" s="9"/>
      <c r="AC10" s="9"/>
      <c r="AD10" s="9"/>
    </row>
    <row r="11" spans="1:30" ht="16" x14ac:dyDescent="0.2">
      <c r="A11">
        <f t="shared" si="5"/>
        <v>2011</v>
      </c>
      <c r="B11" s="9">
        <v>1853900338.8399999</v>
      </c>
      <c r="C11" s="9">
        <v>1794405853.1300001</v>
      </c>
      <c r="D11" s="9">
        <v>2395407360.1300001</v>
      </c>
      <c r="E11" s="9">
        <v>2012433377.9000001</v>
      </c>
      <c r="F11" s="2">
        <f t="shared" si="0"/>
        <v>0.74910258814292729</v>
      </c>
      <c r="G11" s="2">
        <f t="shared" si="1"/>
        <v>0.84012156403776939</v>
      </c>
      <c r="H11" s="9">
        <f t="shared" si="2"/>
        <v>2012433377.9000003</v>
      </c>
      <c r="I11" s="9">
        <f t="shared" si="3"/>
        <v>0</v>
      </c>
      <c r="J11" s="9">
        <v>-4942440.8600000003</v>
      </c>
      <c r="K11" s="2">
        <f t="shared" si="4"/>
        <v>-2.0632986865882267E-3</v>
      </c>
      <c r="L11" s="9">
        <v>662030069.63999999</v>
      </c>
      <c r="M11" s="9"/>
      <c r="N11" s="9">
        <v>9095737.5399999991</v>
      </c>
      <c r="O11" s="9">
        <v>4722874.75</v>
      </c>
      <c r="P11" s="9">
        <v>13870045.960000001</v>
      </c>
      <c r="Q11" s="9"/>
      <c r="R11" s="9">
        <v>9444630.1099999994</v>
      </c>
      <c r="S11" s="15">
        <v>140218927.96000001</v>
      </c>
      <c r="T11" s="9">
        <v>-9946689.4299999997</v>
      </c>
      <c r="U11" s="9">
        <v>-24858892.890000001</v>
      </c>
      <c r="V11" s="9">
        <v>-507399.44</v>
      </c>
      <c r="W11" s="9">
        <v>-169549739.94999999</v>
      </c>
      <c r="X11" s="9">
        <v>-1336695095.4200001</v>
      </c>
      <c r="Y11" s="9">
        <v>334573265.66000003</v>
      </c>
      <c r="Z11" s="9">
        <v>-10429275.859999999</v>
      </c>
      <c r="AA11" s="9"/>
      <c r="AB11" s="9"/>
      <c r="AC11" s="9"/>
      <c r="AD11" s="9"/>
    </row>
    <row r="12" spans="1:30" x14ac:dyDescent="0.2">
      <c r="A12">
        <f>A11-1</f>
        <v>2010</v>
      </c>
      <c r="B12" s="9">
        <v>10429275.859999999</v>
      </c>
      <c r="C12" s="9">
        <v>1132502454.1300001</v>
      </c>
      <c r="D12" s="9">
        <v>1720754010.4400001</v>
      </c>
      <c r="E12" s="9">
        <v>413358406.20999998</v>
      </c>
      <c r="F12" s="2">
        <f t="shared" si="0"/>
        <v>0.65814314379567662</v>
      </c>
      <c r="G12" s="2">
        <f t="shared" si="1"/>
        <v>0.24021934785687551</v>
      </c>
      <c r="H12" s="9">
        <f t="shared" si="2"/>
        <v>413358406.21000046</v>
      </c>
      <c r="I12" s="9">
        <f t="shared" si="3"/>
        <v>4.76837158203125E-7</v>
      </c>
      <c r="J12" s="9">
        <v>32473493.739999998</v>
      </c>
      <c r="K12" s="2">
        <f t="shared" si="4"/>
        <v>1.887166529496942E-2</v>
      </c>
      <c r="L12" s="9">
        <v>313839149.94999999</v>
      </c>
      <c r="M12" s="9"/>
      <c r="N12" s="9">
        <v>6777988.4100000001</v>
      </c>
      <c r="O12" s="9"/>
      <c r="P12" s="9">
        <v>101329.63</v>
      </c>
      <c r="Q12" s="9"/>
      <c r="R12" s="9">
        <v>14778307.92</v>
      </c>
      <c r="S12" s="9">
        <v>13280041.41</v>
      </c>
      <c r="T12" s="9">
        <v>-203411497.43000001</v>
      </c>
      <c r="U12" s="9">
        <v>9077703.6899999995</v>
      </c>
      <c r="V12" s="9">
        <v>-914308.03</v>
      </c>
      <c r="W12" s="9">
        <v>-396850442.63</v>
      </c>
      <c r="X12" s="9">
        <v>-1275346734.6700001</v>
      </c>
      <c r="Y12" s="9">
        <v>177399363.78</v>
      </c>
      <c r="Z12" s="9">
        <v>1400000</v>
      </c>
      <c r="AA12" s="9"/>
      <c r="AB12" s="9"/>
      <c r="AC12" s="9"/>
      <c r="AD12" s="9"/>
    </row>
    <row r="13" spans="1:30" x14ac:dyDescent="0.2">
      <c r="A13" t="s">
        <v>77</v>
      </c>
      <c r="B13" s="9">
        <f>SUM(B4:B12)</f>
        <v>36558323361.139992</v>
      </c>
      <c r="C13" s="9">
        <f>SUM(C4:C12)</f>
        <v>37243663991.730003</v>
      </c>
      <c r="D13" s="9">
        <f>SUM(D4:D12)</f>
        <v>47086024504.120003</v>
      </c>
      <c r="E13" s="9">
        <f>SUM(E4:E12)</f>
        <v>56038278985.150002</v>
      </c>
      <c r="F13" s="2">
        <f t="shared" si="0"/>
        <v>0.79097066239837688</v>
      </c>
      <c r="G13" s="2">
        <f t="shared" si="1"/>
        <v>1.1901255112384075</v>
      </c>
      <c r="H13" s="9">
        <f t="shared" si="2"/>
        <v>56038278985.149994</v>
      </c>
      <c r="I13" s="9">
        <f t="shared" si="3"/>
        <v>0</v>
      </c>
      <c r="J13" s="9">
        <f>SUM(J4:J12)</f>
        <v>497420937.63000005</v>
      </c>
      <c r="K13" s="2">
        <f t="shared" si="4"/>
        <v>1.0564088662581314E-2</v>
      </c>
      <c r="L13" s="9">
        <f t="shared" ref="L13:Z13" si="6">SUM(L4:L12)</f>
        <v>13646843699.949999</v>
      </c>
      <c r="M13" s="9">
        <f t="shared" si="6"/>
        <v>0</v>
      </c>
      <c r="N13" s="9">
        <f t="shared" si="6"/>
        <v>593837874.78999996</v>
      </c>
      <c r="O13" s="9">
        <f t="shared" si="6"/>
        <v>51573719.219999999</v>
      </c>
      <c r="P13" s="9">
        <f t="shared" si="6"/>
        <v>991619459.20000005</v>
      </c>
      <c r="Q13" s="9">
        <f t="shared" si="6"/>
        <v>0</v>
      </c>
      <c r="R13" s="9">
        <f t="shared" si="6"/>
        <v>5537351.2299999986</v>
      </c>
      <c r="S13" s="9">
        <f t="shared" si="6"/>
        <v>4701751261.7600002</v>
      </c>
      <c r="T13" s="9">
        <f t="shared" si="6"/>
        <v>-475122666.5</v>
      </c>
      <c r="U13" s="9">
        <f t="shared" si="6"/>
        <v>-844006696.51000011</v>
      </c>
      <c r="V13" s="9">
        <f t="shared" si="6"/>
        <v>-2956586.88</v>
      </c>
      <c r="W13" s="9">
        <f t="shared" si="6"/>
        <v>-7069413272.5799999</v>
      </c>
      <c r="X13" s="9">
        <f t="shared" si="6"/>
        <v>-12400671133.660002</v>
      </c>
      <c r="Y13" s="9">
        <f t="shared" si="6"/>
        <v>9251840533.3799992</v>
      </c>
      <c r="Z13" s="9">
        <f t="shared" si="6"/>
        <v>4000000</v>
      </c>
      <c r="AA13" s="9"/>
      <c r="AB13" s="9"/>
      <c r="AC13" s="9"/>
      <c r="AD13" s="9"/>
    </row>
    <row r="14" spans="1:30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0" ht="170" customHeight="1" x14ac:dyDescent="0.2">
      <c r="A16" s="20" t="s">
        <v>117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</sheetData>
  <mergeCells count="1">
    <mergeCell ref="A16:O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2019-08-21T01:47:36Z</dcterms:modified>
</cp:coreProperties>
</file>