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git\stock_learn\600519_贵州茅台\"/>
    </mc:Choice>
  </mc:AlternateContent>
  <bookViews>
    <workbookView xWindow="1185" yWindow="2685" windowWidth="24555" windowHeight="13560" tabRatio="500" activeTab="6"/>
  </bookViews>
  <sheets>
    <sheet name="分析" sheetId="3" r:id="rId1"/>
    <sheet name="Sheet2" sheetId="4" r:id="rId2"/>
    <sheet name="现利比" sheetId="1" r:id="rId3"/>
    <sheet name="估值" sheetId="2" r:id="rId4"/>
    <sheet name="合并资产负债表" sheetId="5" r:id="rId5"/>
    <sheet name="利润表" sheetId="6" r:id="rId6"/>
    <sheet name="现金流量表" sheetId="7" r:id="rId7"/>
  </sheets>
  <calcPr calcId="162913" concurrentCalc="0"/>
  <fileRecoveryPr repairLoad="1"/>
</workbook>
</file>

<file path=xl/calcChain.xml><?xml version="1.0" encoding="utf-8"?>
<calcChain xmlns="http://schemas.openxmlformats.org/spreadsheetml/2006/main">
  <c r="D29" i="7" l="1"/>
  <c r="D27" i="7"/>
  <c r="D21" i="7"/>
  <c r="D22" i="7"/>
  <c r="D23" i="7"/>
  <c r="D20" i="7"/>
  <c r="D16" i="7"/>
  <c r="D17" i="7"/>
  <c r="D18" i="7"/>
  <c r="D19" i="7"/>
  <c r="D15" i="7"/>
  <c r="D8" i="7"/>
  <c r="D9" i="7"/>
  <c r="D10" i="7"/>
  <c r="D11" i="7"/>
  <c r="D7" i="7"/>
  <c r="D4" i="7"/>
  <c r="D5" i="7"/>
  <c r="D6" i="7"/>
  <c r="D3" i="7"/>
  <c r="D32" i="7"/>
  <c r="D33" i="7"/>
  <c r="D12" i="7"/>
  <c r="D13" i="7"/>
  <c r="D14" i="7"/>
  <c r="D24" i="7"/>
  <c r="D25" i="7"/>
  <c r="D26" i="7"/>
  <c r="D28" i="7"/>
  <c r="D30" i="7"/>
  <c r="D31" i="7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3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A10" i="2"/>
  <c r="J17" i="2"/>
  <c r="J18" i="2"/>
  <c r="J19" i="2"/>
  <c r="J20" i="2"/>
  <c r="J21" i="2"/>
  <c r="J22" i="2"/>
  <c r="J23" i="2"/>
  <c r="J24" i="2"/>
  <c r="J25" i="2"/>
  <c r="B14" i="2"/>
  <c r="B15" i="2"/>
  <c r="C14" i="2"/>
  <c r="C15" i="2"/>
  <c r="D14" i="2"/>
  <c r="D15" i="2"/>
  <c r="E14" i="2"/>
  <c r="E15" i="2"/>
  <c r="F14" i="2"/>
  <c r="F15" i="2"/>
  <c r="G14" i="2"/>
  <c r="G15" i="2"/>
  <c r="H15" i="2"/>
  <c r="H16" i="2"/>
  <c r="D6" i="2"/>
  <c r="E6" i="2"/>
  <c r="F6" i="2"/>
  <c r="G6" i="2"/>
  <c r="H6" i="2"/>
  <c r="I6" i="2"/>
  <c r="J6" i="2"/>
  <c r="K6" i="2"/>
  <c r="B7" i="2"/>
  <c r="C6" i="2"/>
  <c r="P4" i="1"/>
  <c r="X4" i="1"/>
  <c r="H4" i="1"/>
  <c r="U4" i="1"/>
  <c r="R4" i="1"/>
  <c r="X14" i="1"/>
  <c r="U14" i="1"/>
  <c r="R14" i="1"/>
  <c r="P14" i="1"/>
  <c r="D14" i="1"/>
  <c r="B14" i="1"/>
  <c r="F14" i="1"/>
  <c r="C14" i="1"/>
  <c r="E14" i="1"/>
  <c r="X13" i="1"/>
  <c r="U13" i="1"/>
  <c r="R13" i="1"/>
  <c r="P13" i="1"/>
  <c r="F13" i="1"/>
  <c r="E13" i="1"/>
  <c r="A5" i="1"/>
  <c r="A6" i="1"/>
  <c r="A7" i="1"/>
  <c r="A8" i="1"/>
  <c r="A9" i="1"/>
  <c r="A10" i="1"/>
  <c r="A11" i="1"/>
  <c r="A12" i="1"/>
  <c r="A13" i="1"/>
  <c r="X12" i="1"/>
  <c r="U12" i="1"/>
  <c r="R12" i="1"/>
  <c r="P12" i="1"/>
  <c r="F12" i="1"/>
  <c r="E12" i="1"/>
  <c r="X11" i="1"/>
  <c r="U11" i="1"/>
  <c r="R11" i="1"/>
  <c r="P11" i="1"/>
  <c r="F11" i="1"/>
  <c r="E11" i="1"/>
  <c r="X10" i="1"/>
  <c r="U10" i="1"/>
  <c r="R10" i="1"/>
  <c r="P10" i="1"/>
  <c r="F10" i="1"/>
  <c r="E10" i="1"/>
  <c r="X9" i="1"/>
  <c r="U9" i="1"/>
  <c r="R9" i="1"/>
  <c r="P9" i="1"/>
  <c r="F9" i="1"/>
  <c r="E9" i="1"/>
  <c r="X8" i="1"/>
  <c r="U8" i="1"/>
  <c r="R8" i="1"/>
  <c r="P8" i="1"/>
  <c r="F8" i="1"/>
  <c r="E8" i="1"/>
  <c r="X7" i="1"/>
  <c r="U7" i="1"/>
  <c r="R7" i="1"/>
  <c r="P7" i="1"/>
  <c r="F7" i="1"/>
  <c r="E7" i="1"/>
  <c r="X6" i="1"/>
  <c r="U6" i="1"/>
  <c r="R6" i="1"/>
  <c r="P6" i="1"/>
  <c r="F6" i="1"/>
  <c r="E6" i="1"/>
  <c r="X5" i="1"/>
  <c r="U5" i="1"/>
  <c r="R5" i="1"/>
  <c r="P5" i="1"/>
  <c r="H5" i="1"/>
  <c r="I5" i="1"/>
  <c r="F5" i="1"/>
  <c r="E5" i="1"/>
  <c r="I4" i="1"/>
  <c r="F4" i="1"/>
  <c r="E4" i="1"/>
</calcChain>
</file>

<file path=xl/sharedStrings.xml><?xml version="1.0" encoding="utf-8"?>
<sst xmlns="http://schemas.openxmlformats.org/spreadsheetml/2006/main" count="158" uniqueCount="146">
  <si>
    <t>加</t>
    <rPh sb="0" eb="1">
      <t>jia</t>
    </rPh>
    <phoneticPr fontId="1" type="noConversion"/>
  </si>
  <si>
    <t>年份</t>
    <rPh sb="0" eb="1">
      <t>nian'fen</t>
    </rPh>
    <phoneticPr fontId="1" type="noConversion"/>
  </si>
  <si>
    <t>净利润</t>
    <rPh sb="0" eb="1">
      <t>jing'li'run</t>
    </rPh>
    <phoneticPr fontId="1" type="noConversion"/>
  </si>
  <si>
    <t>扣非净利润</t>
    <rPh sb="0" eb="1">
      <t>kou'fei</t>
    </rPh>
    <rPh sb="2" eb="3">
      <t>jing'li'run</t>
    </rPh>
    <phoneticPr fontId="1" type="noConversion"/>
  </si>
  <si>
    <t>经营活动净额</t>
    <rPh sb="0" eb="1">
      <t>jing'ying</t>
    </rPh>
    <rPh sb="2" eb="3">
      <t>huo'dong</t>
    </rPh>
    <rPh sb="4" eb="5">
      <t>jing'e</t>
    </rPh>
    <phoneticPr fontId="1" type="noConversion"/>
  </si>
  <si>
    <t>扣非占比</t>
    <rPh sb="0" eb="1">
      <t>kou'fei</t>
    </rPh>
    <rPh sb="2" eb="3">
      <t>zhan'bi</t>
    </rPh>
    <phoneticPr fontId="1" type="noConversion"/>
  </si>
  <si>
    <t>现利比</t>
    <rPh sb="0" eb="1">
      <t>xian</t>
    </rPh>
    <rPh sb="1" eb="2">
      <t>li</t>
    </rPh>
    <rPh sb="2" eb="3">
      <t>bi</t>
    </rPh>
    <phoneticPr fontId="1" type="noConversion"/>
  </si>
  <si>
    <t>计算现金流</t>
    <rPh sb="0" eb="1">
      <t>ji'suan</t>
    </rPh>
    <rPh sb="2" eb="3">
      <t>xian'jin'liu</t>
    </rPh>
    <phoneticPr fontId="1" type="noConversion"/>
  </si>
  <si>
    <t>现金流差值</t>
    <rPh sb="0" eb="1">
      <t>xian'jin'liu</t>
    </rPh>
    <rPh sb="3" eb="4">
      <t>cha'zhi</t>
    </rPh>
    <phoneticPr fontId="1" type="noConversion"/>
  </si>
  <si>
    <t>资产减值</t>
    <rPh sb="0" eb="1">
      <t>zi'chan</t>
    </rPh>
    <rPh sb="2" eb="3">
      <t>jian'zhi</t>
    </rPh>
    <phoneticPr fontId="1" type="noConversion"/>
  </si>
  <si>
    <t>折旧</t>
    <rPh sb="0" eb="1">
      <t>zhe'jiu</t>
    </rPh>
    <phoneticPr fontId="1" type="noConversion"/>
  </si>
  <si>
    <t>无形资产摊销</t>
    <rPh sb="0" eb="1">
      <t>wu'xing</t>
    </rPh>
    <rPh sb="2" eb="3">
      <t>zi'chan</t>
    </rPh>
    <rPh sb="4" eb="5">
      <t>tan'xiao</t>
    </rPh>
    <phoneticPr fontId="1" type="noConversion"/>
  </si>
  <si>
    <t>存货</t>
    <rPh sb="0" eb="1">
      <t>cun'huo</t>
    </rPh>
    <phoneticPr fontId="1" type="noConversion"/>
  </si>
  <si>
    <t>应收款</t>
    <rPh sb="0" eb="1">
      <t>ying'shou</t>
    </rPh>
    <rPh sb="2" eb="3">
      <t>kuan</t>
    </rPh>
    <phoneticPr fontId="1" type="noConversion"/>
  </si>
  <si>
    <t>应收款减少</t>
    <rPh sb="0" eb="1">
      <t>ying'shou'kuan</t>
    </rPh>
    <rPh sb="3" eb="4">
      <t>jian'shao</t>
    </rPh>
    <phoneticPr fontId="1" type="noConversion"/>
  </si>
  <si>
    <t>应付</t>
    <rPh sb="0" eb="1">
      <t>ying'fu</t>
    </rPh>
    <phoneticPr fontId="1" type="noConversion"/>
  </si>
  <si>
    <t>应付增加</t>
    <rPh sb="0" eb="1">
      <t>ying'fu</t>
    </rPh>
    <rPh sb="2" eb="3">
      <t>zeng'jia</t>
    </rPh>
    <phoneticPr fontId="1" type="noConversion"/>
  </si>
  <si>
    <t>递延所得税资产</t>
    <rPh sb="0" eb="1">
      <t>di'yan</t>
    </rPh>
    <rPh sb="2" eb="3">
      <t>suo'de'shui</t>
    </rPh>
    <rPh sb="5" eb="6">
      <t>zi'chan</t>
    </rPh>
    <phoneticPr fontId="1" type="noConversion"/>
  </si>
  <si>
    <t>递延所得税资产减少</t>
    <rPh sb="0" eb="1">
      <t>di'yan</t>
    </rPh>
    <rPh sb="2" eb="3">
      <t>suo'de'shui</t>
    </rPh>
    <rPh sb="5" eb="6">
      <t>zi'chan</t>
    </rPh>
    <rPh sb="7" eb="8">
      <t>jian'shao</t>
    </rPh>
    <phoneticPr fontId="1" type="noConversion"/>
  </si>
  <si>
    <t>合计</t>
    <rPh sb="0" eb="1">
      <t>he'ji</t>
    </rPh>
    <phoneticPr fontId="1" type="noConversion"/>
  </si>
  <si>
    <t>长期待摊销费摊销</t>
    <rPh sb="0" eb="1">
      <t>chang'qi</t>
    </rPh>
    <rPh sb="2" eb="3">
      <t>dai</t>
    </rPh>
    <rPh sb="3" eb="4">
      <t>tan'xiao</t>
    </rPh>
    <rPh sb="5" eb="6">
      <t>fei</t>
    </rPh>
    <rPh sb="6" eb="7">
      <t>tan'xiao</t>
    </rPh>
    <phoneticPr fontId="1" type="noConversion"/>
  </si>
  <si>
    <t>固定资产报废损失</t>
    <rPh sb="0" eb="1">
      <t>gu'ding</t>
    </rPh>
    <rPh sb="2" eb="3">
      <t>zi'chan</t>
    </rPh>
    <rPh sb="4" eb="5">
      <t>bao'fei</t>
    </rPh>
    <rPh sb="6" eb="7">
      <t>sun'shi</t>
    </rPh>
    <phoneticPr fontId="1" type="noConversion"/>
  </si>
  <si>
    <t>存货减少</t>
    <rPh sb="0" eb="1">
      <t>cun'huo</t>
    </rPh>
    <rPh sb="2" eb="3">
      <t>jian'shoa</t>
    </rPh>
    <phoneticPr fontId="1" type="noConversion"/>
  </si>
  <si>
    <t>真实应付</t>
    <rPh sb="0" eb="1">
      <t>zhen'shi</t>
    </rPh>
    <rPh sb="2" eb="3">
      <t>ying'fu</t>
    </rPh>
    <phoneticPr fontId="1" type="noConversion"/>
  </si>
  <si>
    <t>真实应收减少</t>
    <rPh sb="0" eb="1">
      <t>zhen'shi</t>
    </rPh>
    <rPh sb="2" eb="3">
      <t>ying'shou</t>
    </rPh>
    <rPh sb="4" eb="5">
      <t>jian'shao</t>
    </rPh>
    <phoneticPr fontId="1" type="noConversion"/>
  </si>
  <si>
    <t>年份</t>
    <rPh sb="0" eb="1">
      <t>nian'f</t>
    </rPh>
    <phoneticPr fontId="2" type="noConversion"/>
  </si>
  <si>
    <t>经营活动产生的现金流量净额</t>
    <phoneticPr fontId="2" type="noConversion"/>
  </si>
  <si>
    <t>环比增长</t>
    <rPh sb="0" eb="1">
      <t>huan'bi</t>
    </rPh>
    <rPh sb="2" eb="3">
      <t>zeng'zhang</t>
    </rPh>
    <phoneticPr fontId="2" type="noConversion"/>
  </si>
  <si>
    <t>年华增长</t>
    <rPh sb="0" eb="1">
      <t>nian'hua</t>
    </rPh>
    <rPh sb="2" eb="3">
      <t>zeng'zhang</t>
    </rPh>
    <phoneticPr fontId="2" type="noConversion"/>
  </si>
  <si>
    <t>初始净利润</t>
    <rPh sb="0" eb="1">
      <t>chu'shi</t>
    </rPh>
    <rPh sb="2" eb="3">
      <t>jing'li'run</t>
    </rPh>
    <phoneticPr fontId="2" type="noConversion"/>
  </si>
  <si>
    <t>无风险利率</t>
    <rPh sb="0" eb="1">
      <t>wu'feng'xian</t>
    </rPh>
    <rPh sb="3" eb="4">
      <t>li'lv</t>
    </rPh>
    <phoneticPr fontId="2" type="noConversion"/>
  </si>
  <si>
    <t>最后pe</t>
    <rPh sb="0" eb="1">
      <t>zui'hou</t>
    </rPh>
    <phoneticPr fontId="2" type="noConversion"/>
  </si>
  <si>
    <t>折扣</t>
    <rPh sb="0" eb="1">
      <t>zhe'kou</t>
    </rPh>
    <phoneticPr fontId="2" type="noConversion"/>
  </si>
  <si>
    <t>最终估值</t>
    <rPh sb="0" eb="1">
      <t>zui'zhong</t>
    </rPh>
    <rPh sb="2" eb="3">
      <t>gu'zhi</t>
    </rPh>
    <phoneticPr fontId="2" type="noConversion"/>
  </si>
  <si>
    <t>预估净利润</t>
    <rPh sb="0" eb="1">
      <t>yu'gu</t>
    </rPh>
    <rPh sb="2" eb="3">
      <t>jinl'gi'run</t>
    </rPh>
    <phoneticPr fontId="2" type="noConversion"/>
  </si>
  <si>
    <t>折现价值</t>
    <rPh sb="0" eb="1">
      <t>zhe'xian</t>
    </rPh>
    <rPh sb="2" eb="3">
      <t>jia'zhi</t>
    </rPh>
    <phoneticPr fontId="2" type="noConversion"/>
  </si>
  <si>
    <t>折扣估值</t>
    <rPh sb="0" eb="1">
      <t>zhe'kou</t>
    </rPh>
    <rPh sb="2" eb="3">
      <t>gu'zhi</t>
    </rPh>
    <phoneticPr fontId="2" type="noConversion"/>
  </si>
  <si>
    <t>利润折扣</t>
    <phoneticPr fontId="1" type="noConversion"/>
  </si>
  <si>
    <t>贵州茅台生意模式最简单，生产酒，卖酒。</t>
    <phoneticPr fontId="1" type="noConversion"/>
  </si>
  <si>
    <t>非流动资产：</t>
  </si>
  <si>
    <t>流动负债：</t>
  </si>
  <si>
    <t>非流动负债：</t>
  </si>
  <si>
    <t>负债和所有者权益</t>
  </si>
  <si>
    <t>项目</t>
  </si>
  <si>
    <t>附注</t>
  </si>
  <si>
    <t>流动资产</t>
  </si>
  <si>
    <t>货币资金</t>
  </si>
  <si>
    <t>应收票据</t>
  </si>
  <si>
    <t>应收账款</t>
  </si>
  <si>
    <t>预付款项</t>
  </si>
  <si>
    <t>应收利息</t>
  </si>
  <si>
    <t>其他应收款</t>
  </si>
  <si>
    <t>存货</t>
  </si>
  <si>
    <t>流动资产合计</t>
  </si>
  <si>
    <t>持有至到期投资</t>
  </si>
  <si>
    <t>长期股权投资</t>
  </si>
  <si>
    <t>固定资产</t>
  </si>
  <si>
    <t>在建工程</t>
  </si>
  <si>
    <t>工程物资</t>
  </si>
  <si>
    <t>无形资产</t>
  </si>
  <si>
    <t>长期待摊费用</t>
  </si>
  <si>
    <t>递延所得税资产</t>
  </si>
  <si>
    <t>非流动资产合计</t>
  </si>
  <si>
    <t xml:space="preserve">资产总计  </t>
  </si>
  <si>
    <t>应付账款</t>
  </si>
  <si>
    <t>预收款项</t>
  </si>
  <si>
    <t>应付职工薪酬</t>
  </si>
  <si>
    <t>应交税费</t>
  </si>
  <si>
    <t>应付股利</t>
  </si>
  <si>
    <t>其他应付款</t>
  </si>
  <si>
    <t>流动负债合计</t>
  </si>
  <si>
    <t>专项应付款</t>
  </si>
  <si>
    <t>非流动负债合计</t>
  </si>
  <si>
    <t>负债合计</t>
  </si>
  <si>
    <t>所有者权益（或股东权
益）：</t>
    <phoneticPr fontId="1" type="noConversion"/>
  </si>
  <si>
    <t>实收资本（或股本）</t>
  </si>
  <si>
    <t xml:space="preserve">资本公积  </t>
  </si>
  <si>
    <t>盈余公积</t>
  </si>
  <si>
    <t>未分配利润</t>
  </si>
  <si>
    <t>归属于母公司所有者权益合计</t>
    <phoneticPr fontId="1" type="noConversion"/>
  </si>
  <si>
    <t xml:space="preserve">少数股东权益  </t>
  </si>
  <si>
    <t>占比</t>
    <phoneticPr fontId="1" type="noConversion"/>
  </si>
  <si>
    <t>占比</t>
    <phoneticPr fontId="1" type="noConversion"/>
  </si>
  <si>
    <t>一、营业总收入</t>
  </si>
  <si>
    <t>其中：营业收入</t>
  </si>
  <si>
    <t>二、营业总成本</t>
  </si>
  <si>
    <t xml:space="preserve">其中：营业成本 </t>
  </si>
  <si>
    <t xml:space="preserve">营业税金及附加 </t>
  </si>
  <si>
    <t>销售费用</t>
  </si>
  <si>
    <t>管理费用</t>
  </si>
  <si>
    <t xml:space="preserve">财务费用 </t>
  </si>
  <si>
    <t>资产减值损失</t>
  </si>
  <si>
    <t>加：公允价值变动收益（损失以“－”号填列）</t>
    <phoneticPr fontId="1" type="noConversion"/>
  </si>
  <si>
    <t>投资收益（损失以“－”号填列</t>
    <phoneticPr fontId="1" type="noConversion"/>
  </si>
  <si>
    <t>三、营业利润（亏损以“－”号填列）</t>
  </si>
  <si>
    <t xml:space="preserve">加：营业外收入 </t>
  </si>
  <si>
    <t xml:space="preserve">减：营业外支出 </t>
  </si>
  <si>
    <t>四、利润总额（亏损总额以“－”号填列）</t>
    <phoneticPr fontId="1" type="noConversion"/>
  </si>
  <si>
    <t>减：所得税费用</t>
  </si>
  <si>
    <t>五、净利润（净亏损以“－”号填列）</t>
  </si>
  <si>
    <t>归属于母公司所有者的净利润</t>
  </si>
  <si>
    <t>少数股东损益</t>
  </si>
  <si>
    <t>六、每股收益：</t>
  </si>
  <si>
    <t>（一）基本每股收益</t>
  </si>
  <si>
    <t>（二）稀释每股收益</t>
  </si>
  <si>
    <t>八、综合收益总额</t>
  </si>
  <si>
    <t>归属于母公司所有者的综合收益总额</t>
    <phoneticPr fontId="1" type="noConversion"/>
  </si>
  <si>
    <t>归属于少数股东的综合收益总额</t>
  </si>
  <si>
    <t>一、经营活动产生的现金流量：</t>
    <phoneticPr fontId="1" type="noConversion"/>
  </si>
  <si>
    <t>销售商品、提供劳务收到的现金</t>
    <phoneticPr fontId="1" type="noConversion"/>
  </si>
  <si>
    <t>收到的税费返还</t>
  </si>
  <si>
    <t>收到其他与经营活动有关的现金</t>
    <phoneticPr fontId="1" type="noConversion"/>
  </si>
  <si>
    <t>附注</t>
    <phoneticPr fontId="1" type="noConversion"/>
  </si>
  <si>
    <t>39（1）</t>
  </si>
  <si>
    <t>经营活动现金流入小计</t>
    <phoneticPr fontId="1" type="noConversion"/>
  </si>
  <si>
    <t>购买商品、接受劳务支付的现金</t>
    <phoneticPr fontId="1" type="noConversion"/>
  </si>
  <si>
    <t>支付给职工以及为职工支付的现金</t>
    <phoneticPr fontId="1" type="noConversion"/>
  </si>
  <si>
    <t>支付的各项税费</t>
  </si>
  <si>
    <t>支付其他与经营活动有关的现金</t>
    <phoneticPr fontId="1" type="noConversion"/>
  </si>
  <si>
    <t>39（2）</t>
  </si>
  <si>
    <t>经营活动现金流出小计</t>
    <phoneticPr fontId="1" type="noConversion"/>
  </si>
  <si>
    <t>经营活动产生的现金流量净额</t>
    <phoneticPr fontId="1" type="noConversion"/>
  </si>
  <si>
    <t>二、投资活动产生的现金流量：</t>
    <phoneticPr fontId="1" type="noConversion"/>
  </si>
  <si>
    <t>收回投资收到的现金</t>
  </si>
  <si>
    <t>取得投资收益收到的现金</t>
    <phoneticPr fontId="1" type="noConversion"/>
  </si>
  <si>
    <t>处置固定资产、无形资产和其他长期资产收回的现金净额</t>
    <phoneticPr fontId="1" type="noConversion"/>
  </si>
  <si>
    <t>收到其他与投资活动有关的现金</t>
    <phoneticPr fontId="1" type="noConversion"/>
  </si>
  <si>
    <t>39（3</t>
  </si>
  <si>
    <t>投资活动现金流入小计</t>
    <phoneticPr fontId="1" type="noConversion"/>
  </si>
  <si>
    <t>购建固定资产、无形资产和其他长期资产支付的现金</t>
    <phoneticPr fontId="1" type="noConversion"/>
  </si>
  <si>
    <t xml:space="preserve">投资支付的现金 </t>
  </si>
  <si>
    <t>支付其他与投资活动有关的现金</t>
    <phoneticPr fontId="1" type="noConversion"/>
  </si>
  <si>
    <t>39（4）</t>
  </si>
  <si>
    <t>投资活动现金流出小计</t>
    <phoneticPr fontId="1" type="noConversion"/>
  </si>
  <si>
    <t>投资活动产生的现金流量净额</t>
    <phoneticPr fontId="1" type="noConversion"/>
  </si>
  <si>
    <t>三、筹资活动产生的现金流量：</t>
    <phoneticPr fontId="1" type="noConversion"/>
  </si>
  <si>
    <t>收到其他与筹资活动有关的现金</t>
    <phoneticPr fontId="1" type="noConversion"/>
  </si>
  <si>
    <t>39（5）</t>
  </si>
  <si>
    <t>筹资活动现金流入小计</t>
  </si>
  <si>
    <t>分配股利、利润或偿付利息支付的现金</t>
    <phoneticPr fontId="1" type="noConversion"/>
  </si>
  <si>
    <t>筹资活动现金流出小计</t>
    <phoneticPr fontId="1" type="noConversion"/>
  </si>
  <si>
    <t>筹资活动产生的现金流量净额</t>
    <phoneticPr fontId="1" type="noConversion"/>
  </si>
  <si>
    <t>五、现金及现金等价物净增加额</t>
    <phoneticPr fontId="1" type="noConversion"/>
  </si>
  <si>
    <t>加：期初现金及现金等价物余额</t>
    <phoneticPr fontId="1" type="noConversion"/>
  </si>
  <si>
    <t xml:space="preserve">六、期末现金及现金等价物余额 </t>
    <phoneticPr fontId="1" type="noConversion"/>
  </si>
  <si>
    <t>占比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</si>
</sst>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.00_ ;[Red]\-#,##0.00\ "/>
    <numFmt numFmtId="177" formatCode="#,##0.00_ "/>
  </numFmts>
  <fonts count="5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name val="DengXian"/>
      <family val="3"/>
      <charset val="134"/>
      <scheme val="minor"/>
    </font>
    <font>
      <sz val="14"/>
      <color rgb="FF333333"/>
      <name val="Microsoft YaHei"/>
      <family val="3"/>
      <charset val="134"/>
    </font>
    <font>
      <b/>
      <sz val="12"/>
      <color theme="1"/>
      <name val="DengXian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76" fontId="0" fillId="0" borderId="0" xfId="0" applyNumberFormat="1"/>
    <xf numFmtId="10" fontId="0" fillId="0" borderId="0" xfId="0" applyNumberFormat="1"/>
    <xf numFmtId="176" fontId="0" fillId="0" borderId="0" xfId="0" applyNumberFormat="1" applyAlignment="1">
      <alignment wrapText="1"/>
    </xf>
    <xf numFmtId="0" fontId="3" fillId="0" borderId="0" xfId="0" applyFont="1"/>
    <xf numFmtId="0" fontId="0" fillId="0" borderId="0" xfId="0" applyAlignment="1">
      <alignment horizontal="left"/>
    </xf>
    <xf numFmtId="177" fontId="0" fillId="0" borderId="0" xfId="0" applyNumberFormat="1" applyAlignment="1">
      <alignment horizontal="left"/>
    </xf>
    <xf numFmtId="177" fontId="0" fillId="0" borderId="0" xfId="0" applyNumberFormat="1"/>
    <xf numFmtId="9" fontId="0" fillId="0" borderId="0" xfId="0" applyNumberFormat="1" applyAlignment="1">
      <alignment horizontal="left"/>
    </xf>
    <xf numFmtId="176" fontId="0" fillId="0" borderId="0" xfId="0" applyNumberFormat="1" applyAlignment="1">
      <alignment horizontal="left"/>
    </xf>
    <xf numFmtId="4" fontId="0" fillId="0" borderId="0" xfId="0" applyNumberFormat="1"/>
    <xf numFmtId="0" fontId="0" fillId="0" borderId="0" xfId="0" applyAlignment="1">
      <alignment wrapText="1"/>
    </xf>
    <xf numFmtId="0" fontId="4" fillId="0" borderId="0" xfId="0" applyFont="1" applyAlignment="1"/>
    <xf numFmtId="0" fontId="0" fillId="0" borderId="0" xfId="0" applyAlignment="1"/>
    <xf numFmtId="0" fontId="4" fillId="0" borderId="0" xfId="0" applyFont="1" applyAlignment="1">
      <alignment wrapText="1"/>
    </xf>
    <xf numFmtId="0" fontId="4" fillId="0" borderId="0" xfId="0" applyNumberFormat="1" applyFont="1" applyAlignment="1"/>
    <xf numFmtId="0" fontId="4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2" sqref="A12"/>
    </sheetView>
  </sheetViews>
  <sheetFormatPr defaultRowHeight="15.75"/>
  <cols>
    <col min="1" max="1" width="188.75" customWidth="1"/>
  </cols>
  <sheetData>
    <row r="1" spans="1:1" ht="147.75" customHeight="1">
      <c r="A1" t="s">
        <v>38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5.7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4"/>
  <sheetViews>
    <sheetView workbookViewId="0">
      <selection activeCell="A4" sqref="A4:B13"/>
    </sheetView>
  </sheetViews>
  <sheetFormatPr defaultColWidth="11" defaultRowHeight="15.75"/>
  <cols>
    <col min="2" max="2" width="17.875" customWidth="1"/>
    <col min="3" max="3" width="18.375" customWidth="1"/>
    <col min="4" max="4" width="19.375" customWidth="1"/>
    <col min="7" max="7" width="17.5" bestFit="1" customWidth="1"/>
    <col min="8" max="8" width="17.5" customWidth="1"/>
    <col min="9" max="9" width="21.875" customWidth="1"/>
    <col min="10" max="10" width="14.625" customWidth="1"/>
    <col min="11" max="11" width="16.5" customWidth="1"/>
    <col min="12" max="12" width="14.125" customWidth="1"/>
    <col min="13" max="15" width="17" customWidth="1"/>
    <col min="16" max="16" width="16.875" customWidth="1"/>
    <col min="17" max="17" width="19.875" customWidth="1"/>
    <col min="18" max="19" width="17" customWidth="1"/>
    <col min="20" max="20" width="16.5" customWidth="1"/>
    <col min="21" max="21" width="16.125" customWidth="1"/>
    <col min="22" max="22" width="17.875" customWidth="1"/>
    <col min="23" max="23" width="16.875" customWidth="1"/>
    <col min="24" max="24" width="17.125" customWidth="1"/>
  </cols>
  <sheetData>
    <row r="2" spans="1:24">
      <c r="J2" t="s">
        <v>0</v>
      </c>
      <c r="K2" t="s">
        <v>0</v>
      </c>
      <c r="P2" t="s">
        <v>0</v>
      </c>
      <c r="R2" t="s">
        <v>0</v>
      </c>
      <c r="U2" t="s">
        <v>0</v>
      </c>
      <c r="V2" t="s">
        <v>0</v>
      </c>
      <c r="X2" t="s">
        <v>0</v>
      </c>
    </row>
    <row r="3" spans="1:24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2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20</v>
      </c>
      <c r="N3" t="s">
        <v>21</v>
      </c>
      <c r="O3" t="s">
        <v>12</v>
      </c>
      <c r="P3" t="s">
        <v>22</v>
      </c>
      <c r="Q3" t="s">
        <v>13</v>
      </c>
      <c r="R3" t="s">
        <v>14</v>
      </c>
      <c r="S3" t="s">
        <v>24</v>
      </c>
      <c r="T3" t="s">
        <v>15</v>
      </c>
      <c r="U3" t="s">
        <v>16</v>
      </c>
      <c r="V3" t="s">
        <v>23</v>
      </c>
      <c r="W3" t="s">
        <v>17</v>
      </c>
      <c r="X3" t="s">
        <v>18</v>
      </c>
    </row>
    <row r="4" spans="1:24">
      <c r="A4">
        <v>2018</v>
      </c>
      <c r="B4" s="1">
        <v>35203625263.220001</v>
      </c>
      <c r="C4" s="1">
        <v>35585443648.599998</v>
      </c>
      <c r="D4" s="1">
        <v>41385234406.720001</v>
      </c>
      <c r="E4" s="2">
        <f>C4/B4</f>
        <v>1.0108459961871856</v>
      </c>
      <c r="F4" s="2">
        <f>D4/B4</f>
        <v>1.1755958114336142</v>
      </c>
      <c r="G4" s="1">
        <v>37829617756.809998</v>
      </c>
      <c r="H4" s="1">
        <f>G4+J4+K4+L4+P4+S4+X4+M4+N4+V4</f>
        <v>41385234406.720001</v>
      </c>
      <c r="I4" s="1">
        <f>H4-D4</f>
        <v>0</v>
      </c>
      <c r="J4" s="1">
        <v>1289685.01</v>
      </c>
      <c r="K4" s="1">
        <v>1084662728.5799999</v>
      </c>
      <c r="L4" s="1">
        <v>80431667.219999999</v>
      </c>
      <c r="M4" s="1">
        <v>10331100.619999999</v>
      </c>
      <c r="N4" s="1">
        <v>1808930.93</v>
      </c>
      <c r="O4" s="1">
        <v>23506950842.220001</v>
      </c>
      <c r="P4" s="1">
        <f>O5-O4</f>
        <v>-1449469465.7600021</v>
      </c>
      <c r="Q4" s="1">
        <v>957630203</v>
      </c>
      <c r="R4" s="1">
        <f>Q5-Q4</f>
        <v>536857915</v>
      </c>
      <c r="S4" s="1">
        <v>525665014.44999999</v>
      </c>
      <c r="T4" s="1">
        <v>1178296416.5899999</v>
      </c>
      <c r="U4" s="1">
        <f t="shared" ref="U4:U14" si="0">T4-T5</f>
        <v>186240506.11999989</v>
      </c>
      <c r="V4" s="1">
        <v>2948394448.54</v>
      </c>
      <c r="W4" s="1">
        <v>1049294821.45</v>
      </c>
      <c r="X4" s="1">
        <f>W5-W4</f>
        <v>352502540.31999993</v>
      </c>
    </row>
    <row r="5" spans="1:24">
      <c r="A5">
        <f>A4-1</f>
        <v>2017</v>
      </c>
      <c r="B5" s="1">
        <v>27079360255.740002</v>
      </c>
      <c r="C5" s="1">
        <v>27224083628.169998</v>
      </c>
      <c r="D5" s="1">
        <v>22153036084.130001</v>
      </c>
      <c r="E5" s="2">
        <f t="shared" ref="E5:E14" si="1">C5/B5</f>
        <v>1.0053444162293059</v>
      </c>
      <c r="F5" s="2">
        <f t="shared" ref="F5:F14" si="2">D5/B5</f>
        <v>0.81807826606369816</v>
      </c>
      <c r="G5" s="1">
        <v>29006423236</v>
      </c>
      <c r="H5" s="1">
        <f>B5+J5+K5+L5-P5+R5+X5</f>
        <v>3233115135.1400037</v>
      </c>
      <c r="I5" s="1">
        <f>H5-D5</f>
        <v>-18919920948.989998</v>
      </c>
      <c r="J5" s="1">
        <v>-8053703.9500000002</v>
      </c>
      <c r="K5" s="1">
        <v>1035052733.45</v>
      </c>
      <c r="L5" s="1">
        <v>80522706.129999995</v>
      </c>
      <c r="M5" s="1">
        <v>10259101.970000001</v>
      </c>
      <c r="N5" s="1">
        <v>3291895.5</v>
      </c>
      <c r="O5" s="3">
        <v>22057481376.459999</v>
      </c>
      <c r="P5" s="1">
        <f t="shared" ref="P5:P14" si="3">O5-O6</f>
        <v>22057481376.459999</v>
      </c>
      <c r="Q5" s="1">
        <v>1494488118</v>
      </c>
      <c r="R5" s="1">
        <f t="shared" ref="R5:R14" si="4">Q6-Q5</f>
        <v>-1494488118</v>
      </c>
      <c r="S5" s="1">
        <v>-458728523.99000001</v>
      </c>
      <c r="T5" s="1">
        <v>992055910.47000003</v>
      </c>
      <c r="U5" s="1">
        <f t="shared" si="0"/>
        <v>992055910.47000003</v>
      </c>
      <c r="V5" s="1">
        <v>-6424243568.6199999</v>
      </c>
      <c r="W5" s="1">
        <v>1401797361.77</v>
      </c>
      <c r="X5" s="1">
        <f t="shared" ref="X5:X14" si="5">W6-W5</f>
        <v>-1401797361.77</v>
      </c>
    </row>
    <row r="6" spans="1:24">
      <c r="A6">
        <f t="shared" ref="A6:A13" si="6">A5-1</f>
        <v>2016</v>
      </c>
      <c r="B6" s="1">
        <v>16718362734.16</v>
      </c>
      <c r="C6" s="1">
        <v>16954689021.77</v>
      </c>
      <c r="D6" s="1">
        <v>37451249647.050003</v>
      </c>
      <c r="E6" s="2">
        <f t="shared" si="1"/>
        <v>1.0141357315526551</v>
      </c>
      <c r="F6" s="2">
        <f t="shared" si="2"/>
        <v>2.2401266345613662</v>
      </c>
      <c r="G6" s="1"/>
      <c r="H6" s="1"/>
      <c r="I6" s="1"/>
      <c r="J6" s="1"/>
      <c r="K6" s="1"/>
      <c r="L6" s="1"/>
      <c r="M6" s="1"/>
      <c r="N6" s="1"/>
      <c r="O6" s="1"/>
      <c r="P6" s="1">
        <f t="shared" si="3"/>
        <v>0</v>
      </c>
      <c r="Q6" s="1"/>
      <c r="R6" s="1">
        <f t="shared" si="4"/>
        <v>0</v>
      </c>
      <c r="S6" s="1"/>
      <c r="T6" s="1"/>
      <c r="U6" s="1">
        <f t="shared" si="0"/>
        <v>0</v>
      </c>
      <c r="V6" s="1"/>
      <c r="W6" s="1"/>
      <c r="X6" s="1">
        <f t="shared" si="5"/>
        <v>0</v>
      </c>
    </row>
    <row r="7" spans="1:24">
      <c r="A7">
        <f t="shared" si="6"/>
        <v>2015</v>
      </c>
      <c r="B7" s="1">
        <v>15503090276.379999</v>
      </c>
      <c r="C7" s="1">
        <v>15616866431.940001</v>
      </c>
      <c r="D7" s="1">
        <v>17436340141.720001</v>
      </c>
      <c r="E7" s="2">
        <f t="shared" si="1"/>
        <v>1.0073389339500491</v>
      </c>
      <c r="F7" s="2">
        <f t="shared" si="2"/>
        <v>1.1247009358053883</v>
      </c>
      <c r="G7" s="1"/>
      <c r="H7" s="1"/>
      <c r="I7" s="1"/>
      <c r="J7" s="1"/>
      <c r="K7" s="1"/>
      <c r="L7" s="1"/>
      <c r="M7" s="1"/>
      <c r="N7" s="1"/>
      <c r="O7" s="1"/>
      <c r="P7" s="1">
        <f t="shared" si="3"/>
        <v>0</v>
      </c>
      <c r="Q7" s="1"/>
      <c r="R7" s="1">
        <f t="shared" si="4"/>
        <v>0</v>
      </c>
      <c r="S7" s="1"/>
      <c r="T7" s="1"/>
      <c r="U7" s="1">
        <f t="shared" si="0"/>
        <v>0</v>
      </c>
      <c r="V7" s="1"/>
      <c r="W7" s="1"/>
      <c r="X7" s="1">
        <f t="shared" si="5"/>
        <v>0</v>
      </c>
    </row>
    <row r="8" spans="1:24">
      <c r="A8">
        <f t="shared" si="6"/>
        <v>2014</v>
      </c>
      <c r="B8" s="1">
        <v>15349804322.27</v>
      </c>
      <c r="C8" s="1">
        <v>15520833325.690001</v>
      </c>
      <c r="D8" s="1">
        <v>12632522436.6</v>
      </c>
      <c r="E8" s="2">
        <f t="shared" si="1"/>
        <v>1.0111420966566893</v>
      </c>
      <c r="F8" s="2">
        <f t="shared" si="2"/>
        <v>0.82297612213025551</v>
      </c>
      <c r="G8" s="1"/>
      <c r="H8" s="1"/>
      <c r="I8" s="1"/>
      <c r="J8" s="1"/>
      <c r="K8" s="1"/>
      <c r="L8" s="1"/>
      <c r="M8" s="1"/>
      <c r="N8" s="1"/>
      <c r="O8" s="1"/>
      <c r="P8" s="1">
        <f t="shared" si="3"/>
        <v>0</v>
      </c>
      <c r="Q8" s="1"/>
      <c r="R8" s="1">
        <f t="shared" si="4"/>
        <v>0</v>
      </c>
      <c r="S8" s="1"/>
      <c r="T8" s="1"/>
      <c r="U8" s="1">
        <f t="shared" si="0"/>
        <v>0</v>
      </c>
      <c r="V8" s="1"/>
      <c r="W8" s="1"/>
      <c r="X8" s="1">
        <f t="shared" si="5"/>
        <v>0</v>
      </c>
    </row>
    <row r="9" spans="1:24">
      <c r="A9">
        <f t="shared" si="6"/>
        <v>2013</v>
      </c>
      <c r="B9" s="1">
        <v>15136639784.35</v>
      </c>
      <c r="C9" s="1">
        <v>15451527453</v>
      </c>
      <c r="D9" s="1">
        <v>12655024861.92</v>
      </c>
      <c r="E9" s="2">
        <f t="shared" si="1"/>
        <v>1.0208030099900749</v>
      </c>
      <c r="F9" s="2">
        <f t="shared" si="2"/>
        <v>0.83605245564502506</v>
      </c>
      <c r="G9" s="1"/>
      <c r="H9" s="1"/>
      <c r="I9" s="1"/>
      <c r="J9" s="1"/>
      <c r="K9" s="1"/>
      <c r="L9" s="1"/>
      <c r="M9" s="1"/>
      <c r="N9" s="1"/>
      <c r="O9" s="1"/>
      <c r="P9" s="1">
        <f t="shared" si="3"/>
        <v>0</v>
      </c>
      <c r="Q9" s="1"/>
      <c r="R9" s="1">
        <f t="shared" si="4"/>
        <v>0</v>
      </c>
      <c r="S9" s="1"/>
      <c r="T9" s="1"/>
      <c r="U9" s="1">
        <f t="shared" si="0"/>
        <v>0</v>
      </c>
      <c r="V9" s="1"/>
      <c r="W9" s="1"/>
      <c r="X9" s="1">
        <f t="shared" si="5"/>
        <v>0</v>
      </c>
    </row>
    <row r="10" spans="1:24">
      <c r="A10">
        <f t="shared" si="6"/>
        <v>2012</v>
      </c>
      <c r="B10" s="1">
        <v>13308079612.879999</v>
      </c>
      <c r="C10" s="1">
        <v>13401371441.07</v>
      </c>
      <c r="D10" s="1">
        <v>11921310609.25</v>
      </c>
      <c r="E10" s="2">
        <f t="shared" si="1"/>
        <v>1.0070101645694778</v>
      </c>
      <c r="F10" s="2">
        <f t="shared" si="2"/>
        <v>0.89579495735148451</v>
      </c>
      <c r="G10" s="1"/>
      <c r="H10" s="1"/>
      <c r="I10" s="1"/>
      <c r="J10" s="1"/>
      <c r="K10" s="1"/>
      <c r="L10" s="1"/>
      <c r="M10" s="1"/>
      <c r="N10" s="1"/>
      <c r="O10" s="1"/>
      <c r="P10" s="1">
        <f t="shared" si="3"/>
        <v>0</v>
      </c>
      <c r="Q10" s="1"/>
      <c r="R10" s="1">
        <f t="shared" si="4"/>
        <v>0</v>
      </c>
      <c r="S10" s="1"/>
      <c r="T10" s="1"/>
      <c r="U10" s="1">
        <f t="shared" si="0"/>
        <v>0</v>
      </c>
      <c r="V10" s="1"/>
      <c r="W10" s="1"/>
      <c r="X10" s="1">
        <f t="shared" si="5"/>
        <v>0</v>
      </c>
    </row>
    <row r="11" spans="1:24">
      <c r="A11">
        <f t="shared" si="6"/>
        <v>2011</v>
      </c>
      <c r="B11" s="1">
        <v>8763145910.2299995</v>
      </c>
      <c r="C11" s="1">
        <v>8764693473.0200005</v>
      </c>
      <c r="D11" s="1">
        <v>10148564689.530001</v>
      </c>
      <c r="E11" s="2">
        <f t="shared" si="1"/>
        <v>1.000176598998334</v>
      </c>
      <c r="F11" s="2">
        <f t="shared" si="2"/>
        <v>1.1580960528892574</v>
      </c>
      <c r="G11" s="1"/>
      <c r="H11" s="1"/>
      <c r="I11" s="1"/>
      <c r="J11" s="1"/>
      <c r="K11" s="1"/>
      <c r="L11" s="1"/>
      <c r="M11" s="1"/>
      <c r="N11" s="1"/>
      <c r="O11" s="1"/>
      <c r="P11" s="1">
        <f t="shared" si="3"/>
        <v>0</v>
      </c>
      <c r="Q11" s="1"/>
      <c r="R11" s="1">
        <f t="shared" si="4"/>
        <v>0</v>
      </c>
      <c r="S11" s="1"/>
      <c r="T11" s="1"/>
      <c r="U11" s="1">
        <f t="shared" si="0"/>
        <v>0</v>
      </c>
      <c r="V11" s="1"/>
      <c r="W11" s="1"/>
      <c r="X11" s="1">
        <f t="shared" si="5"/>
        <v>0</v>
      </c>
    </row>
    <row r="12" spans="1:24">
      <c r="A12">
        <f t="shared" si="6"/>
        <v>2010</v>
      </c>
      <c r="B12" s="1">
        <v>5051194218.2600002</v>
      </c>
      <c r="C12" s="1">
        <v>5050226243.9799995</v>
      </c>
      <c r="D12" s="1">
        <v>6201476519.5699997</v>
      </c>
      <c r="E12" s="2">
        <f t="shared" si="1"/>
        <v>0.99980836724184918</v>
      </c>
      <c r="F12" s="2">
        <f t="shared" si="2"/>
        <v>1.2277248214198029</v>
      </c>
      <c r="G12" s="1"/>
      <c r="H12" s="1"/>
      <c r="I12" s="1"/>
      <c r="J12" s="1"/>
      <c r="K12" s="1"/>
      <c r="L12" s="1"/>
      <c r="M12" s="1"/>
      <c r="N12" s="1"/>
      <c r="O12" s="1"/>
      <c r="P12" s="1">
        <f t="shared" si="3"/>
        <v>0</v>
      </c>
      <c r="Q12" s="1"/>
      <c r="R12" s="1">
        <f t="shared" si="4"/>
        <v>0</v>
      </c>
      <c r="S12" s="1"/>
      <c r="T12" s="1"/>
      <c r="U12" s="1">
        <f t="shared" si="0"/>
        <v>0</v>
      </c>
      <c r="V12" s="1"/>
      <c r="W12" s="1"/>
      <c r="X12" s="1">
        <f t="shared" si="5"/>
        <v>0</v>
      </c>
    </row>
    <row r="13" spans="1:24">
      <c r="A13">
        <f t="shared" si="6"/>
        <v>2009</v>
      </c>
      <c r="B13" s="1">
        <v>4312446124.7299995</v>
      </c>
      <c r="C13" s="1">
        <v>4308114570.8500004</v>
      </c>
      <c r="D13" s="1">
        <v>4223937144.1900001</v>
      </c>
      <c r="E13" s="2">
        <f t="shared" si="1"/>
        <v>0.99899556916081578</v>
      </c>
      <c r="F13" s="2">
        <f t="shared" si="2"/>
        <v>0.97947592202197287</v>
      </c>
      <c r="G13" s="1"/>
      <c r="H13" s="1"/>
      <c r="I13" s="1"/>
      <c r="J13" s="1"/>
      <c r="K13" s="1"/>
      <c r="L13" s="1"/>
      <c r="M13" s="1"/>
      <c r="N13" s="1"/>
      <c r="O13" s="1"/>
      <c r="P13" s="1">
        <f t="shared" si="3"/>
        <v>0</v>
      </c>
      <c r="Q13" s="1"/>
      <c r="R13" s="1">
        <f t="shared" si="4"/>
        <v>0</v>
      </c>
      <c r="S13" s="1"/>
      <c r="T13" s="1"/>
      <c r="U13" s="1">
        <f t="shared" si="0"/>
        <v>0</v>
      </c>
      <c r="V13" s="1"/>
      <c r="W13" s="1"/>
      <c r="X13" s="1">
        <f t="shared" si="5"/>
        <v>0</v>
      </c>
    </row>
    <row r="14" spans="1:24">
      <c r="A14" t="s">
        <v>19</v>
      </c>
      <c r="B14" s="1">
        <f>SUM(B4:B13)</f>
        <v>156425748502.22006</v>
      </c>
      <c r="C14" s="1">
        <f>SUM(C4:C13)</f>
        <v>157877849238.09</v>
      </c>
      <c r="D14" s="1">
        <f>SUM(D4:D13)</f>
        <v>176208696540.68002</v>
      </c>
      <c r="E14" s="2">
        <f t="shared" si="1"/>
        <v>1.0092830032764672</v>
      </c>
      <c r="F14" s="2">
        <f t="shared" si="2"/>
        <v>1.1264686167583158</v>
      </c>
      <c r="G14" s="1"/>
      <c r="H14" s="1"/>
      <c r="I14" s="1"/>
      <c r="J14" s="1"/>
      <c r="K14" s="1"/>
      <c r="L14" s="1"/>
      <c r="M14" s="1"/>
      <c r="N14" s="1"/>
      <c r="O14" s="1"/>
      <c r="P14" s="1">
        <f t="shared" si="3"/>
        <v>0</v>
      </c>
      <c r="Q14" s="1"/>
      <c r="R14" s="1">
        <f t="shared" si="4"/>
        <v>0</v>
      </c>
      <c r="S14" s="1"/>
      <c r="T14" s="1"/>
      <c r="U14" s="1">
        <f t="shared" si="0"/>
        <v>0</v>
      </c>
      <c r="V14" s="1"/>
      <c r="W14" s="1"/>
      <c r="X14" s="1">
        <f t="shared" si="5"/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25"/>
  <sheetViews>
    <sheetView workbookViewId="0">
      <selection activeCell="F14" sqref="F14"/>
    </sheetView>
  </sheetViews>
  <sheetFormatPr defaultRowHeight="15.75"/>
  <cols>
    <col min="1" max="1" width="22.25" customWidth="1"/>
    <col min="2" max="2" width="17.25" customWidth="1"/>
    <col min="3" max="3" width="18" customWidth="1"/>
    <col min="4" max="4" width="17.75" customWidth="1"/>
    <col min="5" max="5" width="19.875" customWidth="1"/>
    <col min="6" max="6" width="16.125" customWidth="1"/>
    <col min="7" max="7" width="21.875" customWidth="1"/>
    <col min="8" max="8" width="19.25" customWidth="1"/>
    <col min="9" max="9" width="16.75" customWidth="1"/>
    <col min="10" max="10" width="18.5" customWidth="1"/>
    <col min="11" max="11" width="19" customWidth="1"/>
  </cols>
  <sheetData>
    <row r="4" spans="1:11" ht="20.25">
      <c r="A4" t="s">
        <v>25</v>
      </c>
      <c r="B4" s="4">
        <v>2009</v>
      </c>
      <c r="C4" s="4">
        <v>2010</v>
      </c>
      <c r="D4" s="4">
        <v>2011</v>
      </c>
      <c r="E4" s="4">
        <v>2012</v>
      </c>
      <c r="F4" s="4">
        <v>2013</v>
      </c>
      <c r="G4" s="4">
        <v>2014</v>
      </c>
      <c r="H4" s="4">
        <v>2015</v>
      </c>
      <c r="I4" s="4">
        <v>2016</v>
      </c>
      <c r="J4" s="4">
        <v>2017</v>
      </c>
      <c r="K4" s="4">
        <v>2018</v>
      </c>
    </row>
    <row r="5" spans="1:11" ht="20.25">
      <c r="A5" s="4" t="s">
        <v>26</v>
      </c>
      <c r="B5" s="1">
        <v>4312446124.7299995</v>
      </c>
      <c r="C5" s="1">
        <v>5051194218.2600002</v>
      </c>
      <c r="D5" s="1">
        <v>8763145910.2299995</v>
      </c>
      <c r="E5" s="1">
        <v>13308079612.879999</v>
      </c>
      <c r="F5" s="1">
        <v>15136639784.35</v>
      </c>
      <c r="G5" s="1">
        <v>15349804322.27</v>
      </c>
      <c r="H5" s="1">
        <v>15503090276.379999</v>
      </c>
      <c r="I5" s="1">
        <v>16718362734.16</v>
      </c>
      <c r="J5" s="1">
        <v>27079360255.740002</v>
      </c>
      <c r="K5" s="1">
        <v>35203625263.220001</v>
      </c>
    </row>
    <row r="6" spans="1:11">
      <c r="A6" t="s">
        <v>27</v>
      </c>
      <c r="C6" s="2">
        <f>(C5-B5)/B5</f>
        <v>0.17130604584103723</v>
      </c>
      <c r="D6" s="2">
        <f t="shared" ref="D6:K6" si="0">(D5-C5)/C5</f>
        <v>0.73486615869002681</v>
      </c>
      <c r="E6" s="2">
        <f t="shared" si="0"/>
        <v>0.51864179248051712</v>
      </c>
      <c r="F6" s="2">
        <f t="shared" si="0"/>
        <v>0.13740225672382214</v>
      </c>
      <c r="G6" s="2">
        <f t="shared" si="0"/>
        <v>1.408268552049406E-2</v>
      </c>
      <c r="H6" s="2">
        <f t="shared" si="0"/>
        <v>9.9861829435575547E-3</v>
      </c>
      <c r="I6" s="2">
        <f t="shared" si="0"/>
        <v>7.8389046062097054E-2</v>
      </c>
      <c r="J6" s="2">
        <f t="shared" si="0"/>
        <v>0.61973757157510201</v>
      </c>
      <c r="K6" s="2">
        <f t="shared" si="0"/>
        <v>0.3000168737648779</v>
      </c>
    </row>
    <row r="7" spans="1:11">
      <c r="A7" t="s">
        <v>28</v>
      </c>
      <c r="B7" s="2">
        <f>SUM(D6:K6)/8</f>
        <v>0.30164032097006188</v>
      </c>
    </row>
    <row r="9" spans="1:11">
      <c r="A9" s="5" t="s">
        <v>29</v>
      </c>
      <c r="B9" s="5" t="s">
        <v>30</v>
      </c>
      <c r="C9" s="5" t="s">
        <v>31</v>
      </c>
      <c r="D9" s="5" t="s">
        <v>28</v>
      </c>
      <c r="E9" s="5" t="s">
        <v>32</v>
      </c>
      <c r="F9" s="5" t="s">
        <v>37</v>
      </c>
    </row>
    <row r="10" spans="1:11">
      <c r="A10" s="6">
        <f>E5*F10</f>
        <v>13308079612.879999</v>
      </c>
      <c r="B10" s="5">
        <v>0.05</v>
      </c>
      <c r="C10" s="5">
        <v>30</v>
      </c>
      <c r="D10" s="5">
        <v>0.1</v>
      </c>
      <c r="E10" s="5">
        <v>0.7</v>
      </c>
      <c r="F10" s="5">
        <v>1</v>
      </c>
    </row>
    <row r="11" spans="1:11">
      <c r="A11" s="7"/>
    </row>
    <row r="12" spans="1:11">
      <c r="A12" s="5"/>
      <c r="B12" s="8">
        <v>0.18</v>
      </c>
      <c r="C12" s="8">
        <v>0.18</v>
      </c>
      <c r="D12" s="8">
        <v>0.18</v>
      </c>
      <c r="E12" s="8">
        <v>0.18</v>
      </c>
      <c r="F12" s="8">
        <v>0.18</v>
      </c>
      <c r="G12" s="5"/>
      <c r="H12" s="5"/>
    </row>
    <row r="13" spans="1:11">
      <c r="A13" s="5" t="s">
        <v>25</v>
      </c>
      <c r="B13" s="5">
        <v>2019</v>
      </c>
      <c r="C13" s="5">
        <v>2020</v>
      </c>
      <c r="D13" s="5">
        <v>2021</v>
      </c>
      <c r="E13" s="5">
        <v>2022</v>
      </c>
      <c r="F13" s="5">
        <v>2023</v>
      </c>
      <c r="G13" s="5"/>
      <c r="H13" s="5" t="s">
        <v>33</v>
      </c>
    </row>
    <row r="14" spans="1:11">
      <c r="A14" s="5" t="s">
        <v>34</v>
      </c>
      <c r="B14" s="9">
        <f>A10*(1+D10)</f>
        <v>14638887574.168001</v>
      </c>
      <c r="C14" s="9">
        <f>B14*(1+D10)</f>
        <v>16102776331.584803</v>
      </c>
      <c r="D14" s="9">
        <f>C14*(1+D10)</f>
        <v>17713053964.743286</v>
      </c>
      <c r="E14" s="9">
        <f>D14*(1+D10)</f>
        <v>19484359361.217617</v>
      </c>
      <c r="F14" s="9">
        <f>E14*(1+D10)</f>
        <v>21432795297.339382</v>
      </c>
      <c r="G14" s="9">
        <f>F14*C10</f>
        <v>642983858920.18152</v>
      </c>
      <c r="H14" s="5"/>
    </row>
    <row r="15" spans="1:11">
      <c r="A15" s="5" t="s">
        <v>35</v>
      </c>
      <c r="B15" s="6">
        <f>B14/(1+B10)</f>
        <v>13941797689.683809</v>
      </c>
      <c r="C15" s="6">
        <f>C14/(1+B10)^2</f>
        <v>14605692817.763992</v>
      </c>
      <c r="D15" s="6">
        <f>D14/(1+B10)^3</f>
        <v>15301201999.562281</v>
      </c>
      <c r="E15" s="6">
        <f>E14/(1+B10)^4</f>
        <v>16029830666.208107</v>
      </c>
      <c r="F15" s="6">
        <f>F14/(1+B10)^5</f>
        <v>16793155936.02754</v>
      </c>
      <c r="G15" s="6">
        <f>G14/(1+B10)^4</f>
        <v>528984411984.86761</v>
      </c>
      <c r="H15" s="6">
        <f>SUM(B15:G15)</f>
        <v>605656091094.11328</v>
      </c>
    </row>
    <row r="16" spans="1:11">
      <c r="A16" s="5"/>
      <c r="B16" s="6"/>
      <c r="C16" s="6"/>
      <c r="D16" s="6"/>
      <c r="E16" s="6"/>
      <c r="F16" s="6"/>
      <c r="G16" s="6" t="s">
        <v>36</v>
      </c>
      <c r="H16" s="6">
        <f>H15*E10</f>
        <v>423959263765.87927</v>
      </c>
      <c r="J16">
        <v>2018</v>
      </c>
      <c r="K16" s="1">
        <v>35203625263.220001</v>
      </c>
    </row>
    <row r="17" spans="10:11">
      <c r="J17">
        <f>J16-1</f>
        <v>2017</v>
      </c>
      <c r="K17" s="1">
        <v>27079360255.740002</v>
      </c>
    </row>
    <row r="18" spans="10:11">
      <c r="J18">
        <f t="shared" ref="J18:J25" si="1">J17-1</f>
        <v>2016</v>
      </c>
      <c r="K18" s="1">
        <v>16718362734.16</v>
      </c>
    </row>
    <row r="19" spans="10:11">
      <c r="J19">
        <f t="shared" si="1"/>
        <v>2015</v>
      </c>
      <c r="K19" s="1">
        <v>15503090276.379999</v>
      </c>
    </row>
    <row r="20" spans="10:11">
      <c r="J20">
        <f t="shared" si="1"/>
        <v>2014</v>
      </c>
      <c r="K20" s="1">
        <v>15349804322.27</v>
      </c>
    </row>
    <row r="21" spans="10:11">
      <c r="J21">
        <f t="shared" si="1"/>
        <v>2013</v>
      </c>
      <c r="K21" s="1">
        <v>15136639784.35</v>
      </c>
    </row>
    <row r="22" spans="10:11">
      <c r="J22">
        <f t="shared" si="1"/>
        <v>2012</v>
      </c>
      <c r="K22" s="1">
        <v>13308079612.879999</v>
      </c>
    </row>
    <row r="23" spans="10:11">
      <c r="J23">
        <f t="shared" si="1"/>
        <v>2011</v>
      </c>
      <c r="K23" s="1">
        <v>8763145910.2299995</v>
      </c>
    </row>
    <row r="24" spans="10:11">
      <c r="J24">
        <f t="shared" si="1"/>
        <v>2010</v>
      </c>
      <c r="K24" s="1">
        <v>5051194218.2600002</v>
      </c>
    </row>
    <row r="25" spans="10:11">
      <c r="J25">
        <f t="shared" si="1"/>
        <v>2009</v>
      </c>
      <c r="K25" s="1">
        <v>4312446124.7299995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7" workbookViewId="0">
      <selection activeCell="C15" sqref="C15"/>
    </sheetView>
  </sheetViews>
  <sheetFormatPr defaultRowHeight="15.75"/>
  <cols>
    <col min="1" max="1" width="23.875" customWidth="1"/>
    <col min="3" max="4" width="20.625" customWidth="1"/>
    <col min="5" max="6" width="17.5" customWidth="1"/>
  </cols>
  <sheetData>
    <row r="1" spans="1:6">
      <c r="A1" t="s">
        <v>43</v>
      </c>
      <c r="B1" t="s">
        <v>44</v>
      </c>
      <c r="C1">
        <v>2010</v>
      </c>
      <c r="D1" t="s">
        <v>82</v>
      </c>
      <c r="E1">
        <v>2011</v>
      </c>
      <c r="F1" t="s">
        <v>81</v>
      </c>
    </row>
    <row r="2" spans="1:6">
      <c r="A2" s="15" t="s">
        <v>45</v>
      </c>
      <c r="B2" s="15"/>
      <c r="C2" s="15"/>
      <c r="D2" s="15"/>
      <c r="E2" s="15"/>
      <c r="F2" s="15"/>
    </row>
    <row r="3" spans="1:6">
      <c r="A3" t="s">
        <v>46</v>
      </c>
      <c r="B3">
        <v>1</v>
      </c>
      <c r="C3" s="10">
        <v>12888393889.290001</v>
      </c>
      <c r="D3" s="2">
        <f>C3/$C$22</f>
        <v>0.50369725934083198</v>
      </c>
      <c r="E3" s="10">
        <v>18254690162.040001</v>
      </c>
      <c r="F3" s="2">
        <f>E3/$E$22</f>
        <v>0.52304400142304908</v>
      </c>
    </row>
    <row r="4" spans="1:6">
      <c r="A4" t="s">
        <v>47</v>
      </c>
      <c r="B4">
        <v>2</v>
      </c>
      <c r="C4" s="10">
        <v>204811101.19999999</v>
      </c>
      <c r="D4" s="2">
        <f t="shared" ref="D4:D45" si="0">C4/$C$22</f>
        <v>8.0043170035906507E-3</v>
      </c>
      <c r="E4" s="10">
        <v>252101396.08000001</v>
      </c>
      <c r="F4" s="2">
        <f t="shared" ref="F4:F45" si="1">E4/$E$22</f>
        <v>7.2233558498965254E-3</v>
      </c>
    </row>
    <row r="5" spans="1:6">
      <c r="A5" t="s">
        <v>48</v>
      </c>
      <c r="B5">
        <v>4</v>
      </c>
      <c r="C5" s="10">
        <v>1254599.9099999999</v>
      </c>
      <c r="D5" s="2">
        <f t="shared" si="0"/>
        <v>4.903159708374391E-5</v>
      </c>
      <c r="E5" s="10">
        <v>2225396.48</v>
      </c>
      <c r="F5" s="2">
        <f t="shared" si="1"/>
        <v>6.3763354476014357E-5</v>
      </c>
    </row>
    <row r="6" spans="1:6">
      <c r="A6" t="s">
        <v>49</v>
      </c>
      <c r="B6">
        <v>6</v>
      </c>
      <c r="C6" s="10">
        <v>1529868837.52</v>
      </c>
      <c r="D6" s="2">
        <f t="shared" si="0"/>
        <v>5.9789508858052065E-2</v>
      </c>
      <c r="E6" s="10">
        <v>1861027424.03</v>
      </c>
      <c r="F6" s="2">
        <f t="shared" si="1"/>
        <v>5.3323240327947656E-2</v>
      </c>
    </row>
    <row r="7" spans="1:6">
      <c r="A7" t="s">
        <v>50</v>
      </c>
      <c r="B7">
        <v>3</v>
      </c>
      <c r="C7" s="10">
        <v>42728425.340000004</v>
      </c>
      <c r="D7" s="2">
        <f t="shared" si="0"/>
        <v>1.6698892759315707E-3</v>
      </c>
      <c r="E7" s="10">
        <v>225182760.05000001</v>
      </c>
      <c r="F7" s="2">
        <f t="shared" si="1"/>
        <v>6.4520674315776015E-3</v>
      </c>
    </row>
    <row r="8" spans="1:6">
      <c r="A8" t="s">
        <v>51</v>
      </c>
      <c r="B8">
        <v>5</v>
      </c>
      <c r="C8" s="10">
        <v>59101891.630000003</v>
      </c>
      <c r="D8" s="2">
        <f t="shared" si="0"/>
        <v>2.3097882553564483E-3</v>
      </c>
      <c r="E8" s="10">
        <v>47287488.890000001</v>
      </c>
      <c r="F8" s="2">
        <f t="shared" si="1"/>
        <v>1.354908639189391E-3</v>
      </c>
    </row>
    <row r="9" spans="1:6">
      <c r="A9" t="s">
        <v>52</v>
      </c>
      <c r="B9">
        <v>7</v>
      </c>
      <c r="C9" s="10">
        <v>5574126083.4200001</v>
      </c>
      <c r="D9" s="2">
        <f t="shared" si="0"/>
        <v>0.21784498949648176</v>
      </c>
      <c r="E9" s="10">
        <v>7187117552.8599997</v>
      </c>
      <c r="F9" s="2">
        <f t="shared" si="1"/>
        <v>0.20592947292870573</v>
      </c>
    </row>
    <row r="10" spans="1:6">
      <c r="A10" t="s">
        <v>53</v>
      </c>
      <c r="C10" s="10">
        <v>20300284828.310001</v>
      </c>
      <c r="D10" s="2">
        <f t="shared" si="0"/>
        <v>0.79336478382732822</v>
      </c>
      <c r="E10" s="10">
        <v>27829632180.43</v>
      </c>
      <c r="F10" s="2">
        <f t="shared" si="1"/>
        <v>0.79739080995484202</v>
      </c>
    </row>
    <row r="11" spans="1:6">
      <c r="C11" s="10"/>
      <c r="D11" s="2">
        <f t="shared" si="0"/>
        <v>0</v>
      </c>
      <c r="E11" s="10"/>
      <c r="F11" s="2">
        <f t="shared" si="1"/>
        <v>0</v>
      </c>
    </row>
    <row r="12" spans="1:6" s="13" customFormat="1">
      <c r="A12" s="12" t="s">
        <v>39</v>
      </c>
      <c r="B12" s="12"/>
      <c r="C12" s="12"/>
      <c r="D12" s="2">
        <f t="shared" si="0"/>
        <v>0</v>
      </c>
      <c r="E12" s="12"/>
      <c r="F12" s="2">
        <f t="shared" si="1"/>
        <v>0</v>
      </c>
    </row>
    <row r="13" spans="1:6">
      <c r="A13" t="s">
        <v>54</v>
      </c>
      <c r="B13">
        <v>8</v>
      </c>
      <c r="C13" s="10">
        <v>60000000</v>
      </c>
      <c r="D13" s="2">
        <f t="shared" si="0"/>
        <v>2.3448876423278514E-3</v>
      </c>
      <c r="E13" s="10">
        <v>60000000</v>
      </c>
      <c r="F13" s="2">
        <f t="shared" si="1"/>
        <v>1.7191549024832022E-3</v>
      </c>
    </row>
    <row r="14" spans="1:6">
      <c r="A14" t="s">
        <v>55</v>
      </c>
      <c r="B14">
        <v>9</v>
      </c>
      <c r="C14" s="10">
        <v>4000000</v>
      </c>
      <c r="D14" s="2">
        <f t="shared" si="0"/>
        <v>1.5632584282185679E-4</v>
      </c>
      <c r="E14" s="10">
        <v>4000000</v>
      </c>
      <c r="F14" s="2">
        <f t="shared" si="1"/>
        <v>1.1461032683221348E-4</v>
      </c>
    </row>
    <row r="15" spans="1:6">
      <c r="A15" t="s">
        <v>56</v>
      </c>
      <c r="B15">
        <v>10</v>
      </c>
      <c r="C15" s="10">
        <v>4191851111.9699998</v>
      </c>
      <c r="D15" s="2">
        <f t="shared" si="0"/>
        <v>0.16382366451561192</v>
      </c>
      <c r="E15" s="10">
        <v>5426012349.6099997</v>
      </c>
      <c r="F15" s="2">
        <f t="shared" si="1"/>
        <v>0.15546926219610716</v>
      </c>
    </row>
    <row r="16" spans="1:6">
      <c r="A16" t="s">
        <v>57</v>
      </c>
      <c r="B16">
        <v>11</v>
      </c>
      <c r="C16" s="10">
        <v>263458445.09999999</v>
      </c>
      <c r="D16" s="2">
        <f t="shared" si="0"/>
        <v>1.0296340869698346E-2</v>
      </c>
      <c r="E16" s="10">
        <v>251446326.43000001</v>
      </c>
      <c r="F16" s="2">
        <f t="shared" si="1"/>
        <v>7.2045864132254346E-3</v>
      </c>
    </row>
    <row r="17" spans="1:6">
      <c r="A17" t="s">
        <v>58</v>
      </c>
      <c r="B17">
        <v>12</v>
      </c>
      <c r="C17" s="10">
        <v>18528802.460000001</v>
      </c>
      <c r="D17" s="2">
        <f t="shared" si="0"/>
        <v>7.2413266525979837E-4</v>
      </c>
      <c r="E17" s="10">
        <v>4918294.6399999997</v>
      </c>
      <c r="F17" s="2">
        <f t="shared" si="1"/>
        <v>1.4092183903688092E-4</v>
      </c>
    </row>
    <row r="18" spans="1:6">
      <c r="A18" t="s">
        <v>59</v>
      </c>
      <c r="B18">
        <v>13</v>
      </c>
      <c r="C18" s="10">
        <v>452317235.72000003</v>
      </c>
      <c r="D18" s="2">
        <f t="shared" si="0"/>
        <v>1.7677218274195366E-2</v>
      </c>
      <c r="E18" s="10">
        <v>808425512.33000004</v>
      </c>
      <c r="F18" s="2">
        <f t="shared" si="1"/>
        <v>2.3163478046910234E-2</v>
      </c>
    </row>
    <row r="19" spans="1:6">
      <c r="A19" t="s">
        <v>60</v>
      </c>
      <c r="B19">
        <v>14</v>
      </c>
      <c r="C19" s="10">
        <v>18701578.16</v>
      </c>
      <c r="D19" s="2">
        <f t="shared" si="0"/>
        <v>7.3088499199020732E-4</v>
      </c>
      <c r="E19" s="10">
        <v>13805361.439999999</v>
      </c>
      <c r="F19" s="2">
        <f t="shared" si="1"/>
        <v>3.9555924666880932E-4</v>
      </c>
    </row>
    <row r="20" spans="1:6">
      <c r="A20" t="s">
        <v>61</v>
      </c>
      <c r="B20">
        <v>15</v>
      </c>
      <c r="C20" s="10">
        <v>278437938.97000003</v>
      </c>
      <c r="D20" s="2">
        <f t="shared" si="0"/>
        <v>1.0881761370766494E-2</v>
      </c>
      <c r="E20" s="10">
        <v>502628950.52999997</v>
      </c>
      <c r="F20" s="2">
        <f t="shared" si="1"/>
        <v>1.4401617073893938E-2</v>
      </c>
    </row>
    <row r="21" spans="1:6">
      <c r="A21" t="s">
        <v>62</v>
      </c>
      <c r="C21" s="10">
        <v>5287295112.3800001</v>
      </c>
      <c r="D21" s="2">
        <f t="shared" si="0"/>
        <v>0.20663521617267186</v>
      </c>
      <c r="E21" s="10">
        <v>7071236794.9799995</v>
      </c>
      <c r="F21" s="2">
        <f t="shared" si="1"/>
        <v>0.20260919004515787</v>
      </c>
    </row>
    <row r="22" spans="1:6">
      <c r="A22" t="s">
        <v>63</v>
      </c>
      <c r="C22" s="10">
        <v>25587579940.689999</v>
      </c>
      <c r="D22" s="2">
        <f t="shared" si="0"/>
        <v>1</v>
      </c>
      <c r="E22" s="10">
        <v>34900868975.410004</v>
      </c>
      <c r="F22" s="2">
        <f t="shared" si="1"/>
        <v>1</v>
      </c>
    </row>
    <row r="23" spans="1:6">
      <c r="C23" s="10"/>
      <c r="D23" s="2">
        <f t="shared" si="0"/>
        <v>0</v>
      </c>
      <c r="E23" s="10"/>
      <c r="F23" s="2">
        <f t="shared" si="1"/>
        <v>0</v>
      </c>
    </row>
    <row r="24" spans="1:6">
      <c r="A24" s="12" t="s">
        <v>40</v>
      </c>
      <c r="B24" s="12"/>
      <c r="C24" s="12"/>
      <c r="D24" s="2">
        <f t="shared" si="0"/>
        <v>0</v>
      </c>
      <c r="E24" s="12"/>
      <c r="F24" s="2">
        <f t="shared" si="1"/>
        <v>0</v>
      </c>
    </row>
    <row r="25" spans="1:6">
      <c r="A25" t="s">
        <v>64</v>
      </c>
      <c r="B25">
        <v>17</v>
      </c>
      <c r="C25" s="10">
        <v>232013104.28</v>
      </c>
      <c r="D25" s="2">
        <f t="shared" si="0"/>
        <v>9.0674110180715868E-3</v>
      </c>
      <c r="E25" s="10">
        <v>172343585.06</v>
      </c>
      <c r="F25" s="2">
        <f t="shared" si="1"/>
        <v>4.9380886527904963E-3</v>
      </c>
    </row>
    <row r="26" spans="1:6">
      <c r="A26" t="s">
        <v>65</v>
      </c>
      <c r="B26">
        <v>18</v>
      </c>
      <c r="C26" s="10">
        <v>4738570750.1599998</v>
      </c>
      <c r="D26" s="2">
        <f t="shared" si="0"/>
        <v>0.18519026657244003</v>
      </c>
      <c r="E26" s="10">
        <v>7026648776.8000002</v>
      </c>
      <c r="F26" s="2">
        <f t="shared" si="1"/>
        <v>0.20133162821105527</v>
      </c>
    </row>
    <row r="27" spans="1:6">
      <c r="A27" t="s">
        <v>66</v>
      </c>
      <c r="B27">
        <v>19</v>
      </c>
      <c r="C27" s="10">
        <v>500258690.69</v>
      </c>
      <c r="D27" s="2">
        <f t="shared" si="0"/>
        <v>1.9550840362768201E-2</v>
      </c>
      <c r="E27" s="10">
        <v>577522908.05999994</v>
      </c>
      <c r="F27" s="2">
        <f t="shared" si="1"/>
        <v>1.654752231146174E-2</v>
      </c>
    </row>
    <row r="28" spans="1:6">
      <c r="A28" t="s">
        <v>67</v>
      </c>
      <c r="B28">
        <v>20</v>
      </c>
      <c r="C28" s="10">
        <v>419882954.10000002</v>
      </c>
      <c r="D28" s="2">
        <f t="shared" si="0"/>
        <v>1.6409639171553376E-2</v>
      </c>
      <c r="E28" s="10">
        <v>788080887.25</v>
      </c>
      <c r="F28" s="2">
        <f t="shared" si="1"/>
        <v>2.2580552014485819E-2</v>
      </c>
    </row>
    <row r="29" spans="1:6">
      <c r="A29" t="s">
        <v>68</v>
      </c>
      <c r="B29">
        <v>21</v>
      </c>
      <c r="C29" s="10">
        <v>318584196.29000002</v>
      </c>
      <c r="D29" s="2">
        <f t="shared" si="0"/>
        <v>1.2450735748689528E-2</v>
      </c>
      <c r="F29" s="2">
        <f t="shared" si="1"/>
        <v>0</v>
      </c>
    </row>
    <row r="30" spans="1:6">
      <c r="A30" t="s">
        <v>69</v>
      </c>
      <c r="B30">
        <v>22</v>
      </c>
      <c r="C30" s="10">
        <v>818880550.54999995</v>
      </c>
      <c r="D30" s="2">
        <f t="shared" si="0"/>
        <v>3.2003048058788709E-2</v>
      </c>
      <c r="E30" s="10">
        <v>916123206.95000005</v>
      </c>
      <c r="F30" s="2">
        <f t="shared" si="1"/>
        <v>2.6249295041778763E-2</v>
      </c>
    </row>
    <row r="31" spans="1:6">
      <c r="A31" t="s">
        <v>70</v>
      </c>
      <c r="C31" s="10">
        <v>7028190246.0699997</v>
      </c>
      <c r="D31" s="2">
        <f t="shared" si="0"/>
        <v>0.2746719409323114</v>
      </c>
      <c r="E31" s="10">
        <v>9480719364.1200008</v>
      </c>
      <c r="F31" s="2">
        <f t="shared" si="1"/>
        <v>0.27164708623157213</v>
      </c>
    </row>
    <row r="32" spans="1:6">
      <c r="D32" s="2">
        <f t="shared" si="0"/>
        <v>0</v>
      </c>
      <c r="F32" s="2">
        <f t="shared" si="1"/>
        <v>0</v>
      </c>
    </row>
    <row r="33" spans="1:6">
      <c r="A33" s="12" t="s">
        <v>41</v>
      </c>
      <c r="B33" s="12"/>
      <c r="C33" s="12"/>
      <c r="D33" s="2">
        <f t="shared" si="0"/>
        <v>0</v>
      </c>
      <c r="E33" s="12"/>
      <c r="F33" s="2">
        <f t="shared" si="1"/>
        <v>0</v>
      </c>
    </row>
    <row r="34" spans="1:6">
      <c r="A34" t="s">
        <v>71</v>
      </c>
      <c r="B34">
        <v>23</v>
      </c>
      <c r="C34" s="10">
        <v>10000000</v>
      </c>
      <c r="D34" s="2">
        <f t="shared" si="0"/>
        <v>3.9081460705464192E-4</v>
      </c>
      <c r="E34" s="10">
        <v>16770000</v>
      </c>
      <c r="F34" s="2">
        <f t="shared" si="1"/>
        <v>4.8050379524405498E-4</v>
      </c>
    </row>
    <row r="35" spans="1:6">
      <c r="A35" t="s">
        <v>72</v>
      </c>
      <c r="C35" s="10">
        <v>10000000</v>
      </c>
      <c r="D35" s="2">
        <f t="shared" si="0"/>
        <v>3.9081460705464192E-4</v>
      </c>
      <c r="E35" s="10">
        <v>16770000</v>
      </c>
      <c r="F35" s="2">
        <f t="shared" si="1"/>
        <v>4.8050379524405498E-4</v>
      </c>
    </row>
    <row r="36" spans="1:6">
      <c r="A36" t="s">
        <v>73</v>
      </c>
      <c r="C36" s="10">
        <v>7038190246.0699997</v>
      </c>
      <c r="D36" s="2">
        <f t="shared" si="0"/>
        <v>0.27506275553936604</v>
      </c>
      <c r="E36" s="10">
        <v>9497489364.1200008</v>
      </c>
      <c r="F36" s="2">
        <f t="shared" si="1"/>
        <v>0.27212759002681614</v>
      </c>
    </row>
    <row r="37" spans="1:6">
      <c r="D37" s="2">
        <f t="shared" si="0"/>
        <v>0</v>
      </c>
      <c r="F37" s="2">
        <f t="shared" si="1"/>
        <v>0</v>
      </c>
    </row>
    <row r="38" spans="1:6" ht="31.5">
      <c r="A38" s="14" t="s">
        <v>74</v>
      </c>
      <c r="B38" s="12"/>
      <c r="C38" s="12"/>
      <c r="D38" s="2">
        <f t="shared" si="0"/>
        <v>0</v>
      </c>
      <c r="E38" s="12"/>
      <c r="F38" s="2">
        <f t="shared" si="1"/>
        <v>0</v>
      </c>
    </row>
    <row r="39" spans="1:6">
      <c r="A39" t="s">
        <v>75</v>
      </c>
      <c r="B39">
        <v>24</v>
      </c>
      <c r="C39" s="10">
        <v>943800000</v>
      </c>
      <c r="D39" s="2">
        <f t="shared" si="0"/>
        <v>3.6885082613817108E-2</v>
      </c>
      <c r="E39" s="10">
        <v>1038180000</v>
      </c>
      <c r="F39" s="2">
        <f t="shared" si="1"/>
        <v>2.9746537277666848E-2</v>
      </c>
    </row>
    <row r="40" spans="1:6">
      <c r="A40" t="s">
        <v>76</v>
      </c>
      <c r="B40">
        <v>25</v>
      </c>
      <c r="C40" s="10">
        <v>1374964415.72</v>
      </c>
      <c r="D40" s="2">
        <f t="shared" si="0"/>
        <v>5.3735617784372712E-2</v>
      </c>
      <c r="E40" s="10">
        <v>1374964415.72</v>
      </c>
      <c r="F40" s="2">
        <f t="shared" si="1"/>
        <v>3.939628026708316E-2</v>
      </c>
    </row>
    <row r="41" spans="1:6">
      <c r="A41" t="s">
        <v>77</v>
      </c>
      <c r="B41">
        <v>26</v>
      </c>
      <c r="C41" s="10">
        <v>2176754189.4699998</v>
      </c>
      <c r="D41" s="2">
        <f t="shared" si="0"/>
        <v>8.5070733321226361E-2</v>
      </c>
      <c r="E41" s="10">
        <v>2640916373.3499999</v>
      </c>
      <c r="F41" s="2">
        <f t="shared" si="1"/>
        <v>7.566907217154685E-2</v>
      </c>
    </row>
    <row r="42" spans="1:6">
      <c r="A42" t="s">
        <v>78</v>
      </c>
      <c r="B42">
        <v>27</v>
      </c>
      <c r="C42" s="10">
        <v>13903255455.610001</v>
      </c>
      <c r="D42" s="2">
        <f t="shared" si="0"/>
        <v>0.54335953176645291</v>
      </c>
      <c r="E42" s="10">
        <v>19937119181.959999</v>
      </c>
      <c r="F42" s="2">
        <f t="shared" si="1"/>
        <v>0.57124993638430699</v>
      </c>
    </row>
    <row r="43" spans="1:6">
      <c r="A43" t="s">
        <v>79</v>
      </c>
      <c r="C43" s="10">
        <v>18398774060.799999</v>
      </c>
      <c r="D43" s="2">
        <f t="shared" si="0"/>
        <v>0.719050965485869</v>
      </c>
      <c r="E43" s="10">
        <v>24991179971.029999</v>
      </c>
      <c r="F43" s="2">
        <f t="shared" si="1"/>
        <v>0.71606182610060387</v>
      </c>
    </row>
    <row r="44" spans="1:6">
      <c r="A44" t="s">
        <v>80</v>
      </c>
      <c r="C44" s="10">
        <v>150615633.81999999</v>
      </c>
      <c r="D44" s="2">
        <f t="shared" si="0"/>
        <v>5.8862789747649137E-3</v>
      </c>
      <c r="E44" s="10">
        <v>412199640.25999999</v>
      </c>
      <c r="F44" s="2">
        <f t="shared" si="1"/>
        <v>1.1810583872579855E-2</v>
      </c>
    </row>
    <row r="45" spans="1:6">
      <c r="A45" t="s">
        <v>42</v>
      </c>
      <c r="C45" s="10">
        <v>25587579940.689999</v>
      </c>
      <c r="D45" s="2">
        <f t="shared" si="0"/>
        <v>1</v>
      </c>
      <c r="E45" s="10">
        <v>34900868975.410004</v>
      </c>
      <c r="F45" s="2">
        <f t="shared" si="1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H7" sqref="H7"/>
    </sheetView>
  </sheetViews>
  <sheetFormatPr defaultRowHeight="15.75"/>
  <cols>
    <col min="1" max="1" width="31.5" customWidth="1"/>
    <col min="3" max="3" width="17.625" customWidth="1"/>
    <col min="4" max="4" width="18.25" customWidth="1"/>
  </cols>
  <sheetData>
    <row r="1" spans="1:4">
      <c r="A1" t="s">
        <v>43</v>
      </c>
      <c r="B1" t="s">
        <v>44</v>
      </c>
      <c r="C1">
        <v>2010</v>
      </c>
      <c r="D1">
        <v>2011</v>
      </c>
    </row>
    <row r="2" spans="1:4">
      <c r="A2" s="16" t="s">
        <v>83</v>
      </c>
      <c r="C2" s="10">
        <v>11633283740.18</v>
      </c>
      <c r="D2" s="10">
        <v>18402355207.299999</v>
      </c>
    </row>
    <row r="3" spans="1:4">
      <c r="A3" t="s">
        <v>84</v>
      </c>
      <c r="B3">
        <v>28</v>
      </c>
      <c r="C3" s="10">
        <v>11633283740.18</v>
      </c>
      <c r="D3" s="10">
        <v>18402355207.299999</v>
      </c>
    </row>
    <row r="4" spans="1:4">
      <c r="A4" s="16" t="s">
        <v>85</v>
      </c>
      <c r="C4" s="10">
        <v>4472846560.6800003</v>
      </c>
      <c r="D4" s="10">
        <v>6069573782.2200003</v>
      </c>
    </row>
    <row r="5" spans="1:4">
      <c r="A5" t="s">
        <v>86</v>
      </c>
      <c r="B5">
        <v>28</v>
      </c>
      <c r="C5" s="10">
        <v>1052931591.61</v>
      </c>
      <c r="D5" s="10">
        <v>1551233976.0599999</v>
      </c>
    </row>
    <row r="6" spans="1:4">
      <c r="A6" t="s">
        <v>87</v>
      </c>
      <c r="B6">
        <v>29</v>
      </c>
      <c r="C6" s="10">
        <v>1577013104.9000001</v>
      </c>
      <c r="D6" s="10">
        <v>2477391798.0100002</v>
      </c>
    </row>
    <row r="7" spans="1:4">
      <c r="A7" t="s">
        <v>88</v>
      </c>
      <c r="B7">
        <v>30</v>
      </c>
      <c r="C7" s="10">
        <v>676531662.09000003</v>
      </c>
      <c r="D7" s="10">
        <v>720327727.88999999</v>
      </c>
    </row>
    <row r="8" spans="1:4">
      <c r="A8" t="s">
        <v>89</v>
      </c>
      <c r="B8">
        <v>31</v>
      </c>
      <c r="C8" s="10">
        <v>1346014202.04</v>
      </c>
      <c r="D8" s="10">
        <v>1673872427.75</v>
      </c>
    </row>
    <row r="9" spans="1:4">
      <c r="A9" t="s">
        <v>90</v>
      </c>
      <c r="B9">
        <v>32</v>
      </c>
      <c r="C9" s="10">
        <v>-176577024.91</v>
      </c>
      <c r="D9" s="10">
        <v>-350751496.92000002</v>
      </c>
    </row>
    <row r="10" spans="1:4">
      <c r="A10" t="s">
        <v>91</v>
      </c>
      <c r="B10">
        <v>34</v>
      </c>
      <c r="C10" s="10">
        <v>-3066975.05</v>
      </c>
      <c r="D10" s="10">
        <v>-2500650.5699999998</v>
      </c>
    </row>
    <row r="11" spans="1:4">
      <c r="A11" s="16" t="s">
        <v>92</v>
      </c>
    </row>
    <row r="12" spans="1:4">
      <c r="A12" s="11" t="s">
        <v>93</v>
      </c>
      <c r="B12">
        <v>33</v>
      </c>
      <c r="C12" s="10">
        <v>469050</v>
      </c>
      <c r="D12" s="10">
        <v>3383000</v>
      </c>
    </row>
    <row r="13" spans="1:4">
      <c r="A13" s="16" t="s">
        <v>94</v>
      </c>
      <c r="C13" s="10">
        <v>7160906229.5</v>
      </c>
      <c r="D13" s="10">
        <v>12336164425.08</v>
      </c>
    </row>
    <row r="14" spans="1:4">
      <c r="A14" t="s">
        <v>95</v>
      </c>
      <c r="B14">
        <v>35</v>
      </c>
      <c r="C14" s="10">
        <v>5307144.91</v>
      </c>
      <c r="D14" s="10">
        <v>7181584.54</v>
      </c>
    </row>
    <row r="15" spans="1:4">
      <c r="A15" t="s">
        <v>96</v>
      </c>
      <c r="B15">
        <v>36</v>
      </c>
      <c r="C15" s="10">
        <v>3796643.04</v>
      </c>
      <c r="D15" s="10">
        <v>8685535.8200000003</v>
      </c>
    </row>
    <row r="16" spans="1:4">
      <c r="A16" s="16" t="s">
        <v>97</v>
      </c>
      <c r="C16" s="10">
        <v>7162416731.3699999</v>
      </c>
      <c r="D16" s="10">
        <v>12334660473.799999</v>
      </c>
    </row>
    <row r="17" spans="1:4">
      <c r="A17" t="s">
        <v>98</v>
      </c>
      <c r="B17">
        <v>37</v>
      </c>
      <c r="C17" s="10">
        <v>1822655234.4000001</v>
      </c>
      <c r="D17" s="10">
        <v>3084336666.1799998</v>
      </c>
    </row>
    <row r="18" spans="1:4">
      <c r="A18" s="16" t="s">
        <v>99</v>
      </c>
      <c r="C18" s="10">
        <v>5339761496.9700003</v>
      </c>
      <c r="D18" s="10">
        <v>9250323807.6200008</v>
      </c>
    </row>
    <row r="19" spans="1:4">
      <c r="A19" t="s">
        <v>100</v>
      </c>
      <c r="C19" s="10">
        <v>5051194218.2600002</v>
      </c>
      <c r="D19" s="10">
        <v>8763145910.2299995</v>
      </c>
    </row>
    <row r="20" spans="1:4">
      <c r="A20" t="s">
        <v>101</v>
      </c>
      <c r="C20" s="10">
        <v>288567278.70999998</v>
      </c>
      <c r="D20" s="10">
        <v>487177897.38999999</v>
      </c>
    </row>
    <row r="21" spans="1:4">
      <c r="A21" s="16" t="s">
        <v>102</v>
      </c>
    </row>
    <row r="22" spans="1:4">
      <c r="A22" t="s">
        <v>103</v>
      </c>
      <c r="B22">
        <v>38</v>
      </c>
      <c r="C22">
        <v>4.87</v>
      </c>
      <c r="D22">
        <v>8.44</v>
      </c>
    </row>
    <row r="23" spans="1:4">
      <c r="A23" t="s">
        <v>104</v>
      </c>
      <c r="B23">
        <v>38</v>
      </c>
      <c r="C23">
        <v>4.87</v>
      </c>
      <c r="D23">
        <v>8.44</v>
      </c>
    </row>
    <row r="24" spans="1:4">
      <c r="A24" s="16" t="s">
        <v>105</v>
      </c>
      <c r="C24" s="10">
        <v>5339761496.9700003</v>
      </c>
      <c r="D24" s="10">
        <v>9250323807.6200008</v>
      </c>
    </row>
    <row r="25" spans="1:4">
      <c r="A25" t="s">
        <v>106</v>
      </c>
      <c r="C25" s="10">
        <v>5051194218.2600002</v>
      </c>
      <c r="D25" s="10">
        <v>8763145910.2299995</v>
      </c>
    </row>
    <row r="26" spans="1:4">
      <c r="A26" t="s">
        <v>107</v>
      </c>
      <c r="C26" s="10">
        <v>288567278.70999998</v>
      </c>
      <c r="D26" s="10">
        <v>487177897.38999999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H13" sqref="H13"/>
    </sheetView>
  </sheetViews>
  <sheetFormatPr defaultRowHeight="15.75"/>
  <cols>
    <col min="1" max="1" width="29.5" customWidth="1"/>
    <col min="2" max="2" width="10.5" customWidth="1"/>
    <col min="3" max="4" width="18.75" customWidth="1"/>
    <col min="5" max="5" width="19.5" customWidth="1"/>
  </cols>
  <sheetData>
    <row r="1" spans="1:5">
      <c r="A1" t="s">
        <v>43</v>
      </c>
      <c r="B1" t="s">
        <v>112</v>
      </c>
      <c r="C1">
        <v>2010</v>
      </c>
      <c r="D1" t="s">
        <v>145</v>
      </c>
      <c r="E1">
        <v>2011</v>
      </c>
    </row>
    <row r="2" spans="1:5">
      <c r="A2" s="16" t="s">
        <v>108</v>
      </c>
      <c r="B2" s="16"/>
    </row>
    <row r="3" spans="1:5">
      <c r="A3" s="11" t="s">
        <v>109</v>
      </c>
      <c r="B3" s="11"/>
      <c r="C3" s="10">
        <v>14938581885.610001</v>
      </c>
      <c r="D3" s="2">
        <f>C3/$C$6</f>
        <v>0.99082190845688556</v>
      </c>
      <c r="E3" s="10">
        <v>23659131281.080002</v>
      </c>
    </row>
    <row r="4" spans="1:5">
      <c r="A4" t="s">
        <v>110</v>
      </c>
      <c r="C4" s="10">
        <v>181031.15</v>
      </c>
      <c r="D4" s="2">
        <f>C4/$C$6</f>
        <v>1.20071390247509E-5</v>
      </c>
    </row>
    <row r="5" spans="1:5">
      <c r="A5" t="s">
        <v>111</v>
      </c>
      <c r="B5" t="s">
        <v>113</v>
      </c>
      <c r="C5" s="10">
        <v>138196684.25999999</v>
      </c>
      <c r="D5" s="2">
        <f>C5/$C$6</f>
        <v>9.1660844040897058E-3</v>
      </c>
      <c r="E5" s="10">
        <v>181674213.03999999</v>
      </c>
    </row>
    <row r="6" spans="1:5">
      <c r="A6" s="16" t="s">
        <v>114</v>
      </c>
      <c r="C6" s="10">
        <v>15076959601.02</v>
      </c>
      <c r="D6" s="2">
        <f>C6/$C$6</f>
        <v>1</v>
      </c>
      <c r="E6" s="10">
        <v>23840805494.119999</v>
      </c>
    </row>
    <row r="7" spans="1:5">
      <c r="A7" t="s">
        <v>115</v>
      </c>
      <c r="C7" s="10">
        <v>1669804222.04</v>
      </c>
      <c r="D7" s="2">
        <f>C7/$C$11</f>
        <v>0.18813671399249646</v>
      </c>
      <c r="E7" s="10">
        <v>2353687717.48</v>
      </c>
    </row>
    <row r="8" spans="1:5">
      <c r="A8" t="s">
        <v>116</v>
      </c>
      <c r="C8" s="10">
        <v>1492813443.3499999</v>
      </c>
      <c r="D8" s="2">
        <f>C8/$C$11</f>
        <v>0.16819517649355001</v>
      </c>
      <c r="E8" s="10">
        <v>1925571991.79</v>
      </c>
    </row>
    <row r="9" spans="1:5">
      <c r="A9" t="s">
        <v>117</v>
      </c>
      <c r="C9" s="10">
        <v>4885737303.3699999</v>
      </c>
      <c r="D9" s="2">
        <f>C9/$C$11</f>
        <v>0.55047564831499962</v>
      </c>
      <c r="E9" s="10">
        <v>8286279154.8400002</v>
      </c>
    </row>
    <row r="10" spans="1:5">
      <c r="A10" t="s">
        <v>118</v>
      </c>
      <c r="B10" t="s">
        <v>119</v>
      </c>
      <c r="C10" s="10">
        <v>827128112.69000006</v>
      </c>
      <c r="D10" s="2">
        <f>C10/$C$11</f>
        <v>9.3192461198953788E-2</v>
      </c>
      <c r="E10" s="10">
        <v>1126701940.48</v>
      </c>
    </row>
    <row r="11" spans="1:5">
      <c r="A11" s="16" t="s">
        <v>120</v>
      </c>
      <c r="C11" s="10">
        <v>8875483081.4500008</v>
      </c>
      <c r="D11" s="2">
        <f>C11/$C$11</f>
        <v>1</v>
      </c>
      <c r="E11" s="10">
        <v>13692240804.59</v>
      </c>
    </row>
    <row r="12" spans="1:5">
      <c r="A12" t="s">
        <v>121</v>
      </c>
      <c r="C12" s="10">
        <v>6201476519.5699997</v>
      </c>
      <c r="D12" s="2">
        <f t="shared" ref="D12:D33" si="0">C12/$C$33</f>
        <v>1.9717010786273048</v>
      </c>
      <c r="E12" s="10">
        <v>10148564689.530001</v>
      </c>
    </row>
    <row r="13" spans="1:5">
      <c r="D13" s="2">
        <f t="shared" si="0"/>
        <v>0</v>
      </c>
    </row>
    <row r="14" spans="1:5">
      <c r="A14" s="16" t="s">
        <v>122</v>
      </c>
      <c r="D14" s="2">
        <f t="shared" si="0"/>
        <v>0</v>
      </c>
    </row>
    <row r="15" spans="1:5">
      <c r="A15" t="s">
        <v>123</v>
      </c>
      <c r="C15" s="10">
        <v>17000000</v>
      </c>
      <c r="D15" s="2">
        <f>C15/$C$19</f>
        <v>0.22652432931905467</v>
      </c>
    </row>
    <row r="16" spans="1:5">
      <c r="A16" t="s">
        <v>124</v>
      </c>
      <c r="C16" s="10">
        <v>1731400</v>
      </c>
      <c r="D16" s="2">
        <f t="shared" ref="D16:D19" si="1">C16/$C$19</f>
        <v>2.307083669311831E-2</v>
      </c>
      <c r="E16" s="10">
        <v>3010000</v>
      </c>
    </row>
    <row r="17" spans="1:5" ht="31.5">
      <c r="A17" s="11" t="s">
        <v>125</v>
      </c>
      <c r="D17" s="2">
        <f t="shared" si="1"/>
        <v>0</v>
      </c>
      <c r="E17" s="10">
        <v>41600</v>
      </c>
    </row>
    <row r="18" spans="1:5">
      <c r="A18" t="s">
        <v>126</v>
      </c>
      <c r="B18" t="s">
        <v>127</v>
      </c>
      <c r="C18" s="10">
        <v>56315726.509999998</v>
      </c>
      <c r="D18" s="2">
        <f t="shared" si="1"/>
        <v>0.75040483398782687</v>
      </c>
      <c r="E18" s="10">
        <v>212533826.84</v>
      </c>
    </row>
    <row r="19" spans="1:5">
      <c r="A19" s="16" t="s">
        <v>128</v>
      </c>
      <c r="C19" s="10">
        <v>75047126.510000005</v>
      </c>
      <c r="D19" s="2">
        <f t="shared" si="1"/>
        <v>1</v>
      </c>
      <c r="E19" s="10">
        <v>215585426.84</v>
      </c>
    </row>
    <row r="20" spans="1:5" ht="31.5">
      <c r="A20" s="11" t="s">
        <v>129</v>
      </c>
      <c r="C20" s="10">
        <v>1731913788.52</v>
      </c>
      <c r="D20" s="2">
        <f>C20/$C$23</f>
        <v>0.94205789418935482</v>
      </c>
      <c r="E20" s="10">
        <v>2184528163.1100001</v>
      </c>
    </row>
    <row r="21" spans="1:5">
      <c r="A21" t="s">
        <v>130</v>
      </c>
      <c r="C21" s="10">
        <v>50000000</v>
      </c>
      <c r="D21" s="2">
        <f t="shared" ref="D21:D23" si="2">C21/$C$23</f>
        <v>2.7197020441600231E-2</v>
      </c>
    </row>
    <row r="22" spans="1:5">
      <c r="A22" t="s">
        <v>131</v>
      </c>
      <c r="B22" t="s">
        <v>132</v>
      </c>
      <c r="C22" s="10">
        <v>56522892.710000001</v>
      </c>
      <c r="D22" s="2">
        <f t="shared" si="2"/>
        <v>3.0745085369044935E-2</v>
      </c>
      <c r="E22" s="10">
        <v>151475313.63999999</v>
      </c>
    </row>
    <row r="23" spans="1:5">
      <c r="A23" s="16" t="s">
        <v>133</v>
      </c>
      <c r="C23" s="10">
        <v>1838436681.23</v>
      </c>
      <c r="D23" s="2">
        <f t="shared" si="2"/>
        <v>1</v>
      </c>
      <c r="E23" s="10">
        <v>2336003476.75</v>
      </c>
    </row>
    <row r="24" spans="1:5">
      <c r="A24" t="s">
        <v>134</v>
      </c>
      <c r="C24" s="10">
        <v>-1763389554.72</v>
      </c>
      <c r="D24" s="2">
        <f t="shared" si="0"/>
        <v>-0.56065310835404525</v>
      </c>
      <c r="E24" s="10">
        <v>-2120418049.9100001</v>
      </c>
    </row>
    <row r="25" spans="1:5">
      <c r="D25" s="2">
        <f t="shared" si="0"/>
        <v>0</v>
      </c>
    </row>
    <row r="26" spans="1:5">
      <c r="A26" s="16" t="s">
        <v>135</v>
      </c>
      <c r="D26" s="2">
        <f t="shared" si="0"/>
        <v>0</v>
      </c>
    </row>
    <row r="27" spans="1:5">
      <c r="A27" t="s">
        <v>136</v>
      </c>
      <c r="B27" t="s">
        <v>137</v>
      </c>
      <c r="C27" s="10">
        <v>105801.61</v>
      </c>
      <c r="D27" s="2">
        <f>C27/C28</f>
        <v>1</v>
      </c>
      <c r="E27" s="10">
        <v>102972.37</v>
      </c>
    </row>
    <row r="28" spans="1:5">
      <c r="A28" s="16" t="s">
        <v>138</v>
      </c>
      <c r="C28" s="10">
        <v>105801.61</v>
      </c>
      <c r="D28" s="2">
        <f t="shared" si="0"/>
        <v>3.3638625881948847E-5</v>
      </c>
      <c r="E28" s="10">
        <v>102972.37</v>
      </c>
    </row>
    <row r="29" spans="1:5" ht="17.25" customHeight="1">
      <c r="A29" t="s">
        <v>139</v>
      </c>
      <c r="C29" s="10">
        <v>1292951032.4100001</v>
      </c>
      <c r="D29" s="2">
        <f>C29/C30</f>
        <v>1</v>
      </c>
      <c r="E29" s="10">
        <v>2661953339.2399998</v>
      </c>
    </row>
    <row r="30" spans="1:5">
      <c r="A30" s="16" t="s">
        <v>140</v>
      </c>
      <c r="C30" s="10">
        <v>1292951032.4100001</v>
      </c>
      <c r="D30" s="2">
        <f t="shared" si="0"/>
        <v>0.41108160889914158</v>
      </c>
      <c r="E30" s="10">
        <v>2661953339.2399998</v>
      </c>
    </row>
    <row r="31" spans="1:5">
      <c r="A31" t="s">
        <v>141</v>
      </c>
      <c r="C31" s="10">
        <v>-1292845230.8</v>
      </c>
      <c r="D31" s="2">
        <f t="shared" si="0"/>
        <v>-0.41104797027325962</v>
      </c>
      <c r="E31" s="10">
        <v>-2661850366.8699999</v>
      </c>
    </row>
    <row r="32" spans="1:5">
      <c r="D32" s="2">
        <f t="shared" si="0"/>
        <v>0</v>
      </c>
    </row>
    <row r="33" spans="1:5">
      <c r="A33" s="11" t="s">
        <v>142</v>
      </c>
      <c r="C33" s="10">
        <v>3145241734.0500002</v>
      </c>
      <c r="D33" s="2">
        <f t="shared" si="0"/>
        <v>1</v>
      </c>
      <c r="E33" s="10">
        <v>5366296272.75</v>
      </c>
    </row>
    <row r="34" spans="1:5">
      <c r="A34" t="s">
        <v>143</v>
      </c>
      <c r="C34" s="10">
        <v>9743152155.2399998</v>
      </c>
      <c r="D34" s="10"/>
      <c r="E34" s="10">
        <v>12888393889.290001</v>
      </c>
    </row>
    <row r="35" spans="1:5">
      <c r="C35" s="10"/>
      <c r="D35" s="10"/>
      <c r="E35" s="10"/>
    </row>
    <row r="36" spans="1:5">
      <c r="A36" t="s">
        <v>144</v>
      </c>
      <c r="C36" s="10">
        <v>12888393889.290001</v>
      </c>
      <c r="D36" s="10"/>
      <c r="E36" s="10">
        <v>18254690162.040001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分析</vt:lpstr>
      <vt:lpstr>Sheet2</vt:lpstr>
      <vt:lpstr>现利比</vt:lpstr>
      <vt:lpstr>估值</vt:lpstr>
      <vt:lpstr>合并资产负债表</vt:lpstr>
      <vt:lpstr>利润表</vt:lpstr>
      <vt:lpstr>现金流量表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Administrator</cp:lastModifiedBy>
  <dcterms:created xsi:type="dcterms:W3CDTF">2019-07-16T03:42:01Z</dcterms:created>
  <dcterms:modified xsi:type="dcterms:W3CDTF">2020-01-28T08:08:43Z</dcterms:modified>
</cp:coreProperties>
</file>