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35" yWindow="465" windowWidth="25605" windowHeight="14775" activeTab="4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账款周转率" sheetId="7" r:id="rId5"/>
    <sheet name="存货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4" i="7"/>
  <c r="G5" i="7"/>
  <c r="G6" i="7"/>
  <c r="G7" i="7"/>
  <c r="G8" i="7"/>
  <c r="G9" i="7"/>
  <c r="G10" i="7"/>
  <c r="G11" i="7"/>
  <c r="G12" i="7"/>
  <c r="G13" i="7"/>
  <c r="G4" i="7"/>
  <c r="D13" i="7"/>
  <c r="F5" i="7"/>
  <c r="F6" i="7"/>
  <c r="F7" i="7"/>
  <c r="F8" i="7"/>
  <c r="F9" i="7"/>
  <c r="F10" i="7"/>
  <c r="F11" i="7"/>
  <c r="F12" i="7"/>
  <c r="F13" i="7"/>
  <c r="F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K13" i="7"/>
  <c r="E13" i="7"/>
  <c r="L13" i="7"/>
  <c r="I13" i="7"/>
  <c r="J13" i="7"/>
  <c r="C13" i="7"/>
  <c r="B13" i="7"/>
  <c r="L12" i="7"/>
  <c r="I12" i="7"/>
  <c r="J12" i="7"/>
  <c r="A5" i="7"/>
  <c r="A6" i="7"/>
  <c r="A7" i="7"/>
  <c r="A8" i="7"/>
  <c r="A9" i="7"/>
  <c r="A10" i="7"/>
  <c r="A11" i="7"/>
  <c r="A12" i="7"/>
  <c r="L11" i="7"/>
  <c r="I11" i="7"/>
  <c r="J11" i="7"/>
  <c r="L10" i="7"/>
  <c r="I10" i="7"/>
  <c r="J10" i="7"/>
  <c r="L9" i="7"/>
  <c r="I9" i="7"/>
  <c r="J9" i="7"/>
  <c r="L8" i="7"/>
  <c r="I8" i="7"/>
  <c r="J8" i="7"/>
  <c r="L7" i="7"/>
  <c r="I7" i="7"/>
  <c r="J7" i="7"/>
  <c r="L6" i="7"/>
  <c r="I6" i="7"/>
  <c r="J6" i="7"/>
  <c r="L5" i="7"/>
  <c r="I5" i="7"/>
  <c r="J5" i="7"/>
  <c r="L4" i="7"/>
  <c r="I4" i="7"/>
  <c r="J4" i="7"/>
  <c r="H5" i="4"/>
  <c r="H6" i="4"/>
  <c r="H7" i="4"/>
  <c r="H8" i="4"/>
  <c r="H9" i="4"/>
  <c r="H10" i="4"/>
  <c r="H11" i="4"/>
  <c r="H12" i="4"/>
  <c r="D13" i="4"/>
  <c r="J13" i="4"/>
  <c r="L13" i="4"/>
  <c r="M13" i="4"/>
  <c r="N13" i="4"/>
  <c r="O13" i="4"/>
  <c r="R13" i="4"/>
  <c r="S13" i="4"/>
  <c r="U13" i="4"/>
  <c r="V13" i="4"/>
  <c r="W13" i="4"/>
  <c r="X13" i="4"/>
  <c r="P13" i="4"/>
  <c r="Q13" i="4"/>
  <c r="T13" i="4"/>
  <c r="Y13" i="4"/>
  <c r="H13" i="4"/>
  <c r="H4" i="4"/>
  <c r="B12" i="3"/>
  <c r="I8" i="4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4" i="4"/>
  <c r="F4" i="6"/>
  <c r="P68" i="1"/>
  <c r="C68" i="1"/>
  <c r="N68" i="1"/>
  <c r="P69" i="1"/>
  <c r="C69" i="1"/>
  <c r="N69" i="1"/>
  <c r="P70" i="1"/>
  <c r="C70" i="1"/>
  <c r="N70" i="1"/>
  <c r="P71" i="1"/>
  <c r="C71" i="1"/>
  <c r="N71" i="1"/>
  <c r="P72" i="1"/>
  <c r="C72" i="1"/>
  <c r="N72" i="1"/>
  <c r="P73" i="1"/>
  <c r="C73" i="1"/>
  <c r="N73" i="1"/>
  <c r="P74" i="1"/>
  <c r="C74" i="1"/>
  <c r="N74" i="1"/>
  <c r="P75" i="1"/>
  <c r="C75" i="1"/>
  <c r="N75" i="1"/>
  <c r="P76" i="1"/>
  <c r="C76" i="1"/>
  <c r="N76" i="1"/>
</calcChain>
</file>

<file path=xl/sharedStrings.xml><?xml version="1.0" encoding="utf-8"?>
<sst xmlns="http://schemas.openxmlformats.org/spreadsheetml/2006/main" count="162" uniqueCount="125">
  <si>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</si>
  <si>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</si>
  <si>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</si>
  <si>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</si>
  <si>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</si>
  <si>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</si>
  <si>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</si>
  <si>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</si>
  <si>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</si>
  <si>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</si>
  <si>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</si>
  <si>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</si>
  <si>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</si>
  <si>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</si>
  <si>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</si>
  <si>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</si>
  <si>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</si>
  <si>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</si>
  <si>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</si>
  <si>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</si>
  <si>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</si>
  <si>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</si>
  <si>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</si>
  <si>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</si>
  <si>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</si>
  <si>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</si>
  <si>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</si>
  <si>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</si>
  <si>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</si>
  <si>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</si>
  <si>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</si>
  <si>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</si>
  <si>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</si>
  <si>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</si>
  <si>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</si>
  <si>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</si>
  <si>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</si>
  <si>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</si>
  <si>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</si>
  <si>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</si>
  <si>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</si>
  <si>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</si>
  <si>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</si>
  <si>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</si>
  <si>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</si>
  <si>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</si>
  <si>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</si>
  <si>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</si>
  <si>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</si>
  <si>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</si>
  <si>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</si>
  <si>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</si>
  <si>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</si>
  <si>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</si>
  <si>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</si>
  <si>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</si>
  <si>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</si>
  <si>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</si>
  <si>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</si>
  <si>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</si>
  <si>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</si>
  <si>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</si>
  <si>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</si>
  <si>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</si>
  <si>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</si>
  <si>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</si>
  <si>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</si>
  <si>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</si>
  <si>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</si>
  <si>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</si>
  <si>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</si>
  <si>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</si>
  <si>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</si>
  <si>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</si>
  <si>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</si>
  <si>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</si>
  <si>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</si>
  <si>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</si>
  <si>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</si>
  <si>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</si>
  <si>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</si>
  <si>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</si>
  <si>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</si>
  <si>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</si>
  <si>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</si>
  <si>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</si>
  <si>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</si>
  <si>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</si>
  <si>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</si>
  <si>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</si>
  <si>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</si>
  <si>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</si>
  <si>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</si>
  <si>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</si>
  <si>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</si>
  <si>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</si>
  <si>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</si>
  <si>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</si>
  <si>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</si>
  <si>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</si>
  <si>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</si>
  <si>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</si>
  <si>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</si>
  <si>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</si>
  <si>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</si>
  <si>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</si>
  <si>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</si>
  <si>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</si>
  <si>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</si>
  <si>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</si>
  <si>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</si>
  <si>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</si>
  <si>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</si>
  <si>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</si>
  <si>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</si>
  <si>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</si>
  <si>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</t>
    <phoneticPr fontId="2" type="noConversion"/>
  </si>
  <si>
    <t>其他</t>
    <phoneticPr fontId="2" type="noConversion"/>
  </si>
  <si>
    <t>销售额</t>
    <rPh sb="0" eb="1">
      <t>gu'dong</t>
    </rPh>
    <rPh sb="2" eb="3">
      <t>jing'li'run</t>
    </rPh>
    <phoneticPr fontId="2" type="noConversion"/>
  </si>
  <si>
    <t>其他应收款</t>
    <rPh sb="0" eb="1">
      <t>jing'li'run</t>
    </rPh>
    <phoneticPr fontId="2" type="noConversion"/>
  </si>
  <si>
    <t>应收票据</t>
    <rPh sb="0" eb="1">
      <t>kou'fei</t>
    </rPh>
    <rPh sb="2" eb="3">
      <t>jing'li'run</t>
    </rPh>
    <phoneticPr fontId="2" type="noConversion"/>
  </si>
  <si>
    <t>应收款帐</t>
    <phoneticPr fontId="2" type="noConversion"/>
  </si>
  <si>
    <t>应收款合计</t>
    <rPh sb="0" eb="1">
      <t>jing'ying</t>
    </rPh>
    <rPh sb="2" eb="3">
      <t>huo'dong</t>
    </rPh>
    <rPh sb="4" eb="5">
      <t>jing'e</t>
    </rPh>
    <phoneticPr fontId="2" type="noConversion"/>
  </si>
  <si>
    <t>应收账款周转率</t>
    <rPh sb="0" eb="1">
      <t>kou'fei</t>
    </rPh>
    <rPh sb="2" eb="3">
      <t>zhan'bi</t>
    </rPh>
    <phoneticPr fontId="2" type="noConversion"/>
  </si>
  <si>
    <t>应收账款周转天数</t>
    <rPh sb="0" eb="1">
      <t>xian</t>
    </rPh>
    <rPh sb="1" eb="2">
      <t>li</t>
    </rPh>
    <rPh sb="2" eb="3">
      <t>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</si>
</sst>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#,##0.00;[Red]#,##0.00"/>
    <numFmt numFmtId="178" formatCode="#,##0.00_ ;[Red]\-#,##0.00\ "/>
  </numFmts>
  <fonts count="5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应收账款周转率!$G$3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应收账款周转率!$A$4:$A$11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应收账款周转率!$G$4:$G$11</c:f>
              <c:numCache>
                <c:formatCode>0.00%</c:formatCode>
                <c:ptCount val="8"/>
                <c:pt idx="0">
                  <c:v>1.8652665926560597</c:v>
                </c:pt>
                <c:pt idx="1">
                  <c:v>2.3970302521249183</c:v>
                </c:pt>
                <c:pt idx="2">
                  <c:v>2.3415657186842211</c:v>
                </c:pt>
                <c:pt idx="3">
                  <c:v>3.2199598032847141</c:v>
                </c:pt>
                <c:pt idx="4">
                  <c:v>4.5492403085441779</c:v>
                </c:pt>
                <c:pt idx="5">
                  <c:v>7.659485139004544</c:v>
                </c:pt>
                <c:pt idx="6">
                  <c:v>8.8899765953547369</c:v>
                </c:pt>
                <c:pt idx="7">
                  <c:v>14.726195677233045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4F17-A396-5AF650E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96048"/>
        <c:axId val="1807291472"/>
      </c:scatterChart>
      <c:valAx>
        <c:axId val="18072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291472"/>
        <c:crosses val="autoZero"/>
        <c:crossBetween val="midCat"/>
      </c:valAx>
      <c:valAx>
        <c:axId val="18072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2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应收账款周转率!$H$3</c:f>
              <c:strCache>
                <c:ptCount val="1"/>
                <c:pt idx="0">
                  <c:v>应收账款周转天数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应收账款周转率!$A$4:$A$11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应收账款周转率!$H$4:$H$11</c:f>
              <c:numCache>
                <c:formatCode>#,##0.00_ </c:formatCode>
                <c:ptCount val="8"/>
                <c:pt idx="0">
                  <c:v>193.00190193583828</c:v>
                </c:pt>
                <c:pt idx="1">
                  <c:v>150.1858391986782</c:v>
                </c:pt>
                <c:pt idx="2">
                  <c:v>153.74328259396117</c:v>
                </c:pt>
                <c:pt idx="3">
                  <c:v>111.80263791888343</c:v>
                </c:pt>
                <c:pt idx="4">
                  <c:v>79.134091756785025</c:v>
                </c:pt>
                <c:pt idx="5">
                  <c:v>47.000548139556415</c:v>
                </c:pt>
                <c:pt idx="6">
                  <c:v>40.495044743774706</c:v>
                </c:pt>
                <c:pt idx="7">
                  <c:v>24.44623227141863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0-47C2-9953-0D844F95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57632"/>
        <c:axId val="1806052640"/>
      </c:scatterChart>
      <c:valAx>
        <c:axId val="18060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052640"/>
        <c:crosses val="autoZero"/>
        <c:crossBetween val="midCat"/>
      </c:valAx>
      <c:valAx>
        <c:axId val="18060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0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15</xdr:row>
      <xdr:rowOff>85725</xdr:rowOff>
    </xdr:from>
    <xdr:to>
      <xdr:col>4</xdr:col>
      <xdr:colOff>923925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15</xdr:row>
      <xdr:rowOff>9525</xdr:rowOff>
    </xdr:from>
    <xdr:to>
      <xdr:col>9</xdr:col>
      <xdr:colOff>76200</xdr:colOff>
      <xdr:row>30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25" sqref="E25"/>
    </sheetView>
  </sheetViews>
  <sheetFormatPr defaultColWidth="11" defaultRowHeight="14.25"/>
  <cols>
    <col min="1" max="1" width="17.875" customWidth="1"/>
    <col min="2" max="2" width="15.125" bestFit="1" customWidth="1"/>
    <col min="3" max="4" width="14.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3.375" customWidth="1"/>
    <col min="10" max="10" width="16.875" customWidth="1"/>
    <col min="11" max="11" width="16.375" customWidth="1"/>
  </cols>
  <sheetData>
    <row r="1" spans="1:11" ht="15" customHeight="1"/>
    <row r="2" spans="1:11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0.25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1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7" spans="1:11">
      <c r="A7" s="16" t="s">
        <v>111</v>
      </c>
      <c r="B7" s="16" t="s">
        <v>70</v>
      </c>
      <c r="C7" s="16" t="s">
        <v>71</v>
      </c>
      <c r="D7" s="16" t="s">
        <v>72</v>
      </c>
      <c r="E7" s="16" t="s">
        <v>106</v>
      </c>
    </row>
    <row r="8" spans="1:11">
      <c r="A8" s="17">
        <v>1277557771.6300001</v>
      </c>
      <c r="B8" s="16">
        <v>0.05</v>
      </c>
      <c r="C8" s="16">
        <v>15</v>
      </c>
      <c r="D8" s="16">
        <v>0.18</v>
      </c>
      <c r="E8" s="16">
        <v>0.7</v>
      </c>
    </row>
    <row r="9" spans="1:11">
      <c r="A9" s="1"/>
    </row>
    <row r="10" spans="1:11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114</v>
      </c>
    </row>
    <row r="12" spans="1:11">
      <c r="A12" s="16" t="s">
        <v>112</v>
      </c>
      <c r="B12" s="19">
        <f>A8*(1+D8)</f>
        <v>1507518170.5234001</v>
      </c>
      <c r="C12" s="19">
        <f>B12*(1+D8)</f>
        <v>1778871441.217612</v>
      </c>
      <c r="D12" s="19">
        <f>C12*(1+D8)</f>
        <v>2099068300.6367822</v>
      </c>
      <c r="E12" s="19">
        <f>D12*(1+D8)</f>
        <v>2476900594.7514029</v>
      </c>
      <c r="F12" s="19">
        <f>E12*(1+D8)</f>
        <v>2922742701.8066554</v>
      </c>
      <c r="G12" s="19">
        <f>F12*C8</f>
        <v>43841140527.099831</v>
      </c>
      <c r="H12" s="16"/>
    </row>
    <row r="13" spans="1:11">
      <c r="A13" s="16" t="s">
        <v>113</v>
      </c>
      <c r="B13" s="17">
        <f>B12/(1+B8)</f>
        <v>1435731590.9746666</v>
      </c>
      <c r="C13" s="17">
        <f>C12/(1+B8)^2</f>
        <v>1613488835.5715301</v>
      </c>
      <c r="D13" s="17">
        <f>D12/(1+B8)^3</f>
        <v>1813254119.9756241</v>
      </c>
      <c r="E13" s="17">
        <f>E12/(1+B8)^4</f>
        <v>2037752249.1154635</v>
      </c>
      <c r="F13" s="17">
        <f>F12/(1+B8)^5</f>
        <v>2290045384.7202349</v>
      </c>
      <c r="G13" s="17">
        <f>G12/(1+B8)^4</f>
        <v>36068214809.343704</v>
      </c>
      <c r="H13" s="17">
        <f>SUM(B13:G13)</f>
        <v>45258486989.701225</v>
      </c>
    </row>
    <row r="14" spans="1:11">
      <c r="A14" s="16"/>
      <c r="B14" s="17"/>
      <c r="C14" s="17"/>
      <c r="D14" s="17"/>
      <c r="E14" s="17"/>
      <c r="F14" s="17"/>
      <c r="G14" s="17" t="s">
        <v>115</v>
      </c>
      <c r="H14" s="17">
        <f>H13*E8</f>
        <v>31680940892.790855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workbookViewId="0">
      <selection activeCell="A3" sqref="A3:XFD13"/>
    </sheetView>
  </sheetViews>
  <sheetFormatPr defaultColWidth="11" defaultRowHeight="14.25"/>
  <cols>
    <col min="2" max="2" width="16.125" customWidth="1"/>
    <col min="3" max="3" width="16.5" customWidth="1"/>
    <col min="4" max="4" width="15.125" bestFit="1" customWidth="1"/>
    <col min="5" max="5" width="14.875" customWidth="1"/>
    <col min="8" max="8" width="15.5" customWidth="1"/>
    <col min="9" max="9" width="16.125" customWidth="1"/>
    <col min="10" max="10" width="15.875" customWidth="1"/>
    <col min="11" max="11" width="16.625" customWidth="1"/>
    <col min="12" max="12" width="15" customWidth="1"/>
    <col min="13" max="13" width="14.5" customWidth="1"/>
    <col min="14" max="21" width="17.875" customWidth="1"/>
    <col min="22" max="22" width="15.625" customWidth="1"/>
    <col min="23" max="23" width="16.125" customWidth="1"/>
    <col min="24" max="24" width="15.625" bestFit="1" customWidth="1"/>
    <col min="25" max="26" width="15.125" bestFit="1" customWidth="1"/>
    <col min="27" max="27" width="13.625" bestFit="1" customWidth="1"/>
    <col min="28" max="28" width="14.625" customWidth="1"/>
    <col min="29" max="29" width="18.125" customWidth="1"/>
  </cols>
  <sheetData>
    <row r="2" spans="1:29">
      <c r="J2" t="s">
        <v>82</v>
      </c>
      <c r="L2" t="s">
        <v>82</v>
      </c>
      <c r="AA2" t="s">
        <v>82</v>
      </c>
      <c r="AC2" t="s">
        <v>82</v>
      </c>
    </row>
    <row r="3" spans="1:29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116</v>
      </c>
      <c r="U3" t="s">
        <v>90</v>
      </c>
      <c r="V3" t="s">
        <v>91</v>
      </c>
      <c r="W3" t="s">
        <v>92</v>
      </c>
      <c r="X3" t="s">
        <v>93</v>
      </c>
      <c r="Y3" t="s">
        <v>117</v>
      </c>
    </row>
    <row r="4" spans="1:29">
      <c r="A4">
        <v>2018</v>
      </c>
      <c r="B4" s="9">
        <v>280697327.62</v>
      </c>
      <c r="C4" s="9">
        <v>2474381792.1399999</v>
      </c>
      <c r="D4" s="9">
        <v>283708442.49000001</v>
      </c>
      <c r="E4" s="9">
        <v>1310362817.25</v>
      </c>
      <c r="F4" s="2">
        <f t="shared" ref="F4:F13" si="0">C4/D4</f>
        <v>8.7215655989060519</v>
      </c>
      <c r="G4" s="2">
        <f t="shared" ref="G4:G13" si="1">E4/D4</f>
        <v>4.6186951849210018</v>
      </c>
      <c r="H4" s="9">
        <f>D4+J4+L4+M4+N4+O4+R4+S4+U4+V4+W4+X4+P4+Q4+T4+Y4</f>
        <v>1310362817.2499995</v>
      </c>
      <c r="I4" s="9">
        <f>H4-E4</f>
        <v>0</v>
      </c>
      <c r="J4" s="9">
        <v>1451738988.05</v>
      </c>
      <c r="K4" s="2">
        <f>J4/D4</f>
        <v>5.1170101788605393</v>
      </c>
      <c r="L4" s="9">
        <v>230568528.09999999</v>
      </c>
      <c r="M4" s="9">
        <v>75728611.670000002</v>
      </c>
      <c r="N4" s="9">
        <v>9105604.8300000001</v>
      </c>
      <c r="O4" s="9">
        <v>-11158802.279999999</v>
      </c>
      <c r="P4" s="9">
        <v>-629658.09</v>
      </c>
      <c r="Q4" s="9"/>
      <c r="R4" s="9">
        <v>607803022.25999999</v>
      </c>
      <c r="S4" s="11">
        <v>-43194721.909999996</v>
      </c>
      <c r="T4" s="11">
        <v>15028120.73</v>
      </c>
      <c r="U4" s="11">
        <v>-221700582.75999999</v>
      </c>
      <c r="V4" s="9">
        <v>-495185127.86000001</v>
      </c>
      <c r="W4" s="9">
        <v>-2304139391.8200002</v>
      </c>
      <c r="X4" s="9">
        <v>1712689783.8399999</v>
      </c>
      <c r="Y4" s="9"/>
      <c r="Z4" s="9"/>
      <c r="AA4" s="9"/>
      <c r="AB4" s="9"/>
      <c r="AC4" s="9"/>
    </row>
    <row r="5" spans="1:29">
      <c r="A5">
        <f>A4-1</f>
        <v>2017</v>
      </c>
      <c r="B5" s="9">
        <v>290091330.94</v>
      </c>
      <c r="C5" s="9">
        <v>2404535931.8800001</v>
      </c>
      <c r="D5" s="9">
        <v>2475839648</v>
      </c>
      <c r="E5" s="9">
        <v>3661761690.5700002</v>
      </c>
      <c r="F5" s="2">
        <f t="shared" si="0"/>
        <v>0.97120018811492925</v>
      </c>
      <c r="G5" s="2">
        <f t="shared" si="1"/>
        <v>1.4789979203733958</v>
      </c>
      <c r="H5" s="9">
        <f t="shared" ref="H5:H13" si="2">D5+J5+L5+M5+N5+O5+R5+S5+U5+V5+W5+X5+P5+Q5+T5+Y5</f>
        <v>3661761690.5700002</v>
      </c>
      <c r="I5" s="9">
        <f t="shared" ref="I5:I13" si="3">H5-E5</f>
        <v>0</v>
      </c>
      <c r="J5" s="9">
        <v>29956438.440000001</v>
      </c>
      <c r="K5" s="2">
        <f t="shared" ref="K5:K13" si="4">J5/D5</f>
        <v>1.2099506712479951E-2</v>
      </c>
      <c r="L5" s="9">
        <v>197938163.75</v>
      </c>
      <c r="M5" s="9">
        <v>59049996.5</v>
      </c>
      <c r="N5" s="9">
        <v>11177737.220000001</v>
      </c>
      <c r="O5" s="9">
        <v>238205.34</v>
      </c>
      <c r="P5" s="9"/>
      <c r="Q5" s="9">
        <v>-850000</v>
      </c>
      <c r="R5" s="9">
        <v>484728351.18000001</v>
      </c>
      <c r="S5" s="9">
        <v>-51846083.219999999</v>
      </c>
      <c r="T5" s="9">
        <v>4772174.0599999996</v>
      </c>
      <c r="U5" s="9">
        <v>-17777905.27</v>
      </c>
      <c r="V5" s="9">
        <v>8657711.1099999994</v>
      </c>
      <c r="W5" s="9">
        <v>284052413.99000001</v>
      </c>
      <c r="X5" s="9">
        <v>174990223.30000001</v>
      </c>
      <c r="Y5" s="9">
        <v>834616.17</v>
      </c>
      <c r="Z5" s="9"/>
      <c r="AA5" s="9"/>
      <c r="AB5" s="9"/>
      <c r="AC5" s="9"/>
    </row>
    <row r="6" spans="1:29">
      <c r="A6">
        <f>A5-1</f>
        <v>2016</v>
      </c>
      <c r="B6" s="9">
        <v>1962907989.0899999</v>
      </c>
      <c r="C6" s="9">
        <v>1880994618.02</v>
      </c>
      <c r="D6" s="9">
        <v>1965043503.1700001</v>
      </c>
      <c r="E6" s="9">
        <v>-47582840.780000001</v>
      </c>
      <c r="F6" s="2">
        <f t="shared" si="0"/>
        <v>0.95722797738858567</v>
      </c>
      <c r="G6" s="2">
        <f t="shared" si="1"/>
        <v>-2.4214650059013736E-2</v>
      </c>
      <c r="H6" s="9">
        <f t="shared" si="2"/>
        <v>-47582840.779999673</v>
      </c>
      <c r="I6" s="9">
        <f t="shared" si="3"/>
        <v>3.2782554626464844E-7</v>
      </c>
      <c r="J6" s="9">
        <v>164488091.91</v>
      </c>
      <c r="K6" s="2">
        <f t="shared" si="4"/>
        <v>8.3707099432988874E-2</v>
      </c>
      <c r="L6" s="9">
        <v>181260911.65000001</v>
      </c>
      <c r="M6" s="9">
        <v>56205820.43</v>
      </c>
      <c r="N6" s="9">
        <v>646321.86</v>
      </c>
      <c r="O6" s="9">
        <v>627516.66</v>
      </c>
      <c r="P6" s="9"/>
      <c r="Q6" s="9"/>
      <c r="R6" s="9">
        <v>239765940.99000001</v>
      </c>
      <c r="S6" s="9">
        <v>-25282857.18</v>
      </c>
      <c r="T6" s="9">
        <v>-600825.84</v>
      </c>
      <c r="U6" s="9">
        <v>-13337307.199999999</v>
      </c>
      <c r="V6" s="9">
        <v>-148611570.27000001</v>
      </c>
      <c r="W6" s="9">
        <v>-2550540994.3600001</v>
      </c>
      <c r="X6" s="9">
        <v>53077878.520000003</v>
      </c>
      <c r="Y6" s="9">
        <v>29674728.879999999</v>
      </c>
      <c r="Z6" s="9"/>
      <c r="AA6" s="9"/>
      <c r="AB6" s="9"/>
      <c r="AC6" s="9"/>
    </row>
    <row r="7" spans="1:29">
      <c r="A7">
        <f t="shared" ref="A7:A11" si="5">A6-1</f>
        <v>2015</v>
      </c>
      <c r="B7" s="9">
        <v>1438555271.8499999</v>
      </c>
      <c r="C7" s="9">
        <v>1399511729.27</v>
      </c>
      <c r="D7" s="9">
        <v>1434022372.76</v>
      </c>
      <c r="E7" s="9">
        <v>883018344.54999995</v>
      </c>
      <c r="F7" s="2">
        <f t="shared" si="0"/>
        <v>0.97593437581899167</v>
      </c>
      <c r="G7" s="2">
        <f t="shared" si="1"/>
        <v>0.61576329722840606</v>
      </c>
      <c r="H7" s="9">
        <f t="shared" si="2"/>
        <v>883018344.55000019</v>
      </c>
      <c r="I7" s="9">
        <f t="shared" si="3"/>
        <v>0</v>
      </c>
      <c r="J7" s="9">
        <v>70043433.900000006</v>
      </c>
      <c r="K7" s="2">
        <f t="shared" si="4"/>
        <v>4.8844031467368584E-2</v>
      </c>
      <c r="L7" s="9">
        <v>192350081.12</v>
      </c>
      <c r="M7" s="9">
        <v>36626572.689999998</v>
      </c>
      <c r="N7" s="9">
        <v>81615.12</v>
      </c>
      <c r="O7" s="9">
        <v>98784.22</v>
      </c>
      <c r="P7" s="9"/>
      <c r="Q7" s="9"/>
      <c r="R7" s="9">
        <v>328135912.69999999</v>
      </c>
      <c r="S7" s="9">
        <v>1835475.81</v>
      </c>
      <c r="T7" s="9"/>
      <c r="U7" s="9">
        <v>-6806677.5999999996</v>
      </c>
      <c r="V7" s="9">
        <v>-17185568.890000001</v>
      </c>
      <c r="W7" s="9">
        <v>-1394007182.95</v>
      </c>
      <c r="X7" s="9">
        <v>223569404.34999999</v>
      </c>
      <c r="Y7" s="9">
        <v>14254121.32</v>
      </c>
      <c r="Z7" s="9"/>
      <c r="AA7" s="9"/>
      <c r="AB7" s="9"/>
      <c r="AC7" s="9"/>
    </row>
    <row r="8" spans="1:29">
      <c r="A8">
        <f>A7-1</f>
        <v>2014</v>
      </c>
      <c r="B8" s="9">
        <v>1002781183.88</v>
      </c>
      <c r="C8" s="9">
        <v>990440331.76999998</v>
      </c>
      <c r="D8" s="9">
        <v>1000216276.11</v>
      </c>
      <c r="E8" s="9">
        <v>429685348.39999998</v>
      </c>
      <c r="F8" s="2">
        <f t="shared" si="0"/>
        <v>0.99022616950603903</v>
      </c>
      <c r="G8" s="2">
        <f t="shared" si="1"/>
        <v>0.42959243781866313</v>
      </c>
      <c r="H8" s="9">
        <f t="shared" si="2"/>
        <v>429685348.39999986</v>
      </c>
      <c r="I8" s="9">
        <f>H8-E8</f>
        <v>0</v>
      </c>
      <c r="J8" s="9">
        <v>78913357.269999996</v>
      </c>
      <c r="K8" s="2">
        <f t="shared" si="4"/>
        <v>7.8896293886464811E-2</v>
      </c>
      <c r="L8" s="9">
        <v>162964970.91999999</v>
      </c>
      <c r="M8" s="9">
        <v>11364414.529999999</v>
      </c>
      <c r="N8" s="9">
        <v>596315.56000000006</v>
      </c>
      <c r="O8" s="9">
        <v>2699692.81</v>
      </c>
      <c r="P8" s="9"/>
      <c r="Q8" s="9"/>
      <c r="R8" s="9">
        <v>261776452.09999999</v>
      </c>
      <c r="S8" s="9"/>
      <c r="T8" s="9"/>
      <c r="U8" s="9">
        <v>-10538299.060000001</v>
      </c>
      <c r="V8" s="9">
        <v>-34160295.140000001</v>
      </c>
      <c r="W8" s="9">
        <v>-1116160298.97</v>
      </c>
      <c r="X8" s="9">
        <v>53092587.509999998</v>
      </c>
      <c r="Y8" s="9">
        <v>18920174.760000002</v>
      </c>
      <c r="Z8" s="9"/>
      <c r="AA8" s="9"/>
      <c r="AB8" s="9"/>
      <c r="AC8" s="9"/>
    </row>
    <row r="9" spans="1:29">
      <c r="A9">
        <f t="shared" si="5"/>
        <v>2013</v>
      </c>
      <c r="B9" s="9">
        <v>658620360</v>
      </c>
      <c r="C9" s="9">
        <v>650323814.15999997</v>
      </c>
      <c r="D9" s="7">
        <v>659586728.13</v>
      </c>
      <c r="E9" s="9">
        <v>225523563</v>
      </c>
      <c r="F9" s="2">
        <f t="shared" si="0"/>
        <v>0.98595648824490234</v>
      </c>
      <c r="G9" s="2">
        <f t="shared" si="1"/>
        <v>0.34191646584427765</v>
      </c>
      <c r="H9" s="9">
        <f t="shared" si="2"/>
        <v>225523563</v>
      </c>
      <c r="I9" s="9">
        <f t="shared" si="3"/>
        <v>0</v>
      </c>
      <c r="J9" s="9">
        <v>8659917.5299999993</v>
      </c>
      <c r="K9" s="2">
        <f t="shared" si="4"/>
        <v>1.3129308339104709E-2</v>
      </c>
      <c r="L9" s="9">
        <v>60768544.579999998</v>
      </c>
      <c r="M9" s="9">
        <v>7524731.7300000004</v>
      </c>
      <c r="N9" s="9"/>
      <c r="O9" s="9">
        <v>33325.85</v>
      </c>
      <c r="P9" s="9"/>
      <c r="Q9" s="9"/>
      <c r="R9" s="9">
        <v>143852727.03</v>
      </c>
      <c r="S9" s="9"/>
      <c r="T9" s="9"/>
      <c r="U9" s="9">
        <v>-3154045.81</v>
      </c>
      <c r="V9" s="9">
        <v>-206286137.05000001</v>
      </c>
      <c r="W9" s="9">
        <v>-288663679.68000001</v>
      </c>
      <c r="X9" s="9">
        <v>-186871463.80000001</v>
      </c>
      <c r="Y9" s="9">
        <v>30072914.489999998</v>
      </c>
      <c r="Z9" s="9"/>
      <c r="AA9" s="9"/>
      <c r="AB9" s="9"/>
      <c r="AC9" s="9"/>
    </row>
    <row r="10" spans="1:29">
      <c r="A10">
        <f>A9-1</f>
        <v>2012</v>
      </c>
      <c r="B10" s="9">
        <v>423012609.08999997</v>
      </c>
      <c r="C10" s="9">
        <v>130766718.48</v>
      </c>
      <c r="D10" s="9">
        <v>423498107.69</v>
      </c>
      <c r="E10" s="9">
        <v>272807541.54000002</v>
      </c>
      <c r="F10" s="2">
        <f t="shared" si="0"/>
        <v>0.30877757445783216</v>
      </c>
      <c r="G10" s="2">
        <f t="shared" si="1"/>
        <v>0.644176530157473</v>
      </c>
      <c r="H10" s="9">
        <f t="shared" si="2"/>
        <v>270772424.35000008</v>
      </c>
      <c r="I10" s="9">
        <f t="shared" si="3"/>
        <v>-2035117.189999938</v>
      </c>
      <c r="J10" s="9">
        <v>10385228.449999999</v>
      </c>
      <c r="K10" s="2">
        <f t="shared" si="4"/>
        <v>2.4522490800837231E-2</v>
      </c>
      <c r="L10" s="9">
        <v>33542649.300000001</v>
      </c>
      <c r="M10" s="9">
        <v>6826474.54</v>
      </c>
      <c r="N10" s="9"/>
      <c r="O10" s="9">
        <v>1065346.58</v>
      </c>
      <c r="P10" s="9"/>
      <c r="Q10" s="9"/>
      <c r="R10" s="9">
        <v>58593037.789999999</v>
      </c>
      <c r="S10" s="9"/>
      <c r="T10" s="9">
        <v>-207800.46</v>
      </c>
      <c r="U10" s="9">
        <v>-1998538.88</v>
      </c>
      <c r="V10" s="9">
        <v>-95900005.650000006</v>
      </c>
      <c r="W10" s="9">
        <v>-236359552.91</v>
      </c>
      <c r="X10" s="9">
        <v>54937035.93</v>
      </c>
      <c r="Y10" s="9">
        <v>16390441.970000001</v>
      </c>
      <c r="Z10" s="9"/>
      <c r="AA10" s="9"/>
      <c r="AB10" s="9"/>
      <c r="AC10" s="9"/>
    </row>
    <row r="11" spans="1:29" ht="15.75">
      <c r="A11">
        <f t="shared" si="5"/>
        <v>2011</v>
      </c>
      <c r="B11" s="9">
        <v>412578965.02999997</v>
      </c>
      <c r="C11" s="9">
        <v>128199314.59</v>
      </c>
      <c r="D11" s="9">
        <v>130578798.37</v>
      </c>
      <c r="E11" s="9">
        <v>160817596.75999999</v>
      </c>
      <c r="F11" s="2">
        <f t="shared" si="0"/>
        <v>0.98177741096025684</v>
      </c>
      <c r="G11" s="2">
        <f t="shared" si="1"/>
        <v>1.2315751007626614</v>
      </c>
      <c r="H11" s="9">
        <f t="shared" si="2"/>
        <v>160817596.75999996</v>
      </c>
      <c r="I11" s="9">
        <f t="shared" si="3"/>
        <v>0</v>
      </c>
      <c r="J11" s="9">
        <v>4212918.57</v>
      </c>
      <c r="K11" s="2">
        <f t="shared" si="4"/>
        <v>3.2263419656095582E-2</v>
      </c>
      <c r="L11" s="9">
        <v>15220897.67</v>
      </c>
      <c r="M11" s="9">
        <v>4153937.85</v>
      </c>
      <c r="N11" s="9"/>
      <c r="O11" s="9"/>
      <c r="P11" s="9"/>
      <c r="Q11" s="9"/>
      <c r="R11" s="15">
        <v>28069059.75</v>
      </c>
      <c r="S11" s="9"/>
      <c r="T11" s="9">
        <v>105433.97</v>
      </c>
      <c r="U11" s="9">
        <v>-1115462.19</v>
      </c>
      <c r="V11" s="9">
        <v>-102470426.26000001</v>
      </c>
      <c r="W11" s="9">
        <v>-250416750.28</v>
      </c>
      <c r="X11" s="9">
        <v>332479189.31</v>
      </c>
      <c r="Y11" s="9"/>
      <c r="Z11" s="9"/>
      <c r="AA11" s="9"/>
      <c r="AB11" s="9"/>
      <c r="AC11" s="9"/>
    </row>
    <row r="12" spans="1:29">
      <c r="A12">
        <f>A11-1</f>
        <v>2010</v>
      </c>
      <c r="B12" s="9">
        <v>70092451.549999997</v>
      </c>
      <c r="C12" s="9">
        <v>66413477.049999997</v>
      </c>
      <c r="D12" s="9">
        <v>70092451.549999997</v>
      </c>
      <c r="E12" s="9">
        <v>109095509.63</v>
      </c>
      <c r="F12" s="2">
        <f t="shared" si="0"/>
        <v>0.94751254352438186</v>
      </c>
      <c r="G12" s="2">
        <f t="shared" si="1"/>
        <v>1.5564516180772678</v>
      </c>
      <c r="H12" s="9">
        <f t="shared" si="2"/>
        <v>109095509.63</v>
      </c>
      <c r="I12" s="9">
        <f t="shared" si="3"/>
        <v>0</v>
      </c>
      <c r="J12" s="9">
        <v>715772.4</v>
      </c>
      <c r="K12" s="2">
        <f t="shared" si="4"/>
        <v>1.0211832860338868E-2</v>
      </c>
      <c r="L12" s="9">
        <v>13779522.529999999</v>
      </c>
      <c r="M12" s="9">
        <v>1918598.32</v>
      </c>
      <c r="N12" s="9"/>
      <c r="O12" s="9"/>
      <c r="P12" s="9"/>
      <c r="Q12" s="9"/>
      <c r="R12" s="9">
        <v>10976370.67</v>
      </c>
      <c r="S12" s="9"/>
      <c r="T12" s="9">
        <v>83600.850000000006</v>
      </c>
      <c r="U12" s="9">
        <v>-315387.42</v>
      </c>
      <c r="V12" s="9">
        <v>-2251888.34</v>
      </c>
      <c r="W12" s="9">
        <v>-36766545.869999997</v>
      </c>
      <c r="X12" s="9">
        <v>50863014.939999998</v>
      </c>
      <c r="Y12" s="9"/>
      <c r="Z12" s="9"/>
      <c r="AA12" s="9"/>
      <c r="AB12" s="9"/>
      <c r="AC12" s="9"/>
    </row>
    <row r="13" spans="1:29">
      <c r="A13" t="s">
        <v>77</v>
      </c>
      <c r="B13" s="9">
        <f>SUM(B4:B12)</f>
        <v>6539337489.0499992</v>
      </c>
      <c r="C13" s="9">
        <f>SUM(C4:C12)</f>
        <v>10125567727.360001</v>
      </c>
      <c r="D13" s="9">
        <f>SUM(D4:D12)</f>
        <v>8442586328.2699995</v>
      </c>
      <c r="E13" s="9">
        <f>SUM(E4:E12)</f>
        <v>7005489570.9200001</v>
      </c>
      <c r="F13" s="2">
        <f t="shared" si="0"/>
        <v>1.1993442925723528</v>
      </c>
      <c r="G13" s="2">
        <f t="shared" si="1"/>
        <v>0.82978003404740075</v>
      </c>
      <c r="H13" s="9">
        <f t="shared" si="2"/>
        <v>7003454453.7299986</v>
      </c>
      <c r="I13" s="9">
        <f t="shared" si="3"/>
        <v>-2035117.1900014877</v>
      </c>
      <c r="J13" s="9">
        <f>SUM(J4:J12)</f>
        <v>1819114146.5200002</v>
      </c>
      <c r="K13" s="2">
        <f t="shared" si="4"/>
        <v>0.21546882386368935</v>
      </c>
      <c r="L13" s="9">
        <f t="shared" ref="L13:Y13" si="6">SUM(L4:L12)</f>
        <v>1088394269.6199999</v>
      </c>
      <c r="M13" s="9">
        <f t="shared" si="6"/>
        <v>259399158.25999999</v>
      </c>
      <c r="N13" s="9">
        <f t="shared" si="6"/>
        <v>21607594.59</v>
      </c>
      <c r="O13" s="9">
        <f t="shared" si="6"/>
        <v>-6395930.8199999984</v>
      </c>
      <c r="P13" s="9">
        <f t="shared" si="6"/>
        <v>-629658.09</v>
      </c>
      <c r="Q13" s="9">
        <f t="shared" si="6"/>
        <v>-850000</v>
      </c>
      <c r="R13" s="9">
        <f t="shared" si="6"/>
        <v>2163700874.4700003</v>
      </c>
      <c r="S13" s="9">
        <f t="shared" si="6"/>
        <v>-118488186.5</v>
      </c>
      <c r="T13" s="9">
        <f t="shared" si="6"/>
        <v>19180703.309999999</v>
      </c>
      <c r="U13" s="9">
        <f t="shared" si="6"/>
        <v>-276744206.19</v>
      </c>
      <c r="V13" s="9">
        <f t="shared" si="6"/>
        <v>-1093393308.3499999</v>
      </c>
      <c r="W13" s="9">
        <f t="shared" si="6"/>
        <v>-7893001982.8500004</v>
      </c>
      <c r="X13" s="9">
        <f t="shared" si="6"/>
        <v>2468827653.9000001</v>
      </c>
      <c r="Y13" s="9">
        <f t="shared" si="6"/>
        <v>110146997.59</v>
      </c>
      <c r="Z13" s="9"/>
      <c r="AA13" s="9"/>
      <c r="AB13" s="9"/>
      <c r="AC13" s="9"/>
    </row>
    <row r="14" spans="1:29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9" ht="170.1" customHeight="1">
      <c r="A16" s="20" t="s">
        <v>109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</sheetData>
  <mergeCells count="1">
    <mergeCell ref="A16:N1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"/>
  <sheetViews>
    <sheetView tabSelected="1" workbookViewId="0">
      <selection activeCell="L23" sqref="L23"/>
    </sheetView>
  </sheetViews>
  <sheetFormatPr defaultColWidth="11" defaultRowHeight="14.25"/>
  <cols>
    <col min="2" max="2" width="19.25" customWidth="1"/>
    <col min="3" max="4" width="18.5" customWidth="1"/>
    <col min="5" max="5" width="16.125" customWidth="1"/>
    <col min="6" max="6" width="16.125" bestFit="1" customWidth="1"/>
    <col min="7" max="7" width="17.25" customWidth="1"/>
    <col min="8" max="8" width="17.75" customWidth="1"/>
  </cols>
  <sheetData>
    <row r="3" spans="1:30">
      <c r="A3" t="s">
        <v>73</v>
      </c>
      <c r="B3" t="s">
        <v>118</v>
      </c>
      <c r="C3" t="s">
        <v>120</v>
      </c>
      <c r="D3" t="s">
        <v>121</v>
      </c>
      <c r="E3" t="s">
        <v>119</v>
      </c>
      <c r="F3" t="s">
        <v>122</v>
      </c>
      <c r="G3" t="s">
        <v>123</v>
      </c>
      <c r="H3" t="s">
        <v>124</v>
      </c>
      <c r="I3" t="s">
        <v>79</v>
      </c>
      <c r="J3" t="s">
        <v>80</v>
      </c>
      <c r="K3" t="s">
        <v>81</v>
      </c>
      <c r="L3" t="s">
        <v>105</v>
      </c>
      <c r="M3" t="s">
        <v>83</v>
      </c>
      <c r="N3" t="s">
        <v>84</v>
      </c>
      <c r="O3" t="s">
        <v>86</v>
      </c>
      <c r="P3" t="s">
        <v>87</v>
      </c>
      <c r="Q3" t="s">
        <v>94</v>
      </c>
      <c r="R3" t="s">
        <v>108</v>
      </c>
      <c r="S3" t="s">
        <v>88</v>
      </c>
      <c r="T3" t="s">
        <v>89</v>
      </c>
      <c r="U3" t="s">
        <v>116</v>
      </c>
      <c r="V3" t="s">
        <v>90</v>
      </c>
      <c r="W3" t="s">
        <v>91</v>
      </c>
      <c r="X3" t="s">
        <v>92</v>
      </c>
      <c r="Y3" t="s">
        <v>93</v>
      </c>
      <c r="Z3" t="s">
        <v>117</v>
      </c>
    </row>
    <row r="4" spans="1:30">
      <c r="A4">
        <v>2018</v>
      </c>
      <c r="B4" s="9">
        <v>9150288411.3799992</v>
      </c>
      <c r="C4" s="9">
        <v>105082497.23999999</v>
      </c>
      <c r="D4" s="9">
        <v>4865359555.0100002</v>
      </c>
      <c r="E4" s="9">
        <v>114076728.54000001</v>
      </c>
      <c r="F4" s="9">
        <f>C4+D4</f>
        <v>4970442052.25</v>
      </c>
      <c r="G4" s="2">
        <f>B4/((F4+F5)/2)</f>
        <v>1.8652665926560597</v>
      </c>
      <c r="H4" s="1">
        <f>360/G4</f>
        <v>193.00190193583828</v>
      </c>
      <c r="I4" s="9">
        <f>E4+K4+M4+N4+O4+P4+S4+T4+V4+W4+X4+Y4+Q4+R4+U4+Z4</f>
        <v>1140731103.2999997</v>
      </c>
      <c r="J4" s="9">
        <f>I4-F4</f>
        <v>-3829710948.9500003</v>
      </c>
      <c r="K4" s="9">
        <v>1451738988.05</v>
      </c>
      <c r="L4" s="2">
        <f>K4/E4</f>
        <v>12.725987207294084</v>
      </c>
      <c r="M4" s="9">
        <v>230568528.09999999</v>
      </c>
      <c r="N4" s="9">
        <v>75728611.670000002</v>
      </c>
      <c r="O4" s="9">
        <v>9105604.8300000001</v>
      </c>
      <c r="P4" s="9">
        <v>-11158802.279999999</v>
      </c>
      <c r="Q4" s="9">
        <v>-629658.09</v>
      </c>
      <c r="R4" s="9"/>
      <c r="S4" s="9">
        <v>607803022.25999999</v>
      </c>
      <c r="T4" s="11">
        <v>-43194721.909999996</v>
      </c>
      <c r="U4" s="11">
        <v>15028120.73</v>
      </c>
      <c r="V4" s="11">
        <v>-221700582.75999999</v>
      </c>
      <c r="W4" s="9">
        <v>-495185127.86000001</v>
      </c>
      <c r="X4" s="9">
        <v>-2304139391.8200002</v>
      </c>
      <c r="Y4" s="9">
        <v>1712689783.8399999</v>
      </c>
      <c r="Z4" s="9"/>
      <c r="AA4" s="9"/>
      <c r="AB4" s="9"/>
      <c r="AC4" s="9"/>
      <c r="AD4" s="9"/>
    </row>
    <row r="5" spans="1:30">
      <c r="A5">
        <f>A4-1</f>
        <v>2017</v>
      </c>
      <c r="B5" s="9">
        <v>11789073516.690001</v>
      </c>
      <c r="C5" s="9">
        <v>432048433.19</v>
      </c>
      <c r="D5" s="9">
        <v>4408748773.7700005</v>
      </c>
      <c r="E5" s="9">
        <v>58490158.609999999</v>
      </c>
      <c r="F5" s="9">
        <f t="shared" ref="F5:F13" si="0">C5+D5</f>
        <v>4840797206.96</v>
      </c>
      <c r="G5" s="2">
        <f t="shared" ref="G5:G13" si="1">B5/((F5+F6)/2)</f>
        <v>2.3970302521249183</v>
      </c>
      <c r="H5" s="1">
        <f t="shared" ref="H5:H13" si="2">360/G5</f>
        <v>150.1858391986782</v>
      </c>
      <c r="I5" s="9">
        <f t="shared" ref="I5:I13" si="3">E5+K5+M5+N5+O5+P5+S5+T5+V5+W5+X5+Y5+Q5+R5+U5+Z5</f>
        <v>1244412201.1800001</v>
      </c>
      <c r="J5" s="9">
        <f t="shared" ref="J5:J13" si="4">I5-F5</f>
        <v>-3596385005.7799997</v>
      </c>
      <c r="K5" s="9">
        <v>29956438.440000001</v>
      </c>
      <c r="L5" s="2">
        <f t="shared" ref="L5:L13" si="5">K5/E5</f>
        <v>0.51216203121867376</v>
      </c>
      <c r="M5" s="9">
        <v>197938163.75</v>
      </c>
      <c r="N5" s="9">
        <v>59049996.5</v>
      </c>
      <c r="O5" s="9">
        <v>11177737.220000001</v>
      </c>
      <c r="P5" s="9">
        <v>238205.34</v>
      </c>
      <c r="Q5" s="9"/>
      <c r="R5" s="9">
        <v>-850000</v>
      </c>
      <c r="S5" s="9">
        <v>484728351.18000001</v>
      </c>
      <c r="T5" s="9">
        <v>-51846083.219999999</v>
      </c>
      <c r="U5" s="9">
        <v>4772174.0599999996</v>
      </c>
      <c r="V5" s="9">
        <v>-17777905.27</v>
      </c>
      <c r="W5" s="9">
        <v>8657711.1099999994</v>
      </c>
      <c r="X5" s="9">
        <v>284052413.99000001</v>
      </c>
      <c r="Y5" s="9">
        <v>174990223.30000001</v>
      </c>
      <c r="Z5" s="9">
        <v>834616.17</v>
      </c>
      <c r="AA5" s="9"/>
      <c r="AB5" s="9"/>
      <c r="AC5" s="9"/>
      <c r="AD5" s="9"/>
    </row>
    <row r="6" spans="1:30">
      <c r="A6">
        <f>A5-1</f>
        <v>2016</v>
      </c>
      <c r="B6" s="9">
        <v>9232749388.8799992</v>
      </c>
      <c r="C6" s="9">
        <v>195613019.53999999</v>
      </c>
      <c r="D6" s="9">
        <v>4799989215.0500002</v>
      </c>
      <c r="E6" s="9">
        <v>22468439.190000001</v>
      </c>
      <c r="F6" s="9">
        <f t="shared" si="0"/>
        <v>4995602234.5900002</v>
      </c>
      <c r="G6" s="2">
        <f t="shared" si="1"/>
        <v>2.3415657186842211</v>
      </c>
      <c r="H6" s="1">
        <f t="shared" si="2"/>
        <v>153.74328259396117</v>
      </c>
      <c r="I6" s="9">
        <f t="shared" si="3"/>
        <v>-1990157904.76</v>
      </c>
      <c r="J6" s="9">
        <f t="shared" si="4"/>
        <v>-6985760139.3500004</v>
      </c>
      <c r="K6" s="9">
        <v>164488091.91</v>
      </c>
      <c r="L6" s="2">
        <f t="shared" si="5"/>
        <v>7.3208508396617287</v>
      </c>
      <c r="M6" s="9">
        <v>181260911.65000001</v>
      </c>
      <c r="N6" s="9">
        <v>56205820.43</v>
      </c>
      <c r="O6" s="9">
        <v>646321.86</v>
      </c>
      <c r="P6" s="9">
        <v>627516.66</v>
      </c>
      <c r="Q6" s="9"/>
      <c r="R6" s="9"/>
      <c r="S6" s="9">
        <v>239765940.99000001</v>
      </c>
      <c r="T6" s="9">
        <v>-25282857.18</v>
      </c>
      <c r="U6" s="9">
        <v>-600825.84</v>
      </c>
      <c r="V6" s="9">
        <v>-13337307.199999999</v>
      </c>
      <c r="W6" s="9">
        <v>-148611570.27000001</v>
      </c>
      <c r="X6" s="9">
        <v>-2550540994.3600001</v>
      </c>
      <c r="Y6" s="9">
        <v>53077878.520000003</v>
      </c>
      <c r="Z6" s="9">
        <v>29674728.879999999</v>
      </c>
      <c r="AA6" s="9"/>
      <c r="AB6" s="9"/>
      <c r="AC6" s="9"/>
      <c r="AD6" s="9"/>
    </row>
    <row r="7" spans="1:30">
      <c r="A7">
        <f t="shared" ref="A7:A11" si="6">A6-1</f>
        <v>2015</v>
      </c>
      <c r="B7" s="9">
        <v>7560816182.5100002</v>
      </c>
      <c r="C7" s="9">
        <v>52297676.369999997</v>
      </c>
      <c r="D7" s="9">
        <v>2838062302.4499998</v>
      </c>
      <c r="E7" s="9">
        <v>18458522</v>
      </c>
      <c r="F7" s="9">
        <f t="shared" si="0"/>
        <v>2890359978.8199997</v>
      </c>
      <c r="G7" s="2">
        <f t="shared" si="1"/>
        <v>3.2199598032847141</v>
      </c>
      <c r="H7" s="1">
        <f t="shared" si="2"/>
        <v>111.80263791888343</v>
      </c>
      <c r="I7" s="9">
        <f t="shared" si="3"/>
        <v>-532545506.2100001</v>
      </c>
      <c r="J7" s="9">
        <f t="shared" si="4"/>
        <v>-3422905485.0299997</v>
      </c>
      <c r="K7" s="9">
        <v>70043433.900000006</v>
      </c>
      <c r="L7" s="2">
        <f t="shared" si="5"/>
        <v>3.7946393486975829</v>
      </c>
      <c r="M7" s="9">
        <v>192350081.12</v>
      </c>
      <c r="N7" s="9">
        <v>36626572.689999998</v>
      </c>
      <c r="O7" s="9">
        <v>81615.12</v>
      </c>
      <c r="P7" s="9">
        <v>98784.22</v>
      </c>
      <c r="Q7" s="9"/>
      <c r="R7" s="9"/>
      <c r="S7" s="9">
        <v>328135912.69999999</v>
      </c>
      <c r="T7" s="9">
        <v>1835475.81</v>
      </c>
      <c r="U7" s="9"/>
      <c r="V7" s="9">
        <v>-6806677.5999999996</v>
      </c>
      <c r="W7" s="9">
        <v>-17185568.890000001</v>
      </c>
      <c r="X7" s="9">
        <v>-1394007182.95</v>
      </c>
      <c r="Y7" s="9">
        <v>223569404.34999999</v>
      </c>
      <c r="Z7" s="9">
        <v>14254121.32</v>
      </c>
      <c r="AA7" s="9"/>
      <c r="AB7" s="9"/>
      <c r="AC7" s="9"/>
      <c r="AD7" s="9"/>
    </row>
    <row r="8" spans="1:30">
      <c r="A8">
        <f>A7-1</f>
        <v>2014</v>
      </c>
      <c r="B8" s="9">
        <v>5208091770.6199999</v>
      </c>
      <c r="C8" s="9">
        <v>35516097.549999997</v>
      </c>
      <c r="D8" s="9">
        <v>1770341668.21</v>
      </c>
      <c r="E8" s="9">
        <v>15880211.34</v>
      </c>
      <c r="F8" s="9">
        <f t="shared" si="0"/>
        <v>1805857765.76</v>
      </c>
      <c r="G8" s="2">
        <f t="shared" si="1"/>
        <v>4.5492403085441779</v>
      </c>
      <c r="H8" s="1">
        <f t="shared" si="2"/>
        <v>79.134091756785025</v>
      </c>
      <c r="I8" s="9">
        <f t="shared" si="3"/>
        <v>-554650716.37000012</v>
      </c>
      <c r="J8" s="9">
        <f>I8-F8</f>
        <v>-2360508482.1300001</v>
      </c>
      <c r="K8" s="9">
        <v>78913357.269999996</v>
      </c>
      <c r="L8" s="2">
        <f t="shared" si="5"/>
        <v>4.9692888577136527</v>
      </c>
      <c r="M8" s="9">
        <v>162964970.91999999</v>
      </c>
      <c r="N8" s="9">
        <v>11364414.529999999</v>
      </c>
      <c r="O8" s="9">
        <v>596315.56000000006</v>
      </c>
      <c r="P8" s="9">
        <v>2699692.81</v>
      </c>
      <c r="Q8" s="9"/>
      <c r="R8" s="9"/>
      <c r="S8" s="9">
        <v>261776452.09999999</v>
      </c>
      <c r="T8" s="9"/>
      <c r="U8" s="9"/>
      <c r="V8" s="9">
        <v>-10538299.060000001</v>
      </c>
      <c r="W8" s="9">
        <v>-34160295.140000001</v>
      </c>
      <c r="X8" s="9">
        <v>-1116160298.97</v>
      </c>
      <c r="Y8" s="9">
        <v>53092587.509999998</v>
      </c>
      <c r="Z8" s="9">
        <v>18920174.760000002</v>
      </c>
      <c r="AA8" s="9"/>
      <c r="AB8" s="9"/>
      <c r="AC8" s="9"/>
      <c r="AD8" s="9"/>
    </row>
    <row r="9" spans="1:30">
      <c r="A9">
        <f t="shared" si="6"/>
        <v>2013</v>
      </c>
      <c r="B9" s="9">
        <v>3192701967.0799999</v>
      </c>
      <c r="C9" s="9">
        <v>52690668.960000001</v>
      </c>
      <c r="D9" s="9">
        <v>431104965.57999998</v>
      </c>
      <c r="E9" s="7">
        <v>5459449.4000000004</v>
      </c>
      <c r="F9" s="9">
        <f t="shared" si="0"/>
        <v>483795634.53999996</v>
      </c>
      <c r="G9" s="2">
        <f t="shared" si="1"/>
        <v>7.659485139004544</v>
      </c>
      <c r="H9" s="1">
        <f t="shared" si="2"/>
        <v>47.000548139556415</v>
      </c>
      <c r="I9" s="9">
        <f t="shared" si="3"/>
        <v>-428603715.73000002</v>
      </c>
      <c r="J9" s="9">
        <f t="shared" si="4"/>
        <v>-912399350.26999998</v>
      </c>
      <c r="K9" s="9">
        <v>8659917.5299999993</v>
      </c>
      <c r="L9" s="2">
        <f t="shared" si="5"/>
        <v>1.5862254406094503</v>
      </c>
      <c r="M9" s="9">
        <v>60768544.579999998</v>
      </c>
      <c r="N9" s="9">
        <v>7524731.7300000004</v>
      </c>
      <c r="O9" s="9"/>
      <c r="P9" s="9">
        <v>33325.85</v>
      </c>
      <c r="Q9" s="9"/>
      <c r="R9" s="9"/>
      <c r="S9" s="9">
        <v>143852727.03</v>
      </c>
      <c r="T9" s="9"/>
      <c r="U9" s="9"/>
      <c r="V9" s="9">
        <v>-3154045.81</v>
      </c>
      <c r="W9" s="9">
        <v>-206286137.05000001</v>
      </c>
      <c r="X9" s="9">
        <v>-288663679.68000001</v>
      </c>
      <c r="Y9" s="9">
        <v>-186871463.80000001</v>
      </c>
      <c r="Z9" s="9">
        <v>30072914.489999998</v>
      </c>
      <c r="AA9" s="9"/>
      <c r="AB9" s="9"/>
      <c r="AC9" s="9"/>
      <c r="AD9" s="9"/>
    </row>
    <row r="10" spans="1:30">
      <c r="A10">
        <f>A9-1</f>
        <v>2012</v>
      </c>
      <c r="B10" s="9">
        <v>2234623152.98</v>
      </c>
      <c r="C10" s="9">
        <v>28945010.789999999</v>
      </c>
      <c r="D10" s="9">
        <v>320919035.22000003</v>
      </c>
      <c r="E10" s="9">
        <v>2395768.89</v>
      </c>
      <c r="F10" s="9">
        <f t="shared" si="0"/>
        <v>349864046.01000005</v>
      </c>
      <c r="G10" s="2">
        <f t="shared" si="1"/>
        <v>8.8899765953547369</v>
      </c>
      <c r="H10" s="1">
        <f t="shared" si="2"/>
        <v>40.495044743774706</v>
      </c>
      <c r="I10" s="9">
        <f t="shared" si="3"/>
        <v>-150329914.44999999</v>
      </c>
      <c r="J10" s="9">
        <f t="shared" si="4"/>
        <v>-500193960.46000004</v>
      </c>
      <c r="K10" s="9">
        <v>10385228.449999999</v>
      </c>
      <c r="L10" s="2">
        <f t="shared" si="5"/>
        <v>4.3348206470783577</v>
      </c>
      <c r="M10" s="9">
        <v>33542649.300000001</v>
      </c>
      <c r="N10" s="9">
        <v>6826474.54</v>
      </c>
      <c r="O10" s="9"/>
      <c r="P10" s="9">
        <v>1065346.58</v>
      </c>
      <c r="Q10" s="9"/>
      <c r="R10" s="9"/>
      <c r="S10" s="9">
        <v>58593037.789999999</v>
      </c>
      <c r="T10" s="9"/>
      <c r="U10" s="9">
        <v>-207800.46</v>
      </c>
      <c r="V10" s="9">
        <v>-1998538.88</v>
      </c>
      <c r="W10" s="9">
        <v>-95900005.650000006</v>
      </c>
      <c r="X10" s="9">
        <v>-236359552.91</v>
      </c>
      <c r="Y10" s="9">
        <v>54937035.93</v>
      </c>
      <c r="Z10" s="9">
        <v>16390441.970000001</v>
      </c>
      <c r="AA10" s="9"/>
      <c r="AB10" s="9"/>
      <c r="AC10" s="9"/>
      <c r="AD10" s="9"/>
    </row>
    <row r="11" spans="1:30" ht="15.75">
      <c r="A11">
        <f t="shared" si="6"/>
        <v>2011</v>
      </c>
      <c r="B11" s="9">
        <v>1526021238.48</v>
      </c>
      <c r="C11" s="9">
        <v>25842313.300000001</v>
      </c>
      <c r="D11" s="9">
        <v>127022332.72</v>
      </c>
      <c r="E11" s="9">
        <v>7288648.5999999996</v>
      </c>
      <c r="F11" s="9">
        <f t="shared" si="0"/>
        <v>152864646.02000001</v>
      </c>
      <c r="G11" s="2">
        <f t="shared" si="1"/>
        <v>14.726195677233045</v>
      </c>
      <c r="H11" s="1">
        <f t="shared" si="2"/>
        <v>24.44623227141863</v>
      </c>
      <c r="I11" s="9">
        <f t="shared" si="3"/>
        <v>37527446.98999998</v>
      </c>
      <c r="J11" s="9">
        <f t="shared" si="4"/>
        <v>-115337199.03000003</v>
      </c>
      <c r="K11" s="9">
        <v>4212918.57</v>
      </c>
      <c r="L11" s="2">
        <f t="shared" si="5"/>
        <v>0.57801093195794906</v>
      </c>
      <c r="M11" s="9">
        <v>15220897.67</v>
      </c>
      <c r="N11" s="9">
        <v>4153937.85</v>
      </c>
      <c r="O11" s="9"/>
      <c r="P11" s="9"/>
      <c r="Q11" s="9"/>
      <c r="R11" s="9"/>
      <c r="S11" s="15">
        <v>28069059.75</v>
      </c>
      <c r="T11" s="9"/>
      <c r="U11" s="9">
        <v>105433.97</v>
      </c>
      <c r="V11" s="9">
        <v>-1115462.19</v>
      </c>
      <c r="W11" s="9">
        <v>-102470426.26000001</v>
      </c>
      <c r="X11" s="9">
        <v>-250416750.28</v>
      </c>
      <c r="Y11" s="9">
        <v>332479189.31</v>
      </c>
      <c r="Z11" s="9"/>
      <c r="AA11" s="9"/>
      <c r="AB11" s="9"/>
      <c r="AC11" s="9"/>
      <c r="AD11" s="9"/>
    </row>
    <row r="12" spans="1:30">
      <c r="A12">
        <f>A11-1</f>
        <v>2010</v>
      </c>
      <c r="B12" s="9">
        <v>524201146.48000002</v>
      </c>
      <c r="C12" s="9">
        <v>4870000</v>
      </c>
      <c r="D12" s="9">
        <v>49517963.130000003</v>
      </c>
      <c r="E12" s="9">
        <v>5743026.0199999996</v>
      </c>
      <c r="F12" s="9">
        <f t="shared" si="0"/>
        <v>54387963.130000003</v>
      </c>
      <c r="G12" s="2">
        <f t="shared" si="1"/>
        <v>5.0897368472833361E-2</v>
      </c>
      <c r="H12" s="1">
        <f t="shared" si="2"/>
        <v>7073.0572287278701</v>
      </c>
      <c r="I12" s="9">
        <f t="shared" si="3"/>
        <v>44746084.100000001</v>
      </c>
      <c r="J12" s="9">
        <f t="shared" si="4"/>
        <v>-9641879.0300000012</v>
      </c>
      <c r="K12" s="9">
        <v>715772.4</v>
      </c>
      <c r="L12" s="2">
        <f t="shared" si="5"/>
        <v>0.1246333200489313</v>
      </c>
      <c r="M12" s="9">
        <v>13779522.529999999</v>
      </c>
      <c r="N12" s="9">
        <v>1918598.32</v>
      </c>
      <c r="O12" s="9"/>
      <c r="P12" s="9"/>
      <c r="Q12" s="9"/>
      <c r="R12" s="9"/>
      <c r="S12" s="9">
        <v>10976370.67</v>
      </c>
      <c r="T12" s="9"/>
      <c r="U12" s="9">
        <v>83600.850000000006</v>
      </c>
      <c r="V12" s="9">
        <v>-315387.42</v>
      </c>
      <c r="W12" s="9">
        <v>-2251888.34</v>
      </c>
      <c r="X12" s="9">
        <v>-36766545.869999997</v>
      </c>
      <c r="Y12" s="9">
        <v>50863014.939999998</v>
      </c>
      <c r="Z12" s="9"/>
      <c r="AA12" s="9"/>
      <c r="AB12" s="9"/>
      <c r="AC12" s="9"/>
      <c r="AD12" s="9"/>
    </row>
    <row r="13" spans="1:30">
      <c r="A13" t="s">
        <v>77</v>
      </c>
      <c r="B13" s="9">
        <f>SUM(B4:B12)</f>
        <v>50418566775.100014</v>
      </c>
      <c r="C13" s="9">
        <f>SUM(C4:C12)</f>
        <v>932905716.93999982</v>
      </c>
      <c r="D13" s="9">
        <f>SUM(D4:D12)</f>
        <v>19611065811.140007</v>
      </c>
      <c r="E13" s="9">
        <f>SUM(E4:E12)</f>
        <v>250260952.59</v>
      </c>
      <c r="F13" s="9">
        <f t="shared" si="0"/>
        <v>20543971528.080006</v>
      </c>
      <c r="G13" s="2">
        <f t="shared" si="1"/>
        <v>4.9083563717158265</v>
      </c>
      <c r="H13" s="1">
        <f t="shared" si="2"/>
        <v>73.34430769421779</v>
      </c>
      <c r="I13" s="9">
        <f t="shared" si="3"/>
        <v>-1188870921.9500003</v>
      </c>
      <c r="J13" s="9">
        <f t="shared" si="4"/>
        <v>-21732842450.030006</v>
      </c>
      <c r="K13" s="9">
        <f>SUM(K4:K12)</f>
        <v>1819114146.5200002</v>
      </c>
      <c r="L13" s="2">
        <f t="shared" si="5"/>
        <v>7.2688692650356712</v>
      </c>
      <c r="M13" s="9">
        <f t="shared" ref="M13:Z13" si="7">SUM(M4:M12)</f>
        <v>1088394269.6199999</v>
      </c>
      <c r="N13" s="9">
        <f t="shared" si="7"/>
        <v>259399158.25999999</v>
      </c>
      <c r="O13" s="9">
        <f t="shared" si="7"/>
        <v>21607594.59</v>
      </c>
      <c r="P13" s="9">
        <f t="shared" si="7"/>
        <v>-6395930.8199999984</v>
      </c>
      <c r="Q13" s="9">
        <f t="shared" si="7"/>
        <v>-629658.09</v>
      </c>
      <c r="R13" s="9">
        <f t="shared" si="7"/>
        <v>-850000</v>
      </c>
      <c r="S13" s="9">
        <f t="shared" si="7"/>
        <v>2163700874.4700003</v>
      </c>
      <c r="T13" s="9">
        <f t="shared" si="7"/>
        <v>-118488186.5</v>
      </c>
      <c r="U13" s="9">
        <f t="shared" si="7"/>
        <v>19180703.309999999</v>
      </c>
      <c r="V13" s="9">
        <f t="shared" si="7"/>
        <v>-276744206.19</v>
      </c>
      <c r="W13" s="9">
        <f t="shared" si="7"/>
        <v>-1093393308.3499999</v>
      </c>
      <c r="X13" s="9">
        <f t="shared" si="7"/>
        <v>-7893001982.8500004</v>
      </c>
      <c r="Y13" s="9">
        <f t="shared" si="7"/>
        <v>2468827653.9000001</v>
      </c>
      <c r="Z13" s="9">
        <f t="shared" si="7"/>
        <v>110146997.59</v>
      </c>
      <c r="AA13" s="9"/>
      <c r="AB13" s="9"/>
      <c r="AC13" s="9"/>
      <c r="AD13" s="9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应收账款周转率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2019-07-25T00:01:31Z</dcterms:modified>
</cp:coreProperties>
</file>