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55" yWindow="5820" windowWidth="25605" windowHeight="14775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J15" i="3"/>
  <c r="J16" i="3"/>
  <c r="J17" i="3"/>
  <c r="J18" i="3"/>
  <c r="J19" i="3"/>
  <c r="J20" i="3"/>
  <c r="J21" i="3"/>
  <c r="J22" i="3"/>
  <c r="X13" i="4"/>
  <c r="F10" i="4"/>
  <c r="F11" i="4"/>
  <c r="F12" i="4"/>
  <c r="D13" i="4"/>
  <c r="C13" i="4"/>
  <c r="F13" i="4"/>
  <c r="H5" i="4"/>
  <c r="H6" i="4"/>
  <c r="H7" i="4"/>
  <c r="H8" i="4"/>
  <c r="H9" i="4"/>
  <c r="H10" i="4"/>
  <c r="H11" i="4"/>
  <c r="H12" i="4"/>
  <c r="J13" i="4"/>
  <c r="L13" i="4"/>
  <c r="M13" i="4"/>
  <c r="N13" i="4"/>
  <c r="O13" i="4"/>
  <c r="P13" i="4"/>
  <c r="S13" i="4"/>
  <c r="R13" i="4"/>
  <c r="T13" i="4"/>
  <c r="U13" i="4"/>
  <c r="V13" i="4"/>
  <c r="W13" i="4"/>
  <c r="Y13" i="4"/>
  <c r="Z13" i="4"/>
  <c r="AA13" i="4"/>
  <c r="Q13" i="4"/>
  <c r="H13" i="4"/>
  <c r="I6" i="4"/>
  <c r="I7" i="4"/>
  <c r="I8" i="4"/>
  <c r="I9" i="4"/>
  <c r="I10" i="4"/>
  <c r="I11" i="4"/>
  <c r="I12" i="4"/>
  <c r="E13" i="4"/>
  <c r="I13" i="4"/>
  <c r="H4" i="4"/>
  <c r="D4" i="3"/>
  <c r="E4" i="3"/>
  <c r="F4" i="3"/>
  <c r="G4" i="3"/>
  <c r="H4" i="3"/>
  <c r="I4" i="3"/>
  <c r="J4" i="3"/>
  <c r="K4" i="3"/>
  <c r="B5" i="3"/>
  <c r="B12" i="3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I5" i="4"/>
  <c r="B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4" i="4"/>
  <c r="A5" i="4"/>
  <c r="A6" i="4"/>
  <c r="A7" i="4"/>
  <c r="A8" i="4"/>
  <c r="A9" i="4"/>
  <c r="A10" i="4"/>
  <c r="A11" i="4"/>
  <c r="A12" i="4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<sst xmlns="http://schemas.openxmlformats.org/spreadsheetml/2006/main" count="139" uniqueCount="121">
  <si>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</si>
  <si>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</si>
  <si>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</si>
  <si>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</si>
  <si>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</si>
  <si>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</si>
  <si>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</si>
  <si>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</si>
  <si>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</si>
  <si>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</si>
  <si>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</si>
  <si>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</si>
  <si>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</si>
  <si>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</si>
  <si>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</si>
  <si>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</si>
  <si>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</si>
  <si>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</si>
  <si>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</si>
  <si>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</si>
  <si>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</si>
  <si>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</si>
  <si>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</si>
  <si>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</si>
  <si>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</si>
  <si>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</si>
  <si>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</si>
  <si>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</si>
  <si>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</si>
  <si>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</si>
  <si>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</si>
  <si>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</si>
  <si>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</si>
  <si>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</si>
  <si>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</si>
  <si>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</si>
  <si>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</si>
  <si>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</si>
  <si>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</si>
  <si>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</si>
  <si>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</si>
  <si>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</si>
  <si>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</si>
  <si>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</si>
  <si>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</si>
  <si>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</si>
  <si>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</si>
  <si>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</si>
  <si>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</si>
  <si>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</si>
  <si>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</si>
  <si>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</si>
  <si>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</si>
  <si>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</si>
  <si>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</si>
  <si>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</si>
  <si>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</si>
  <si>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</si>
  <si>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</si>
  <si>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</si>
  <si>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</si>
  <si>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</si>
  <si>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</si>
  <si>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</si>
  <si>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</si>
  <si>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</si>
  <si>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</si>
  <si>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</si>
  <si>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</si>
  <si>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</si>
  <si>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</si>
  <si>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</si>
  <si>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</si>
  <si>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</si>
  <si>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</si>
  <si>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</si>
  <si>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</si>
  <si>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</si>
  <si>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</si>
  <si>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</si>
  <si>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</si>
  <si>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</si>
  <si>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</si>
  <si>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</si>
  <si>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</si>
  <si>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</si>
  <si>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</si>
  <si>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</si>
  <si>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</si>
  <si>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</si>
  <si>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</si>
  <si>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</si>
  <si>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</si>
  <si>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</si>
  <si>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</si>
  <si>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</si>
  <si>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</si>
  <si>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</si>
  <si>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</si>
  <si>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</si>
  <si>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</si>
  <si>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</si>
  <si>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</si>
  <si>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</si>
  <si>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</si>
  <si>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</si>
  <si>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</si>
  <si>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</si>
  <si>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</si>
  <si>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</si>
  <si>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</si>
  <si>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</si>
  <si>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</si>
  <si>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</si>
  <si>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</si>
  <si>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</si>
  <si>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</si>
  <si>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投资性房地产折旧</t>
    <rPh sb="0" eb="1">
      <t>tou'zi'xing</t>
    </rPh>
    <rPh sb="3" eb="4">
      <t>fang'di'chan</t>
    </rPh>
    <rPh sb="6" eb="7">
      <t>zhe'jiu</t>
    </rPh>
    <phoneticPr fontId="2" type="noConversion"/>
  </si>
  <si>
    <t>受限资金的减少</t>
    <phoneticPr fontId="2" type="noConversion"/>
  </si>
  <si>
    <t>现利比为50%，现金流占比太低，分析主要原因，近9年累积净利润2985亿，累积经营活动现金流净额只有1501亿，差值1484亿
近9年的差值主要为：资产减值375亿+折旧443亿+无形资产摊销+28亿+财务费用665亿+应付增加了7078亿-存货增加3815-递延所得税增加119亿-应收增加了5635亿-投资收益323亿-受限资金增加148亿=1415亿约等于1484亿
可以看到，差值的主要原因是：
1. 应收5635亿，应付7078亿，应收-应付 1443亿
2. 存货增加3815
3. 财务费用665亿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</si>
  <si>
    <t>现金流折扣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</si>
</sst>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#,##0.00;[Red]#,##0.00"/>
    <numFmt numFmtId="178" formatCode="#,##0.00_ ;[Red]\-#,##0.00\ "/>
  </numFmts>
  <fonts count="5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9" sqref="C9"/>
    </sheetView>
  </sheetViews>
  <sheetFormatPr defaultColWidth="11" defaultRowHeight="14.25"/>
  <cols>
    <col min="1" max="1" width="17.875" customWidth="1"/>
    <col min="2" max="2" width="17.5" customWidth="1"/>
    <col min="3" max="3" width="16.875" customWidth="1"/>
    <col min="4" max="4" width="16.75" customWidth="1"/>
    <col min="5" max="5" width="15.875" customWidth="1"/>
    <col min="6" max="6" width="17" customWidth="1"/>
    <col min="7" max="7" width="17.5" customWidth="1"/>
    <col min="8" max="8" width="18" customWidth="1"/>
    <col min="9" max="9" width="16.375" customWidth="1"/>
    <col min="10" max="10" width="16.875" customWidth="1"/>
    <col min="11" max="11" width="16.375" customWidth="1"/>
  </cols>
  <sheetData>
    <row r="1" spans="1:11" ht="15" customHeight="1"/>
    <row r="2" spans="1:11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0.25">
      <c r="A3" s="10" t="s">
        <v>109</v>
      </c>
      <c r="B3" s="10"/>
      <c r="C3" s="9">
        <v>9237293000</v>
      </c>
      <c r="D3" s="9">
        <v>13644276000</v>
      </c>
      <c r="E3" s="9">
        <v>15735236000</v>
      </c>
      <c r="F3" s="9">
        <v>20398512000</v>
      </c>
      <c r="G3" s="9">
        <v>22569967000</v>
      </c>
      <c r="H3" s="9">
        <v>26061898000</v>
      </c>
      <c r="I3" s="9">
        <v>29870104000</v>
      </c>
      <c r="J3" s="9">
        <v>32941799000</v>
      </c>
      <c r="K3" s="9">
        <v>38241324000</v>
      </c>
    </row>
    <row r="4" spans="1:11">
      <c r="A4" t="s">
        <v>69</v>
      </c>
      <c r="C4" s="2" t="e">
        <f>(C3-B3)/B3</f>
        <v>#DIV/0!</v>
      </c>
      <c r="D4" s="2">
        <f t="shared" ref="D4:K4" si="0">(D3-C3)/C3</f>
        <v>0.47708598179141876</v>
      </c>
      <c r="E4" s="2">
        <f t="shared" si="0"/>
        <v>0.15324814596245342</v>
      </c>
      <c r="F4" s="2">
        <f t="shared" si="0"/>
        <v>0.29635882169164796</v>
      </c>
      <c r="G4" s="2">
        <f t="shared" si="0"/>
        <v>0.10645163725667833</v>
      </c>
      <c r="H4" s="2">
        <f t="shared" si="0"/>
        <v>0.15471582213655874</v>
      </c>
      <c r="I4" s="2">
        <f t="shared" si="0"/>
        <v>0.14612159099080196</v>
      </c>
      <c r="J4" s="2">
        <f t="shared" si="0"/>
        <v>0.10283509558587409</v>
      </c>
      <c r="K4" s="2">
        <f t="shared" si="0"/>
        <v>0.16087539724226962</v>
      </c>
    </row>
    <row r="5" spans="1:11">
      <c r="A5" t="s">
        <v>72</v>
      </c>
      <c r="B5" s="2">
        <f>SUM(D4:K4)/8</f>
        <v>0.19971156158221287</v>
      </c>
    </row>
    <row r="7" spans="1:11">
      <c r="A7" s="16" t="s">
        <v>110</v>
      </c>
      <c r="B7" s="16" t="s">
        <v>70</v>
      </c>
      <c r="C7" s="16" t="s">
        <v>71</v>
      </c>
      <c r="D7" s="16" t="s">
        <v>72</v>
      </c>
      <c r="E7" s="16" t="s">
        <v>106</v>
      </c>
      <c r="F7" s="16" t="s">
        <v>120</v>
      </c>
    </row>
    <row r="8" spans="1:11">
      <c r="A8" s="17">
        <f>K3*F8</f>
        <v>19120662000</v>
      </c>
      <c r="B8" s="16">
        <v>0.05</v>
      </c>
      <c r="C8" s="16">
        <v>6</v>
      </c>
      <c r="D8" s="16">
        <v>0.12</v>
      </c>
      <c r="E8" s="16">
        <v>0.7</v>
      </c>
      <c r="F8" s="16">
        <v>0.5</v>
      </c>
    </row>
    <row r="9" spans="1:11">
      <c r="A9" s="1"/>
    </row>
    <row r="10" spans="1:11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113</v>
      </c>
    </row>
    <row r="12" spans="1:11">
      <c r="A12" s="16" t="s">
        <v>111</v>
      </c>
      <c r="B12" s="19">
        <f>A8*(1+D8)</f>
        <v>21415141440.000004</v>
      </c>
      <c r="C12" s="19">
        <f>B12*(1+D8)</f>
        <v>23984958412.800007</v>
      </c>
      <c r="D12" s="19">
        <f>C12*(1+D8)</f>
        <v>26863153422.33601</v>
      </c>
      <c r="E12" s="19">
        <f>D12*(1+D8)</f>
        <v>30086731833.016335</v>
      </c>
      <c r="F12" s="19">
        <f>E12*(1+D8)</f>
        <v>33697139652.978298</v>
      </c>
      <c r="G12" s="19">
        <f>F12*C8</f>
        <v>202182837917.86978</v>
      </c>
      <c r="H12" s="16"/>
    </row>
    <row r="13" spans="1:11">
      <c r="A13" s="16" t="s">
        <v>112</v>
      </c>
      <c r="B13" s="17">
        <f>B12/(1+B8)</f>
        <v>20395372800.000004</v>
      </c>
      <c r="C13" s="17">
        <f>C12/(1+B8)^2</f>
        <v>21755064320.000004</v>
      </c>
      <c r="D13" s="17">
        <f>D12/(1+B8)^3</f>
        <v>23205401941.33334</v>
      </c>
      <c r="E13" s="17">
        <f>E12/(1+B8)^4</f>
        <v>24752428737.422234</v>
      </c>
      <c r="F13" s="17">
        <f>F12/(1+B8)^5</f>
        <v>26402590653.250381</v>
      </c>
      <c r="G13" s="17">
        <f>G12/(1+B8)^4</f>
        <v>166336321115.47742</v>
      </c>
      <c r="H13" s="17">
        <f>SUM(B13:G13)</f>
        <v>282847179567.4834</v>
      </c>
    </row>
    <row r="14" spans="1:11">
      <c r="A14" s="16"/>
      <c r="B14" s="17"/>
      <c r="C14" s="17"/>
      <c r="D14" s="17"/>
      <c r="E14" s="17"/>
      <c r="F14" s="17"/>
      <c r="G14" s="17" t="s">
        <v>114</v>
      </c>
      <c r="H14" s="17">
        <f>H13*E8</f>
        <v>197993025697.23837</v>
      </c>
      <c r="J14">
        <v>2018</v>
      </c>
      <c r="K14" s="9">
        <v>38241324000</v>
      </c>
    </row>
    <row r="15" spans="1:11">
      <c r="J15">
        <f>J14-1</f>
        <v>2017</v>
      </c>
      <c r="K15" s="9">
        <v>32941799000</v>
      </c>
    </row>
    <row r="16" spans="1:11">
      <c r="J16">
        <f>J15-1</f>
        <v>2016</v>
      </c>
      <c r="K16" s="9">
        <v>29870104000</v>
      </c>
    </row>
    <row r="17" spans="10:11">
      <c r="J17">
        <f t="shared" ref="J17:J21" si="1">J16-1</f>
        <v>2015</v>
      </c>
      <c r="K17" s="9">
        <v>26061898000</v>
      </c>
    </row>
    <row r="18" spans="10:11">
      <c r="J18">
        <f>J17-1</f>
        <v>2014</v>
      </c>
      <c r="K18" s="9">
        <v>22569967000</v>
      </c>
    </row>
    <row r="19" spans="10:11">
      <c r="J19">
        <f t="shared" si="1"/>
        <v>2013</v>
      </c>
      <c r="K19" s="9">
        <v>20398512000</v>
      </c>
    </row>
    <row r="20" spans="10:11">
      <c r="J20">
        <f>J19-1</f>
        <v>2012</v>
      </c>
      <c r="K20" s="9">
        <v>15735236000</v>
      </c>
    </row>
    <row r="21" spans="10:11">
      <c r="J21">
        <f t="shared" si="1"/>
        <v>2011</v>
      </c>
      <c r="K21" s="9">
        <v>13644276000</v>
      </c>
    </row>
    <row r="22" spans="10:11">
      <c r="J22">
        <f>J21-1</f>
        <v>2010</v>
      </c>
      <c r="K22" s="9">
        <v>9237293000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8"/>
  <sheetViews>
    <sheetView workbookViewId="0">
      <selection activeCell="A4" sqref="A4:B12"/>
    </sheetView>
  </sheetViews>
  <sheetFormatPr defaultColWidth="11" defaultRowHeight="14.25"/>
  <cols>
    <col min="2" max="2" width="19.25" customWidth="1"/>
    <col min="3" max="3" width="19.5" customWidth="1"/>
    <col min="4" max="4" width="25.25" bestFit="1" customWidth="1"/>
    <col min="5" max="5" width="17.125" customWidth="1"/>
    <col min="8" max="8" width="18" customWidth="1"/>
    <col min="9" max="9" width="19.5" customWidth="1"/>
    <col min="10" max="10" width="17.375" customWidth="1"/>
    <col min="11" max="11" width="16.625" customWidth="1"/>
    <col min="12" max="12" width="19.875" customWidth="1"/>
    <col min="13" max="13" width="15" customWidth="1"/>
    <col min="14" max="14" width="16" customWidth="1"/>
    <col min="15" max="22" width="17.875" customWidth="1"/>
    <col min="23" max="24" width="18.875" customWidth="1"/>
    <col min="25" max="25" width="17.875" customWidth="1"/>
    <col min="26" max="26" width="18.375" bestFit="1" customWidth="1"/>
    <col min="27" max="27" width="17.25" bestFit="1" customWidth="1"/>
    <col min="28" max="28" width="15.125" bestFit="1" customWidth="1"/>
    <col min="29" max="29" width="13.625" bestFit="1" customWidth="1"/>
    <col min="30" max="30" width="14.625" customWidth="1"/>
    <col min="31" max="31" width="18.125" customWidth="1"/>
  </cols>
  <sheetData>
    <row r="2" spans="1:31">
      <c r="J2" t="s">
        <v>82</v>
      </c>
      <c r="L2" t="s">
        <v>82</v>
      </c>
      <c r="AC2" t="s">
        <v>82</v>
      </c>
      <c r="AE2" t="s">
        <v>82</v>
      </c>
    </row>
    <row r="3" spans="1:31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117</v>
      </c>
      <c r="N3" t="s">
        <v>84</v>
      </c>
      <c r="O3" t="s">
        <v>86</v>
      </c>
      <c r="P3" t="s">
        <v>87</v>
      </c>
      <c r="Q3" t="s">
        <v>94</v>
      </c>
      <c r="R3" t="s">
        <v>108</v>
      </c>
      <c r="S3" t="s">
        <v>88</v>
      </c>
      <c r="T3" t="s">
        <v>89</v>
      </c>
      <c r="U3" t="s">
        <v>90</v>
      </c>
      <c r="V3" t="s">
        <v>115</v>
      </c>
      <c r="W3" t="s">
        <v>91</v>
      </c>
      <c r="X3" t="s">
        <v>118</v>
      </c>
      <c r="Y3" t="s">
        <v>92</v>
      </c>
      <c r="Z3" t="s">
        <v>93</v>
      </c>
      <c r="AA3" t="s">
        <v>116</v>
      </c>
    </row>
    <row r="4" spans="1:31">
      <c r="A4">
        <v>2018</v>
      </c>
      <c r="B4" s="9">
        <v>38241324000</v>
      </c>
      <c r="C4" s="9">
        <v>37535578000</v>
      </c>
      <c r="D4" s="9">
        <v>55350200000</v>
      </c>
      <c r="E4" s="9">
        <v>10311290000</v>
      </c>
      <c r="F4" s="2">
        <f t="shared" ref="F4:F13" si="0">C4/D4</f>
        <v>0.67814710696618985</v>
      </c>
      <c r="G4" s="2">
        <f t="shared" ref="G4:G13" si="1">E4/D4</f>
        <v>0.18629182911714862</v>
      </c>
      <c r="H4" s="9">
        <f>D4+J4+L4+N4+O4+P4+S4+T4+U4+W4+Y4+Z4+Q4+R4+V4+AA4+M4+X4</f>
        <v>10311290000</v>
      </c>
      <c r="I4" s="9">
        <f>H4-E4</f>
        <v>0</v>
      </c>
      <c r="J4" s="9">
        <v>10465899000</v>
      </c>
      <c r="K4" s="2">
        <f>J4/D4</f>
        <v>0.18908511622360893</v>
      </c>
      <c r="L4" s="9">
        <v>6530713000</v>
      </c>
      <c r="M4" s="9">
        <v>1514560000</v>
      </c>
      <c r="N4" s="9">
        <v>440444000</v>
      </c>
      <c r="O4" s="9">
        <v>189875000</v>
      </c>
      <c r="P4" s="9">
        <v>-175112000</v>
      </c>
      <c r="Q4" s="9"/>
      <c r="R4" s="9">
        <v>368343000</v>
      </c>
      <c r="S4" s="9">
        <v>12568535000</v>
      </c>
      <c r="T4" s="11">
        <v>-5646311000</v>
      </c>
      <c r="U4" s="11">
        <v>-2511075000</v>
      </c>
      <c r="V4" s="11">
        <v>-644386000</v>
      </c>
      <c r="W4" s="9">
        <v>-96125732000</v>
      </c>
      <c r="X4" s="9">
        <v>280759000</v>
      </c>
      <c r="Y4" s="9">
        <v>-108365569000</v>
      </c>
      <c r="Z4" s="9">
        <v>135881219000</v>
      </c>
      <c r="AA4" s="9">
        <v>188928000</v>
      </c>
      <c r="AB4" s="9"/>
      <c r="AC4" s="9"/>
      <c r="AD4" s="9"/>
      <c r="AE4" s="9"/>
    </row>
    <row r="5" spans="1:31">
      <c r="A5">
        <f>A4-1</f>
        <v>2017</v>
      </c>
      <c r="B5" s="9">
        <v>32941799000</v>
      </c>
      <c r="C5" s="9">
        <v>31824170000</v>
      </c>
      <c r="D5" s="9">
        <v>46649023000</v>
      </c>
      <c r="E5" s="9">
        <v>-43456932000</v>
      </c>
      <c r="F5" s="2">
        <f t="shared" si="0"/>
        <v>0.68220442687513516</v>
      </c>
      <c r="G5" s="2">
        <f t="shared" si="1"/>
        <v>-0.93157217890715527</v>
      </c>
      <c r="H5" s="9">
        <f t="shared" ref="H5:H13" si="2">D5+J5+L5+N5+O5+P5+S5+T5+U5+W5+Y5+Z5+Q5+R5+V5+AA5+M5+X5</f>
        <v>-43456932000</v>
      </c>
      <c r="I5" s="9">
        <f t="shared" ref="I5:I13" si="3">H5-E5</f>
        <v>0</v>
      </c>
      <c r="J5" s="9">
        <v>7049491000</v>
      </c>
      <c r="K5" s="2">
        <f t="shared" ref="K5:K13" si="4">J5/D5</f>
        <v>0.15111765577598485</v>
      </c>
      <c r="L5" s="9">
        <v>5819292000</v>
      </c>
      <c r="M5" s="9">
        <v>1192411000</v>
      </c>
      <c r="N5" s="9">
        <v>572786000</v>
      </c>
      <c r="O5" s="9">
        <v>144813000</v>
      </c>
      <c r="P5" s="9">
        <v>-45490000</v>
      </c>
      <c r="Q5" s="9"/>
      <c r="R5" s="9">
        <v>461488000</v>
      </c>
      <c r="S5" s="9">
        <v>8374187000</v>
      </c>
      <c r="T5" s="9">
        <v>-4607823000</v>
      </c>
      <c r="U5" s="9">
        <v>-1689346000</v>
      </c>
      <c r="V5" s="9">
        <v>-1590171000</v>
      </c>
      <c r="W5" s="9">
        <v>-55545031000</v>
      </c>
      <c r="X5" s="9">
        <v>-5931135000</v>
      </c>
      <c r="Y5" s="9">
        <v>-79759851000</v>
      </c>
      <c r="Z5" s="9">
        <v>35498214000</v>
      </c>
      <c r="AA5" s="9">
        <v>-49790000</v>
      </c>
      <c r="AB5" s="9"/>
      <c r="AC5" s="9"/>
      <c r="AD5" s="9"/>
      <c r="AE5" s="9"/>
    </row>
    <row r="6" spans="1:31">
      <c r="A6">
        <f>A5-1</f>
        <v>2016</v>
      </c>
      <c r="B6" s="9">
        <v>29870104000</v>
      </c>
      <c r="C6" s="9">
        <v>29091680000</v>
      </c>
      <c r="D6" s="9">
        <v>41172239000</v>
      </c>
      <c r="E6" s="9">
        <v>107047858000</v>
      </c>
      <c r="F6" s="2">
        <f t="shared" si="0"/>
        <v>0.70658484227685547</v>
      </c>
      <c r="G6" s="2">
        <f t="shared" si="1"/>
        <v>2.6000008889484976</v>
      </c>
      <c r="H6" s="9">
        <f t="shared" si="2"/>
        <v>107047858000</v>
      </c>
      <c r="I6" s="9">
        <f t="shared" si="3"/>
        <v>0</v>
      </c>
      <c r="J6" s="9">
        <v>5365548000</v>
      </c>
      <c r="K6" s="2">
        <f t="shared" si="4"/>
        <v>0.13031955828294886</v>
      </c>
      <c r="L6" s="9">
        <v>5316726000</v>
      </c>
      <c r="M6" s="9">
        <v>830757000</v>
      </c>
      <c r="N6" s="9">
        <v>504485000</v>
      </c>
      <c r="O6" s="9">
        <v>141408000</v>
      </c>
      <c r="P6" s="9">
        <v>-220379000</v>
      </c>
      <c r="Q6" s="9"/>
      <c r="R6" s="9">
        <v>-746456000</v>
      </c>
      <c r="S6" s="9">
        <v>9964590000</v>
      </c>
      <c r="T6" s="9">
        <v>-6131509000</v>
      </c>
      <c r="U6" s="9">
        <v>-1304428000</v>
      </c>
      <c r="V6" s="9">
        <v>-1438532000</v>
      </c>
      <c r="W6" s="9">
        <v>932712000</v>
      </c>
      <c r="X6" s="9">
        <v>-1092179000</v>
      </c>
      <c r="Y6" s="9">
        <v>-87890627000</v>
      </c>
      <c r="Z6" s="9">
        <v>141846683000</v>
      </c>
      <c r="AA6" s="9">
        <v>-203180000</v>
      </c>
      <c r="AB6" s="9"/>
      <c r="AC6" s="9"/>
      <c r="AD6" s="9"/>
      <c r="AE6" s="9"/>
    </row>
    <row r="7" spans="1:31">
      <c r="A7">
        <f t="shared" ref="A7:A11" si="5">A6-1</f>
        <v>2015</v>
      </c>
      <c r="B7" s="9">
        <v>26061898000</v>
      </c>
      <c r="C7" s="9">
        <v>25108195000</v>
      </c>
      <c r="D7" s="9">
        <v>35942808000</v>
      </c>
      <c r="E7" s="9">
        <v>54603641000</v>
      </c>
      <c r="F7" s="2">
        <f t="shared" si="0"/>
        <v>0.69855963952510336</v>
      </c>
      <c r="G7" s="2">
        <f t="shared" si="1"/>
        <v>1.5191812782128764</v>
      </c>
      <c r="H7" s="9">
        <f t="shared" si="2"/>
        <v>54603641000</v>
      </c>
      <c r="I7" s="9">
        <f t="shared" si="3"/>
        <v>0</v>
      </c>
      <c r="J7" s="9">
        <v>3756309000</v>
      </c>
      <c r="K7" s="2">
        <f t="shared" si="4"/>
        <v>0.10450794495521885</v>
      </c>
      <c r="L7" s="9">
        <v>5155938000</v>
      </c>
      <c r="M7" s="9">
        <v>601757000</v>
      </c>
      <c r="N7" s="9">
        <v>295637000</v>
      </c>
      <c r="O7" s="9">
        <v>397624000</v>
      </c>
      <c r="P7" s="9">
        <v>-223785000</v>
      </c>
      <c r="Q7" s="9"/>
      <c r="R7" s="9">
        <v>607581000</v>
      </c>
      <c r="S7" s="9">
        <v>9391893000</v>
      </c>
      <c r="T7" s="9">
        <v>-1855143000</v>
      </c>
      <c r="U7" s="9">
        <v>-1183348000</v>
      </c>
      <c r="V7" s="9">
        <v>111868000</v>
      </c>
      <c r="W7" s="9">
        <v>5023633000</v>
      </c>
      <c r="X7" s="9">
        <v>-860143000</v>
      </c>
      <c r="Y7" s="9">
        <v>-93542419000</v>
      </c>
      <c r="Z7" s="9">
        <v>91172072000</v>
      </c>
      <c r="AA7" s="9">
        <v>-188641000</v>
      </c>
      <c r="AB7" s="9"/>
      <c r="AC7" s="9"/>
      <c r="AD7" s="9"/>
      <c r="AE7" s="9"/>
    </row>
    <row r="8" spans="1:31">
      <c r="A8">
        <f>A7-1</f>
        <v>2014</v>
      </c>
      <c r="B8" s="9">
        <v>22569967000</v>
      </c>
      <c r="C8" s="9">
        <v>20933504000</v>
      </c>
      <c r="D8" s="9">
        <v>33176814000</v>
      </c>
      <c r="E8" s="9">
        <v>24906341000</v>
      </c>
      <c r="F8" s="2">
        <f t="shared" si="0"/>
        <v>0.63096788015871563</v>
      </c>
      <c r="G8" s="2">
        <f t="shared" si="1"/>
        <v>0.75071527362452584</v>
      </c>
      <c r="H8" s="9">
        <f t="shared" si="2"/>
        <v>24906341000</v>
      </c>
      <c r="I8" s="9">
        <f t="shared" si="3"/>
        <v>0</v>
      </c>
      <c r="J8" s="9">
        <v>4524263000</v>
      </c>
      <c r="K8" s="2">
        <f t="shared" si="4"/>
        <v>0.13636821787649653</v>
      </c>
      <c r="L8" s="9">
        <v>4477790000</v>
      </c>
      <c r="M8" s="9">
        <v>401374000</v>
      </c>
      <c r="N8" s="9">
        <v>265013000</v>
      </c>
      <c r="O8" s="9">
        <v>346484000</v>
      </c>
      <c r="P8" s="9">
        <v>-213734000</v>
      </c>
      <c r="Q8" s="9"/>
      <c r="R8" s="9">
        <v>222120000</v>
      </c>
      <c r="S8" s="9">
        <v>7977923000</v>
      </c>
      <c r="T8" s="9">
        <v>-2321021000</v>
      </c>
      <c r="U8" s="9">
        <v>-1326150000</v>
      </c>
      <c r="V8" s="9">
        <v>-336071000</v>
      </c>
      <c r="W8" s="9">
        <v>-29466146000</v>
      </c>
      <c r="X8" s="9">
        <v>-2042210000</v>
      </c>
      <c r="Y8" s="9">
        <v>-69008311000</v>
      </c>
      <c r="Z8" s="9">
        <v>78324578000</v>
      </c>
      <c r="AA8" s="9">
        <v>-96375000</v>
      </c>
      <c r="AB8" s="9"/>
      <c r="AC8" s="9"/>
      <c r="AD8" s="9"/>
      <c r="AE8" s="9"/>
    </row>
    <row r="9" spans="1:31">
      <c r="A9">
        <f t="shared" si="5"/>
        <v>2013</v>
      </c>
      <c r="B9" s="9">
        <v>20398512000</v>
      </c>
      <c r="C9" s="9">
        <v>18632553000</v>
      </c>
      <c r="D9" s="7">
        <v>29333465000</v>
      </c>
      <c r="E9" s="9">
        <v>2678228000</v>
      </c>
      <c r="F9" s="2">
        <f t="shared" si="0"/>
        <v>0.63519781928251573</v>
      </c>
      <c r="G9" s="2">
        <f t="shared" si="1"/>
        <v>9.1302817447580772E-2</v>
      </c>
      <c r="H9" s="9">
        <f t="shared" si="2"/>
        <v>2678228000</v>
      </c>
      <c r="I9" s="9">
        <f t="shared" si="3"/>
        <v>0</v>
      </c>
      <c r="J9" s="9">
        <v>1666428000</v>
      </c>
      <c r="K9" s="2">
        <f t="shared" si="4"/>
        <v>5.68097904560542E-2</v>
      </c>
      <c r="L9" s="9">
        <v>3616069000</v>
      </c>
      <c r="M9" s="9">
        <v>277980000</v>
      </c>
      <c r="N9" s="9">
        <v>313768000</v>
      </c>
      <c r="O9" s="9">
        <v>395197000</v>
      </c>
      <c r="P9" s="9">
        <v>-140655000</v>
      </c>
      <c r="Q9" s="9"/>
      <c r="R9" s="9">
        <v>-32504000</v>
      </c>
      <c r="S9" s="9">
        <v>6994305000</v>
      </c>
      <c r="T9" s="9">
        <v>-5414980000</v>
      </c>
      <c r="U9" s="9">
        <v>-535788000</v>
      </c>
      <c r="V9" s="9">
        <v>340624000</v>
      </c>
      <c r="W9" s="9">
        <v>-60096048000</v>
      </c>
      <c r="X9" s="9">
        <v>-1143000000</v>
      </c>
      <c r="Y9" s="9">
        <v>-46430132000</v>
      </c>
      <c r="Z9" s="9">
        <v>73518086000</v>
      </c>
      <c r="AA9" s="9">
        <v>15413000</v>
      </c>
      <c r="AB9" s="9"/>
      <c r="AC9" s="9"/>
      <c r="AD9" s="9"/>
      <c r="AE9" s="9"/>
    </row>
    <row r="10" spans="1:31">
      <c r="A10">
        <f>A9-1</f>
        <v>2012</v>
      </c>
      <c r="B10" s="9">
        <v>15735236000</v>
      </c>
      <c r="C10" s="9">
        <v>14818553000</v>
      </c>
      <c r="D10" s="9">
        <v>22776698000</v>
      </c>
      <c r="E10" s="9">
        <v>2393300000</v>
      </c>
      <c r="F10" s="2">
        <f t="shared" si="0"/>
        <v>0.65060146119512141</v>
      </c>
      <c r="G10" s="2">
        <f t="shared" si="1"/>
        <v>0.1050766884646756</v>
      </c>
      <c r="H10" s="9">
        <f t="shared" si="2"/>
        <v>2393300000</v>
      </c>
      <c r="I10" s="9">
        <f t="shared" si="3"/>
        <v>0</v>
      </c>
      <c r="J10" s="9">
        <v>2612599000</v>
      </c>
      <c r="K10" s="2">
        <f t="shared" si="4"/>
        <v>0.11470490586475704</v>
      </c>
      <c r="L10" s="9">
        <v>3194692000</v>
      </c>
      <c r="M10" s="9">
        <v>174633000</v>
      </c>
      <c r="N10" s="9">
        <v>217987000</v>
      </c>
      <c r="O10" s="9">
        <v>235582000</v>
      </c>
      <c r="P10" s="9">
        <v>-133055000</v>
      </c>
      <c r="Q10" s="9"/>
      <c r="R10" s="9">
        <v>-200979000</v>
      </c>
      <c r="S10" s="9">
        <v>5384820000</v>
      </c>
      <c r="T10" s="9">
        <v>-2995696000</v>
      </c>
      <c r="U10" s="9">
        <v>-1294063000</v>
      </c>
      <c r="V10" s="9">
        <v>-29743000</v>
      </c>
      <c r="W10" s="9">
        <v>-43695902000</v>
      </c>
      <c r="X10" s="9">
        <v>-2720553000</v>
      </c>
      <c r="Y10" s="9">
        <v>-32214722000</v>
      </c>
      <c r="Z10" s="9">
        <v>53071183000</v>
      </c>
      <c r="AA10" s="9">
        <v>-1990181000</v>
      </c>
      <c r="AB10" s="9"/>
      <c r="AC10" s="9"/>
      <c r="AD10" s="9"/>
      <c r="AE10" s="9"/>
    </row>
    <row r="11" spans="1:31" ht="15.75">
      <c r="A11">
        <f t="shared" si="5"/>
        <v>2011</v>
      </c>
      <c r="B11" s="9">
        <v>13644276000</v>
      </c>
      <c r="C11" s="9">
        <v>13005516000</v>
      </c>
      <c r="D11" s="9">
        <v>19445925000</v>
      </c>
      <c r="E11" s="9">
        <v>-6731557000</v>
      </c>
      <c r="F11" s="2">
        <f t="shared" si="0"/>
        <v>0.66880418390999652</v>
      </c>
      <c r="G11" s="2">
        <f t="shared" si="1"/>
        <v>-0.34616800177929308</v>
      </c>
      <c r="H11" s="9">
        <f t="shared" si="2"/>
        <v>-6731557000</v>
      </c>
      <c r="I11" s="9">
        <f t="shared" si="3"/>
        <v>0</v>
      </c>
      <c r="J11" s="9">
        <v>796267000</v>
      </c>
      <c r="K11" s="2">
        <f t="shared" si="4"/>
        <v>4.0947756406547901E-2</v>
      </c>
      <c r="L11" s="9">
        <v>2652995000</v>
      </c>
      <c r="M11" s="9">
        <v>180926000</v>
      </c>
      <c r="N11" s="9">
        <v>151185000</v>
      </c>
      <c r="O11" s="9">
        <v>53959000</v>
      </c>
      <c r="P11" s="9">
        <v>-9938000</v>
      </c>
      <c r="Q11" s="9"/>
      <c r="R11" s="9">
        <v>217568000</v>
      </c>
      <c r="S11" s="15">
        <v>3797604000</v>
      </c>
      <c r="T11" s="9">
        <v>-1785140000</v>
      </c>
      <c r="U11" s="9">
        <v>-1327646000</v>
      </c>
      <c r="V11" s="9">
        <v>164017000</v>
      </c>
      <c r="W11" s="9">
        <v>-58328100000</v>
      </c>
      <c r="X11" s="9">
        <v>-1283033000</v>
      </c>
      <c r="Y11" s="9">
        <v>-31117636000</v>
      </c>
      <c r="Z11" s="9">
        <v>58922396000</v>
      </c>
      <c r="AA11" s="9">
        <v>737094000</v>
      </c>
      <c r="AB11" s="9"/>
      <c r="AC11" s="9"/>
      <c r="AD11" s="9"/>
      <c r="AE11" s="9"/>
    </row>
    <row r="12" spans="1:31">
      <c r="A12">
        <f>A11-1</f>
        <v>2010</v>
      </c>
      <c r="B12" s="9">
        <v>9237293000</v>
      </c>
      <c r="C12" s="9">
        <v>8659353000</v>
      </c>
      <c r="D12" s="9">
        <v>14715210000</v>
      </c>
      <c r="E12" s="9">
        <v>-1644875000</v>
      </c>
      <c r="F12" s="2">
        <f t="shared" si="0"/>
        <v>0.58846275384449154</v>
      </c>
      <c r="G12" s="2">
        <f t="shared" si="1"/>
        <v>-0.11178059980115812</v>
      </c>
      <c r="H12" s="9">
        <f t="shared" si="2"/>
        <v>-1644875000</v>
      </c>
      <c r="I12" s="9">
        <f t="shared" si="3"/>
        <v>0</v>
      </c>
      <c r="J12" s="9">
        <v>1304457000</v>
      </c>
      <c r="K12" s="2">
        <f t="shared" si="4"/>
        <v>8.864684907656771E-2</v>
      </c>
      <c r="L12" s="9">
        <v>2182787000</v>
      </c>
      <c r="M12" s="9">
        <v>281059000</v>
      </c>
      <c r="N12" s="9">
        <v>79400000</v>
      </c>
      <c r="O12" s="9">
        <v>39808000</v>
      </c>
      <c r="P12" s="9">
        <v>-58362000</v>
      </c>
      <c r="Q12" s="9"/>
      <c r="R12" s="9">
        <v>25069000</v>
      </c>
      <c r="S12" s="9">
        <v>2093713000</v>
      </c>
      <c r="T12" s="9">
        <v>-1555704000</v>
      </c>
      <c r="U12" s="9">
        <v>-739997000</v>
      </c>
      <c r="V12" s="9">
        <v>-952880000</v>
      </c>
      <c r="W12" s="9">
        <v>-44274562000</v>
      </c>
      <c r="X12" s="9"/>
      <c r="Y12" s="9">
        <v>-15156404000</v>
      </c>
      <c r="Z12" s="9">
        <v>39572767000</v>
      </c>
      <c r="AA12" s="9">
        <v>798764000</v>
      </c>
      <c r="AB12" s="9"/>
      <c r="AC12" s="9"/>
      <c r="AD12" s="9"/>
      <c r="AE12" s="9"/>
    </row>
    <row r="13" spans="1:31">
      <c r="A13" t="s">
        <v>77</v>
      </c>
      <c r="B13" s="9">
        <f>SUM(B4:B12)</f>
        <v>208700409000</v>
      </c>
      <c r="C13" s="9">
        <f>SUM(C4:C12)</f>
        <v>199609102000</v>
      </c>
      <c r="D13" s="9">
        <f>SUM(D4:D12)</f>
        <v>298562382000</v>
      </c>
      <c r="E13" s="9">
        <f>SUM(E4:E12)</f>
        <v>150107294000</v>
      </c>
      <c r="F13" s="2">
        <f t="shared" si="0"/>
        <v>0.66856748885397088</v>
      </c>
      <c r="G13" s="2">
        <f t="shared" si="1"/>
        <v>0.5027669359899466</v>
      </c>
      <c r="H13" s="9">
        <f t="shared" si="2"/>
        <v>150107294000</v>
      </c>
      <c r="I13" s="9">
        <f t="shared" si="3"/>
        <v>0</v>
      </c>
      <c r="J13" s="9">
        <f>SUM(J4:J12)</f>
        <v>37541261000</v>
      </c>
      <c r="K13" s="2">
        <f t="shared" si="4"/>
        <v>0.12574009072583028</v>
      </c>
      <c r="L13" s="9">
        <f>SUM(L4:L12)</f>
        <v>38947002000</v>
      </c>
      <c r="M13" s="9">
        <f>SUM(M4:M12)</f>
        <v>5455457000</v>
      </c>
      <c r="N13" s="9">
        <f>SUM(N4:N12)</f>
        <v>2840705000</v>
      </c>
      <c r="O13" s="9">
        <f>SUM(O4:O12)</f>
        <v>1944750000</v>
      </c>
      <c r="P13" s="9">
        <f>SUM(P4:P12)</f>
        <v>-1220510000</v>
      </c>
      <c r="Q13" s="9">
        <f>SUM(Q4:Q12)</f>
        <v>0</v>
      </c>
      <c r="R13" s="9">
        <f>SUM(R4:R12)</f>
        <v>922230000</v>
      </c>
      <c r="S13" s="9">
        <f>SUM(S4:S12)</f>
        <v>66547570000</v>
      </c>
      <c r="T13" s="9">
        <f>SUM(T4:T12)</f>
        <v>-32313327000</v>
      </c>
      <c r="U13" s="9">
        <f>SUM(U4:U12)</f>
        <v>-11911841000</v>
      </c>
      <c r="V13" s="9">
        <f>SUM(V4:V12)</f>
        <v>-4375274000</v>
      </c>
      <c r="W13" s="9">
        <f>SUM(W4:W12)</f>
        <v>-381575176000</v>
      </c>
      <c r="X13" s="9">
        <f>SUM(X4:X12)</f>
        <v>-14791494000</v>
      </c>
      <c r="Y13" s="9">
        <f>SUM(Y4:Y12)</f>
        <v>-563485671000</v>
      </c>
      <c r="Z13" s="9">
        <f>SUM(Z4:Z12)</f>
        <v>707807198000</v>
      </c>
      <c r="AA13" s="9">
        <f>SUM(AA4:AA12)</f>
        <v>-787968000</v>
      </c>
      <c r="AB13" s="9"/>
      <c r="AC13" s="9"/>
      <c r="AD13" s="9"/>
      <c r="AE13" s="9"/>
    </row>
    <row r="14" spans="1:3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1" ht="170.1" customHeight="1">
      <c r="A16" s="20" t="s">
        <v>119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</sheetData>
  <mergeCells count="1">
    <mergeCell ref="A16:O1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ColWidth="11" defaultRowHeight="14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2019-07-22T14:34:38Z</dcterms:modified>
</cp:coreProperties>
</file>