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Volumes/external/git/stock_learn/002661_克明面业/"/>
    </mc:Choice>
  </mc:AlternateContent>
  <bookViews>
    <workbookView xWindow="0" yWindow="460" windowWidth="25600" windowHeight="14780" activeTab="2"/>
  </bookViews>
  <sheets>
    <sheet name="Sheet1" sheetId="1" r:id="rId1"/>
    <sheet name="自由现金流" sheetId="2" r:id="rId2"/>
    <sheet name="估值" sheetId="3" r:id="rId3"/>
    <sheet name="现金流净利润比" sheetId="4" r:id="rId4"/>
    <sheet name="应收" sheetId="7" r:id="rId5"/>
    <sheet name="存货" sheetId="6" r:id="rId6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3" l="1"/>
  <c r="B5" i="3"/>
  <c r="U13" i="4"/>
  <c r="H5" i="4"/>
  <c r="H6" i="4"/>
  <c r="H7" i="4"/>
  <c r="H8" i="4"/>
  <c r="H9" i="4"/>
  <c r="H10" i="4"/>
  <c r="H11" i="4"/>
  <c r="H12" i="4"/>
  <c r="H13" i="4"/>
  <c r="S13" i="4"/>
  <c r="W13" i="4"/>
  <c r="D13" i="4"/>
  <c r="J13" i="4"/>
  <c r="L13" i="4"/>
  <c r="M13" i="4"/>
  <c r="N13" i="4"/>
  <c r="O13" i="4"/>
  <c r="P13" i="4"/>
  <c r="R13" i="4"/>
  <c r="T13" i="4"/>
  <c r="V13" i="4"/>
  <c r="X13" i="4"/>
  <c r="Q13" i="4"/>
  <c r="Y13" i="4"/>
  <c r="H4" i="4"/>
  <c r="B12" i="3"/>
  <c r="I8" i="4"/>
  <c r="J83" i="1"/>
  <c r="J84" i="1"/>
  <c r="J85" i="1"/>
  <c r="J86" i="1"/>
  <c r="J87" i="1"/>
  <c r="J88" i="1"/>
  <c r="J89" i="1"/>
  <c r="J90" i="1"/>
  <c r="J82" i="1"/>
  <c r="A84" i="1"/>
  <c r="A85" i="1"/>
  <c r="A86" i="1"/>
  <c r="A87" i="1"/>
  <c r="A88" i="1"/>
  <c r="A89" i="1"/>
  <c r="A90" i="1"/>
  <c r="A83" i="1"/>
  <c r="C12" i="3"/>
  <c r="C13" i="3"/>
  <c r="D12" i="3"/>
  <c r="D13" i="3"/>
  <c r="E12" i="3"/>
  <c r="E13" i="3"/>
  <c r="F12" i="3"/>
  <c r="F13" i="3"/>
  <c r="G12" i="3"/>
  <c r="G13" i="3"/>
  <c r="B13" i="3"/>
  <c r="H13" i="3"/>
  <c r="H14" i="3"/>
  <c r="K5" i="4"/>
  <c r="K6" i="4"/>
  <c r="K7" i="4"/>
  <c r="K8" i="4"/>
  <c r="K9" i="4"/>
  <c r="K10" i="4"/>
  <c r="K11" i="4"/>
  <c r="K13" i="4"/>
  <c r="K4" i="4"/>
  <c r="F5" i="6"/>
  <c r="F6" i="6"/>
  <c r="F7" i="6"/>
  <c r="F8" i="6"/>
  <c r="F9" i="6"/>
  <c r="F10" i="6"/>
  <c r="L11" i="6"/>
  <c r="F11" i="6"/>
  <c r="L12" i="6"/>
  <c r="F12" i="6"/>
  <c r="L5" i="6"/>
  <c r="L6" i="6"/>
  <c r="L7" i="6"/>
  <c r="L8" i="6"/>
  <c r="L9" i="6"/>
  <c r="L10" i="6"/>
  <c r="L4" i="6"/>
  <c r="A6" i="6"/>
  <c r="A7" i="6"/>
  <c r="A8" i="6"/>
  <c r="A9" i="6"/>
  <c r="A10" i="6"/>
  <c r="A11" i="6"/>
  <c r="A12" i="6"/>
  <c r="A5" i="6"/>
  <c r="E13" i="4"/>
  <c r="I13" i="4"/>
  <c r="I5" i="4"/>
  <c r="I6" i="4"/>
  <c r="I7" i="4"/>
  <c r="I9" i="4"/>
  <c r="I10" i="4"/>
  <c r="I11" i="4"/>
  <c r="B13" i="4"/>
  <c r="C13" i="4"/>
  <c r="F13" i="4"/>
  <c r="G5" i="4"/>
  <c r="G6" i="4"/>
  <c r="G7" i="4"/>
  <c r="G8" i="4"/>
  <c r="G9" i="4"/>
  <c r="G10" i="4"/>
  <c r="G11" i="4"/>
  <c r="G13" i="4"/>
  <c r="G4" i="4"/>
  <c r="F5" i="4"/>
  <c r="F6" i="4"/>
  <c r="F7" i="4"/>
  <c r="F8" i="4"/>
  <c r="F9" i="4"/>
  <c r="F10" i="4"/>
  <c r="F11" i="4"/>
  <c r="F4" i="4"/>
  <c r="A5" i="4"/>
  <c r="A6" i="4"/>
  <c r="A7" i="4"/>
  <c r="A8" i="4"/>
  <c r="A9" i="4"/>
  <c r="A10" i="4"/>
  <c r="A11" i="4"/>
  <c r="A12" i="4"/>
  <c r="D4" i="3"/>
  <c r="E4" i="3"/>
  <c r="F4" i="3"/>
  <c r="G4" i="3"/>
  <c r="H4" i="3"/>
  <c r="I4" i="3"/>
  <c r="J4" i="3"/>
  <c r="K4" i="3"/>
  <c r="E83" i="1"/>
  <c r="E84" i="1"/>
  <c r="E85" i="1"/>
  <c r="E86" i="1"/>
  <c r="E87" i="1"/>
  <c r="E88" i="1"/>
  <c r="E89" i="1"/>
  <c r="E90" i="1"/>
  <c r="E82" i="1"/>
  <c r="G83" i="1"/>
  <c r="G84" i="1"/>
  <c r="G85" i="1"/>
  <c r="G86" i="1"/>
  <c r="G87" i="1"/>
  <c r="G88" i="1"/>
  <c r="G89" i="1"/>
  <c r="G90" i="1"/>
  <c r="G82" i="1"/>
  <c r="M100" i="1"/>
  <c r="M101" i="1"/>
  <c r="M102" i="1"/>
  <c r="M103" i="1"/>
  <c r="M104" i="1"/>
  <c r="M105" i="1"/>
  <c r="M106" i="1"/>
  <c r="M107" i="1"/>
  <c r="M108" i="1"/>
  <c r="M99" i="1"/>
  <c r="I99" i="1"/>
  <c r="I100" i="1"/>
  <c r="I101" i="1"/>
  <c r="I102" i="1"/>
  <c r="I103" i="1"/>
  <c r="I104" i="1"/>
  <c r="I105" i="1"/>
  <c r="I106" i="1"/>
  <c r="I107" i="1"/>
  <c r="I108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D99" i="1"/>
  <c r="I109" i="1"/>
  <c r="C109" i="1"/>
  <c r="P67" i="1"/>
  <c r="P66" i="1"/>
  <c r="N67" i="1"/>
  <c r="N66" i="1"/>
  <c r="L67" i="1"/>
  <c r="L68" i="1"/>
  <c r="L69" i="1"/>
  <c r="L70" i="1"/>
  <c r="L71" i="1"/>
  <c r="L72" i="1"/>
  <c r="L73" i="1"/>
  <c r="L74" i="1"/>
  <c r="L75" i="1"/>
  <c r="L76" i="1"/>
  <c r="L66" i="1"/>
  <c r="I67" i="1"/>
  <c r="I68" i="1"/>
  <c r="I69" i="1"/>
  <c r="I70" i="1"/>
  <c r="I71" i="1"/>
  <c r="I72" i="1"/>
  <c r="I73" i="1"/>
  <c r="I74" i="1"/>
  <c r="I75" i="1"/>
  <c r="I76" i="1"/>
  <c r="I66" i="1"/>
  <c r="C77" i="1"/>
  <c r="C61" i="1"/>
  <c r="L60" i="1"/>
  <c r="C60" i="1"/>
  <c r="I60" i="1"/>
  <c r="L59" i="1"/>
  <c r="C59" i="1"/>
  <c r="I59" i="1"/>
  <c r="L58" i="1"/>
  <c r="C58" i="1"/>
  <c r="I58" i="1"/>
  <c r="L57" i="1"/>
  <c r="C57" i="1"/>
  <c r="I57" i="1"/>
  <c r="L56" i="1"/>
  <c r="C56" i="1"/>
  <c r="I56" i="1"/>
  <c r="L55" i="1"/>
  <c r="C55" i="1"/>
  <c r="I55" i="1"/>
  <c r="L54" i="1"/>
  <c r="C54" i="1"/>
  <c r="I54" i="1"/>
  <c r="L53" i="1"/>
  <c r="I53" i="1"/>
  <c r="C53" i="1"/>
  <c r="L52" i="1"/>
  <c r="I52" i="1"/>
  <c r="C52" i="1"/>
  <c r="L51" i="1"/>
  <c r="I51" i="1"/>
  <c r="F51" i="1"/>
  <c r="L50" i="1"/>
  <c r="I50" i="1"/>
  <c r="F50" i="1"/>
  <c r="N46" i="1"/>
  <c r="C46" i="1"/>
  <c r="N45" i="1"/>
  <c r="L45" i="1"/>
  <c r="I45" i="1"/>
  <c r="C45" i="1"/>
  <c r="N44" i="1"/>
  <c r="L44" i="1"/>
  <c r="I44" i="1"/>
  <c r="C44" i="1"/>
  <c r="N43" i="1"/>
  <c r="L43" i="1"/>
  <c r="I43" i="1"/>
  <c r="C43" i="1"/>
  <c r="N42" i="1"/>
  <c r="L42" i="1"/>
  <c r="I42" i="1"/>
  <c r="C42" i="1"/>
  <c r="N41" i="1"/>
  <c r="L41" i="1"/>
  <c r="I41" i="1"/>
  <c r="C41" i="1"/>
  <c r="N40" i="1"/>
  <c r="L40" i="1"/>
  <c r="I40" i="1"/>
  <c r="C40" i="1"/>
  <c r="N39" i="1"/>
  <c r="L39" i="1"/>
  <c r="I39" i="1"/>
  <c r="C39" i="1"/>
  <c r="N38" i="1"/>
  <c r="L38" i="1"/>
  <c r="I38" i="1"/>
  <c r="C38" i="1"/>
  <c r="N37" i="1"/>
  <c r="L37" i="1"/>
  <c r="I37" i="1"/>
  <c r="C37" i="1"/>
  <c r="N36" i="1"/>
  <c r="L36" i="1"/>
  <c r="I36" i="1"/>
  <c r="F36" i="1"/>
  <c r="N35" i="1"/>
  <c r="L35" i="1"/>
  <c r="I35" i="1"/>
  <c r="F35" i="1"/>
  <c r="C19" i="1"/>
  <c r="C20" i="1"/>
  <c r="C21" i="1"/>
  <c r="C22" i="1"/>
  <c r="C23" i="1"/>
  <c r="C24" i="1"/>
  <c r="C25" i="1"/>
  <c r="C26" i="1"/>
  <c r="C27" i="1"/>
  <c r="C28" i="1"/>
  <c r="C29" i="1"/>
  <c r="C18" i="1"/>
  <c r="N19" i="1"/>
  <c r="N20" i="1"/>
  <c r="N21" i="1"/>
  <c r="N22" i="1"/>
  <c r="N23" i="1"/>
  <c r="N24" i="1"/>
  <c r="N25" i="1"/>
  <c r="N26" i="1"/>
  <c r="N27" i="1"/>
  <c r="N28" i="1"/>
  <c r="N29" i="1"/>
  <c r="N18" i="1"/>
  <c r="L19" i="1"/>
  <c r="L20" i="1"/>
  <c r="L21" i="1"/>
  <c r="L22" i="1"/>
  <c r="L23" i="1"/>
  <c r="L24" i="1"/>
  <c r="L25" i="1"/>
  <c r="L26" i="1"/>
  <c r="L27" i="1"/>
  <c r="L28" i="1"/>
  <c r="L18" i="1"/>
  <c r="I19" i="1"/>
  <c r="I20" i="1"/>
  <c r="I21" i="1"/>
  <c r="I22" i="1"/>
  <c r="I23" i="1"/>
  <c r="I24" i="1"/>
  <c r="I25" i="1"/>
  <c r="I26" i="1"/>
  <c r="I27" i="1"/>
  <c r="I28" i="1"/>
  <c r="I18" i="1"/>
  <c r="F19" i="1"/>
  <c r="F18" i="1"/>
  <c r="C50" i="1"/>
  <c r="C51" i="1"/>
  <c r="C36" i="1"/>
  <c r="C35" i="1"/>
  <c r="I4" i="4"/>
  <c r="F4" i="6"/>
  <c r="P68" i="1"/>
  <c r="C68" i="1"/>
  <c r="N68" i="1"/>
  <c r="P69" i="1"/>
  <c r="C69" i="1"/>
  <c r="N69" i="1"/>
  <c r="P70" i="1"/>
  <c r="C70" i="1"/>
  <c r="N70" i="1"/>
  <c r="P71" i="1"/>
  <c r="C71" i="1"/>
  <c r="N71" i="1"/>
  <c r="P72" i="1"/>
  <c r="C72" i="1"/>
  <c r="N72" i="1"/>
  <c r="P73" i="1"/>
  <c r="C73" i="1"/>
  <c r="N73" i="1"/>
  <c r="P74" i="1"/>
  <c r="C74" i="1"/>
  <c r="N74" i="1"/>
  <c r="P75" i="1"/>
  <c r="C75" i="1"/>
  <c r="N75" i="1"/>
  <c r="P76" i="1"/>
  <c r="C76" i="1"/>
  <c r="N76" i="1"/>
</calcChain>
</file>

<file path=xl/sharedStrings.xml><?xml version="1.0" encoding="utf-8"?>
<sst xmlns="http://schemas.openxmlformats.org/spreadsheetml/2006/main" count="136" uniqueCount="119">
  <si>
    <t>年份</t>
    <phoneticPr fontId="2" type="noConversion"/>
  </si>
  <si>
    <t>货币资金</t>
    <phoneticPr fontId="2" type="noConversion"/>
  </si>
  <si>
    <t>应收票据</t>
    <phoneticPr fontId="2" type="noConversion"/>
  </si>
  <si>
    <t>应收账款</t>
    <phoneticPr fontId="2" type="noConversion"/>
  </si>
  <si>
    <t>预付款项</t>
    <phoneticPr fontId="2" type="noConversion"/>
  </si>
  <si>
    <t>其他应收款</t>
    <phoneticPr fontId="2" type="noConversion"/>
  </si>
  <si>
    <t>存货</t>
    <phoneticPr fontId="2" type="noConversion"/>
  </si>
  <si>
    <t>一年内到期的非流动资产</t>
    <phoneticPr fontId="2" type="noConversion"/>
  </si>
  <si>
    <t>其他流动资产</t>
    <phoneticPr fontId="2" type="noConversion"/>
  </si>
  <si>
    <t>流动资产合计</t>
    <phoneticPr fontId="2" type="noConversion"/>
  </si>
  <si>
    <t>年份</t>
    <phoneticPr fontId="2" type="noConversion"/>
  </si>
  <si>
    <t>非流动资产合计</t>
    <phoneticPr fontId="2" type="noConversion"/>
  </si>
  <si>
    <t>无形资产</t>
    <phoneticPr fontId="2" type="noConversion"/>
  </si>
  <si>
    <t>无形资产占比</t>
    <phoneticPr fontId="2" type="noConversion"/>
  </si>
  <si>
    <t>商誉</t>
    <phoneticPr fontId="2" type="noConversion"/>
  </si>
  <si>
    <t>商誉占比</t>
    <phoneticPr fontId="2" type="noConversion"/>
  </si>
  <si>
    <t>固定资产</t>
    <phoneticPr fontId="2" type="noConversion"/>
  </si>
  <si>
    <t>固定资产占比</t>
    <phoneticPr fontId="2" type="noConversion"/>
  </si>
  <si>
    <t>在建工程</t>
    <phoneticPr fontId="2" type="noConversion"/>
  </si>
  <si>
    <t>在建工程占比</t>
    <phoneticPr fontId="2" type="noConversion"/>
  </si>
  <si>
    <t>重要占比</t>
    <phoneticPr fontId="2" type="noConversion"/>
  </si>
  <si>
    <t>流动负债总计</t>
    <phoneticPr fontId="2" type="noConversion"/>
  </si>
  <si>
    <t>应付票据及应付账款</t>
    <phoneticPr fontId="2" type="noConversion"/>
  </si>
  <si>
    <t>应付占比</t>
    <phoneticPr fontId="2" type="noConversion"/>
  </si>
  <si>
    <t>应交税费</t>
    <phoneticPr fontId="2" type="noConversion"/>
  </si>
  <si>
    <t>应交税费占比</t>
    <phoneticPr fontId="2" type="noConversion"/>
  </si>
  <si>
    <t>预收款项</t>
    <phoneticPr fontId="2" type="noConversion"/>
  </si>
  <si>
    <t>预收占比</t>
    <phoneticPr fontId="2" type="noConversion"/>
  </si>
  <si>
    <t>短期借款</t>
    <phoneticPr fontId="2" type="noConversion"/>
  </si>
  <si>
    <t>短期借款占比</t>
    <phoneticPr fontId="2" type="noConversion"/>
  </si>
  <si>
    <t>非流动负债总计</t>
    <phoneticPr fontId="2" type="noConversion"/>
  </si>
  <si>
    <t>长期借款</t>
    <phoneticPr fontId="2" type="noConversion"/>
  </si>
  <si>
    <t>递延收益</t>
    <phoneticPr fontId="2" type="noConversion"/>
  </si>
  <si>
    <t>递延收益占比</t>
    <phoneticPr fontId="2" type="noConversion"/>
  </si>
  <si>
    <t>应付债券</t>
    <phoneticPr fontId="2" type="noConversion"/>
  </si>
  <si>
    <t>长期占比</t>
    <phoneticPr fontId="2" type="noConversion"/>
  </si>
  <si>
    <t>流动资产</t>
    <rPh sb="0" eb="1">
      <t>liu'dong</t>
    </rPh>
    <rPh sb="2" eb="3">
      <t>zi'chan</t>
    </rPh>
    <phoneticPr fontId="2" type="noConversion"/>
  </si>
  <si>
    <t>非流动资产占比</t>
    <rPh sb="0" eb="1">
      <t>fei</t>
    </rPh>
    <rPh sb="1" eb="2">
      <t>liu'dong</t>
    </rPh>
    <rPh sb="3" eb="4">
      <t>zi'chan</t>
    </rPh>
    <phoneticPr fontId="2" type="noConversion"/>
  </si>
  <si>
    <t>资产总计</t>
    <phoneticPr fontId="2" type="noConversion"/>
  </si>
  <si>
    <t>负债总计</t>
    <rPh sb="0" eb="1">
      <t>fu'zhai</t>
    </rPh>
    <rPh sb="2" eb="3">
      <t>zong'ji</t>
    </rPh>
    <phoneticPr fontId="2" type="noConversion"/>
  </si>
  <si>
    <t>所有者权益</t>
    <rPh sb="0" eb="1">
      <t>suo'you'zhe</t>
    </rPh>
    <rPh sb="3" eb="4">
      <t>quan'yi</t>
    </rPh>
    <phoneticPr fontId="2" type="noConversion"/>
  </si>
  <si>
    <t>流动资产占比</t>
    <rPh sb="0" eb="1">
      <t>liu'dong</t>
    </rPh>
    <rPh sb="2" eb="3">
      <t>zi'chan</t>
    </rPh>
    <phoneticPr fontId="2" type="noConversion"/>
  </si>
  <si>
    <t>非流动资产</t>
    <rPh sb="0" eb="1">
      <t>fei</t>
    </rPh>
    <rPh sb="1" eb="2">
      <t>liu'dong</t>
    </rPh>
    <rPh sb="3" eb="4">
      <t>zi'chan</t>
    </rPh>
    <phoneticPr fontId="2" type="noConversion"/>
  </si>
  <si>
    <t>流动负债</t>
    <rPh sb="0" eb="1">
      <t>liu'dong</t>
    </rPh>
    <rPh sb="2" eb="3">
      <t>fu'zhai</t>
    </rPh>
    <phoneticPr fontId="2" type="noConversion"/>
  </si>
  <si>
    <t>流动负债占比</t>
    <rPh sb="0" eb="1">
      <t>liu'dong</t>
    </rPh>
    <rPh sb="2" eb="3">
      <t>fu'zhai</t>
    </rPh>
    <rPh sb="4" eb="5">
      <t>zhan'bi</t>
    </rPh>
    <phoneticPr fontId="2" type="noConversion"/>
  </si>
  <si>
    <t>非流动负债</t>
    <rPh sb="0" eb="1">
      <t>fei'liu'dong</t>
    </rPh>
    <rPh sb="3" eb="4">
      <t>fu'zhai</t>
    </rPh>
    <phoneticPr fontId="2" type="noConversion"/>
  </si>
  <si>
    <t>非流动负债占比</t>
    <rPh sb="0" eb="1">
      <t>fei</t>
    </rPh>
    <rPh sb="1" eb="2">
      <t>liu'dong</t>
    </rPh>
    <rPh sb="3" eb="4">
      <t>fu'zhai</t>
    </rPh>
    <rPh sb="5" eb="6">
      <t>zhan'bi</t>
    </rPh>
    <phoneticPr fontId="2" type="noConversion"/>
  </si>
  <si>
    <t>营业总收入</t>
    <rPh sb="0" eb="1">
      <t>ying'ye</t>
    </rPh>
    <rPh sb="2" eb="3">
      <t>zong'shou'ru</t>
    </rPh>
    <phoneticPr fontId="2" type="noConversion"/>
  </si>
  <si>
    <t>营业总成本</t>
    <rPh sb="0" eb="1">
      <t>ying'ye</t>
    </rPh>
    <rPh sb="2" eb="3">
      <t>zong</t>
    </rPh>
    <rPh sb="3" eb="4">
      <t>cheng'ben</t>
    </rPh>
    <phoneticPr fontId="2" type="noConversion"/>
  </si>
  <si>
    <t>营业利润</t>
    <rPh sb="0" eb="1">
      <t>ying'ye</t>
    </rPh>
    <rPh sb="2" eb="3">
      <t>li'run</t>
    </rPh>
    <phoneticPr fontId="2" type="noConversion"/>
  </si>
  <si>
    <t>利润总额</t>
    <rPh sb="0" eb="1">
      <t>li'run</t>
    </rPh>
    <rPh sb="2" eb="3">
      <t>zong'e</t>
    </rPh>
    <phoneticPr fontId="2" type="noConversion"/>
  </si>
  <si>
    <t>净利润</t>
    <rPh sb="0" eb="1">
      <t>jing'li'run</t>
    </rPh>
    <phoneticPr fontId="2" type="noConversion"/>
  </si>
  <si>
    <t>归属于母公司所有者的综合收益</t>
    <phoneticPr fontId="2" type="noConversion"/>
  </si>
  <si>
    <t>利润表</t>
    <rPh sb="0" eb="1">
      <t>li'run'biao</t>
    </rPh>
    <phoneticPr fontId="2" type="noConversion"/>
  </si>
  <si>
    <t>现金流</t>
    <rPh sb="0" eb="1">
      <t>xian'jin'liu</t>
    </rPh>
    <phoneticPr fontId="2" type="noConversion"/>
  </si>
  <si>
    <t>经营性活动现金流收入</t>
    <rPh sb="0" eb="1">
      <t>jing'ying'xing</t>
    </rPh>
    <rPh sb="3" eb="4">
      <t>huo'dong</t>
    </rPh>
    <rPh sb="5" eb="6">
      <t>xian'jin'liu</t>
    </rPh>
    <rPh sb="8" eb="9">
      <t>shou'ru</t>
    </rPh>
    <phoneticPr fontId="2" type="noConversion"/>
  </si>
  <si>
    <t>经营性活动现金流支出</t>
    <rPh sb="8" eb="9">
      <t>zhi'chu</t>
    </rPh>
    <phoneticPr fontId="2" type="noConversion"/>
  </si>
  <si>
    <t>经营性净额</t>
    <rPh sb="0" eb="1">
      <t>jing'ying'xing</t>
    </rPh>
    <rPh sb="3" eb="4">
      <t>jin'ge</t>
    </rPh>
    <phoneticPr fontId="2" type="noConversion"/>
  </si>
  <si>
    <t>投资收入</t>
    <rPh sb="0" eb="1">
      <t>tou'zi</t>
    </rPh>
    <rPh sb="2" eb="3">
      <t>shou'r</t>
    </rPh>
    <phoneticPr fontId="2" type="noConversion"/>
  </si>
  <si>
    <t>投资支出</t>
    <rPh sb="0" eb="1">
      <t>tou'zi</t>
    </rPh>
    <rPh sb="2" eb="3">
      <t>zhi'chu</t>
    </rPh>
    <phoneticPr fontId="2" type="noConversion"/>
  </si>
  <si>
    <t>投资净额</t>
    <rPh sb="0" eb="1">
      <t>tou'zi</t>
    </rPh>
    <rPh sb="2" eb="3">
      <t>jing'e</t>
    </rPh>
    <phoneticPr fontId="2" type="noConversion"/>
  </si>
  <si>
    <t>活动收入</t>
    <rPh sb="0" eb="1">
      <t>huo'dong</t>
    </rPh>
    <rPh sb="2" eb="3">
      <t>shou'ru</t>
    </rPh>
    <phoneticPr fontId="2" type="noConversion"/>
  </si>
  <si>
    <t>活动支出</t>
    <rPh sb="0" eb="1">
      <t>huo'dong</t>
    </rPh>
    <rPh sb="2" eb="3">
      <t>zhi'chu</t>
    </rPh>
    <phoneticPr fontId="2" type="noConversion"/>
  </si>
  <si>
    <t>活动净值</t>
    <rPh sb="0" eb="1">
      <t>huo'dong</t>
    </rPh>
    <rPh sb="2" eb="3">
      <t>jing'zhi</t>
    </rPh>
    <phoneticPr fontId="2" type="noConversion"/>
  </si>
  <si>
    <t>毛利率</t>
    <rPh sb="0" eb="1">
      <t>mao'li'lv</t>
    </rPh>
    <phoneticPr fontId="2" type="noConversion"/>
  </si>
  <si>
    <t>差额</t>
    <rPh sb="0" eb="1">
      <t>cha'e</t>
    </rPh>
    <phoneticPr fontId="2" type="noConversion"/>
  </si>
  <si>
    <t>年份</t>
    <rPh sb="0" eb="1">
      <t>nian'f</t>
    </rPh>
    <phoneticPr fontId="2" type="noConversion"/>
  </si>
  <si>
    <t>自由现金流</t>
    <rPh sb="0" eb="1">
      <t>zi'you</t>
    </rPh>
    <rPh sb="2" eb="3">
      <t>xian'jin'liu</t>
    </rPh>
    <phoneticPr fontId="2" type="noConversion"/>
  </si>
  <si>
    <t>经营活动现金流净额</t>
    <rPh sb="0" eb="1">
      <t>jing'ying</t>
    </rPh>
    <rPh sb="2" eb="3">
      <t>huo'dong</t>
    </rPh>
    <rPh sb="4" eb="5">
      <t>xian'jin'liu</t>
    </rPh>
    <rPh sb="7" eb="8">
      <t>jing'e</t>
    </rPh>
    <phoneticPr fontId="2" type="noConversion"/>
  </si>
  <si>
    <t>环比增长</t>
    <rPh sb="0" eb="1">
      <t>huan'bi</t>
    </rPh>
    <rPh sb="2" eb="3">
      <t>zeng'zhang</t>
    </rPh>
    <phoneticPr fontId="2" type="noConversion"/>
  </si>
  <si>
    <t>无风险利率</t>
    <rPh sb="0" eb="1">
      <t>wu'feng'xian</t>
    </rPh>
    <rPh sb="3" eb="4">
      <t>li'lv</t>
    </rPh>
    <phoneticPr fontId="2" type="noConversion"/>
  </si>
  <si>
    <t>最后pe</t>
    <rPh sb="0" eb="1">
      <t>zui'hou</t>
    </rPh>
    <phoneticPr fontId="2" type="noConversion"/>
  </si>
  <si>
    <t>年华增长</t>
    <rPh sb="0" eb="1">
      <t>nian'hua</t>
    </rPh>
    <rPh sb="2" eb="3">
      <t>zeng'zhang</t>
    </rPh>
    <phoneticPr fontId="2" type="noConversion"/>
  </si>
  <si>
    <t>年份</t>
    <rPh sb="0" eb="1">
      <t>nian'fen</t>
    </rPh>
    <phoneticPr fontId="2" type="noConversion"/>
  </si>
  <si>
    <t>扣非净利润</t>
    <rPh sb="0" eb="1">
      <t>kou'fei</t>
    </rPh>
    <rPh sb="2" eb="3">
      <t>jing'li'run</t>
    </rPh>
    <phoneticPr fontId="2" type="noConversion"/>
  </si>
  <si>
    <t>经营活动净额</t>
    <rPh sb="0" eb="1">
      <t>jing'ying</t>
    </rPh>
    <rPh sb="2" eb="3">
      <t>huo'dong</t>
    </rPh>
    <rPh sb="4" eb="5">
      <t>jing'e</t>
    </rPh>
    <phoneticPr fontId="2" type="noConversion"/>
  </si>
  <si>
    <t>扣非占比</t>
    <rPh sb="0" eb="1">
      <t>kou'fei</t>
    </rPh>
    <rPh sb="2" eb="3">
      <t>zhan'bi</t>
    </rPh>
    <phoneticPr fontId="2" type="noConversion"/>
  </si>
  <si>
    <t>合计</t>
    <rPh sb="0" eb="1">
      <t>he'ji</t>
    </rPh>
    <phoneticPr fontId="2" type="noConversion"/>
  </si>
  <si>
    <t>现利比</t>
    <rPh sb="0" eb="1">
      <t>xian</t>
    </rPh>
    <rPh sb="1" eb="2">
      <t>li</t>
    </rPh>
    <rPh sb="2" eb="3">
      <t>bi</t>
    </rPh>
    <phoneticPr fontId="2" type="noConversion"/>
  </si>
  <si>
    <t>计算现金流</t>
    <rPh sb="0" eb="1">
      <t>ji'suan</t>
    </rPh>
    <rPh sb="2" eb="3">
      <t>xian'jin'liu</t>
    </rPh>
    <phoneticPr fontId="2" type="noConversion"/>
  </si>
  <si>
    <t>现金流差值</t>
    <rPh sb="0" eb="1">
      <t>xian'jin'liu</t>
    </rPh>
    <rPh sb="3" eb="4">
      <t>cha'zhi</t>
    </rPh>
    <phoneticPr fontId="2" type="noConversion"/>
  </si>
  <si>
    <t>资产减值</t>
    <rPh sb="0" eb="1">
      <t>zi'chan</t>
    </rPh>
    <rPh sb="2" eb="3">
      <t>jian'zhi</t>
    </rPh>
    <phoneticPr fontId="2" type="noConversion"/>
  </si>
  <si>
    <t>加</t>
    <rPh sb="0" eb="1">
      <t>jia</t>
    </rPh>
    <phoneticPr fontId="2" type="noConversion"/>
  </si>
  <si>
    <t>折旧</t>
    <rPh sb="0" eb="1">
      <t>zhe'jiu</t>
    </rPh>
    <phoneticPr fontId="2" type="noConversion"/>
  </si>
  <si>
    <t>无形资产摊销</t>
    <rPh sb="0" eb="1">
      <t>wu'xing</t>
    </rPh>
    <rPh sb="2" eb="3">
      <t>zi'chan</t>
    </rPh>
    <rPh sb="4" eb="5">
      <t>tan'xiao</t>
    </rPh>
    <phoneticPr fontId="2" type="noConversion"/>
  </si>
  <si>
    <t>股东净利润</t>
    <rPh sb="0" eb="1">
      <t>gu'dong</t>
    </rPh>
    <rPh sb="2" eb="3">
      <t>jing'li'run</t>
    </rPh>
    <phoneticPr fontId="2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</si>
  <si>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2" type="noConversion"/>
  </si>
  <si>
    <t>处置固定资产损失</t>
    <rPh sb="0" eb="1">
      <t>chu'zhi</t>
    </rPh>
    <rPh sb="2" eb="3">
      <t>gu'ding</t>
    </rPh>
    <rPh sb="4" eb="5">
      <t>zi'chan</t>
    </rPh>
    <rPh sb="6" eb="7">
      <t>sun'shi</t>
    </rPh>
    <phoneticPr fontId="2" type="noConversion"/>
  </si>
  <si>
    <t>财务费用</t>
    <rPh sb="0" eb="1">
      <t>cai'wu</t>
    </rPh>
    <rPh sb="2" eb="3">
      <t>fei'yong</t>
    </rPh>
    <phoneticPr fontId="2" type="noConversion"/>
  </si>
  <si>
    <t>投资损失</t>
    <rPh sb="0" eb="1">
      <t>tou'zi</t>
    </rPh>
    <rPh sb="2" eb="3">
      <t>sun'shi</t>
    </rPh>
    <phoneticPr fontId="2" type="noConversion"/>
  </si>
  <si>
    <t>递延所得税资产减少</t>
    <rPh sb="0" eb="1">
      <t>di'yan</t>
    </rPh>
    <rPh sb="2" eb="3">
      <t>suo'de</t>
    </rPh>
    <rPh sb="4" eb="5">
      <t>shui</t>
    </rPh>
    <rPh sb="5" eb="6">
      <t>zi'chan</t>
    </rPh>
    <rPh sb="7" eb="8">
      <t>jian'shao</t>
    </rPh>
    <phoneticPr fontId="2" type="noConversion"/>
  </si>
  <si>
    <t>存货减少</t>
    <rPh sb="0" eb="1">
      <t>cun'huo</t>
    </rPh>
    <rPh sb="2" eb="3">
      <t>jian'shao</t>
    </rPh>
    <phoneticPr fontId="2" type="noConversion"/>
  </si>
  <si>
    <t>经营性应收减少</t>
    <rPh sb="0" eb="1">
      <t>jing'ying'xing</t>
    </rPh>
    <rPh sb="3" eb="4">
      <t>ying'shou</t>
    </rPh>
    <rPh sb="5" eb="6">
      <t>jian'shao</t>
    </rPh>
    <phoneticPr fontId="2" type="noConversion"/>
  </si>
  <si>
    <t>经营性应付增加</t>
    <rPh sb="0" eb="1">
      <t>jing'ying'xing</t>
    </rPh>
    <rPh sb="3" eb="4">
      <t>ying'fu</t>
    </rPh>
    <rPh sb="5" eb="6">
      <t>zeng'jia</t>
    </rPh>
    <phoneticPr fontId="2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</si>
  <si>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2" type="noConversion"/>
  </si>
  <si>
    <t>原材料</t>
    <rPh sb="0" eb="1">
      <t>yuan'cai'liao</t>
    </rPh>
    <phoneticPr fontId="2" type="noConversion"/>
  </si>
  <si>
    <t>在产品</t>
    <rPh sb="0" eb="1">
      <t>zai'chan'p</t>
    </rPh>
    <phoneticPr fontId="2" type="noConversion"/>
  </si>
  <si>
    <t>库存商品</t>
    <rPh sb="0" eb="1">
      <t>ku'cun</t>
    </rPh>
    <rPh sb="2" eb="3">
      <t>shang'p</t>
    </rPh>
    <phoneticPr fontId="2" type="noConversion"/>
  </si>
  <si>
    <t>建造合同形成的已完工未结算资产</t>
    <rPh sb="0" eb="1">
      <t>jian'zao</t>
    </rPh>
    <rPh sb="2" eb="3">
      <t>he'tong</t>
    </rPh>
    <rPh sb="4" eb="5">
      <t>xing'cheng</t>
    </rPh>
    <rPh sb="6" eb="7">
      <t>de</t>
    </rPh>
    <rPh sb="7" eb="8">
      <t>yi'wan'gong</t>
    </rPh>
    <rPh sb="10" eb="11">
      <t>wei'jie'suan</t>
    </rPh>
    <rPh sb="13" eb="14">
      <t>zi'chan</t>
    </rPh>
    <phoneticPr fontId="2" type="noConversion"/>
  </si>
  <si>
    <t>半成品</t>
    <rPh sb="0" eb="1">
      <t>ban'cheng'p</t>
    </rPh>
    <phoneticPr fontId="2" type="noConversion"/>
  </si>
  <si>
    <t>发出商品</t>
    <rPh sb="0" eb="1">
      <t>fa'chu</t>
    </rPh>
    <rPh sb="2" eb="3">
      <t>shang'p</t>
    </rPh>
    <phoneticPr fontId="2" type="noConversion"/>
  </si>
  <si>
    <t>运营成本</t>
    <rPh sb="0" eb="1">
      <t>yun'ying</t>
    </rPh>
    <rPh sb="2" eb="3">
      <t>cheng'ben</t>
    </rPh>
    <phoneticPr fontId="2" type="noConversion"/>
  </si>
  <si>
    <t>低值易耗品</t>
    <rPh sb="0" eb="1">
      <t>di'zhi</t>
    </rPh>
    <rPh sb="2" eb="3">
      <t>yi'hao'p</t>
    </rPh>
    <phoneticPr fontId="2" type="noConversion"/>
  </si>
  <si>
    <t>劳务成本</t>
    <rPh sb="0" eb="1">
      <t>lao'wu'cheng'ben</t>
    </rPh>
    <phoneticPr fontId="2" type="noConversion"/>
  </si>
  <si>
    <t>未结算资产占比</t>
    <rPh sb="0" eb="1">
      <t>wei'jie'suan</t>
    </rPh>
    <rPh sb="3" eb="4">
      <t>zi'chan</t>
    </rPh>
    <rPh sb="5" eb="6">
      <t>zhan'bi</t>
    </rPh>
    <phoneticPr fontId="2" type="noConversion"/>
  </si>
  <si>
    <t>资产减值净利润比</t>
    <rPh sb="0" eb="1">
      <t>zi'chan</t>
    </rPh>
    <rPh sb="2" eb="3">
      <t>jian'zhi</t>
    </rPh>
    <rPh sb="4" eb="5">
      <t>jing'li'run</t>
    </rPh>
    <rPh sb="7" eb="8">
      <t>bi</t>
    </rPh>
    <phoneticPr fontId="2" type="noConversion"/>
  </si>
  <si>
    <t>折扣</t>
    <rPh sb="0" eb="1">
      <t>zhe'kou</t>
    </rPh>
    <phoneticPr fontId="2" type="noConversion"/>
  </si>
  <si>
    <t>资产利用率</t>
    <phoneticPr fontId="2" type="noConversion"/>
  </si>
  <si>
    <t>公允价值变动损失</t>
    <rPh sb="0" eb="1">
      <t>gong'yun</t>
    </rPh>
    <rPh sb="2" eb="3">
      <t>jia'zhi</t>
    </rPh>
    <rPh sb="4" eb="5">
      <t>bian'dong</t>
    </rPh>
    <rPh sb="6" eb="7">
      <t>sun'shi</t>
    </rPh>
    <phoneticPr fontId="2" type="noConversion"/>
  </si>
  <si>
    <t>经营活动产生的现金流量净额</t>
    <phoneticPr fontId="2" type="noConversion"/>
  </si>
  <si>
    <t>初始净利润</t>
    <rPh sb="0" eb="1">
      <t>chu'shi</t>
    </rPh>
    <rPh sb="2" eb="3">
      <t>jing'li'run</t>
    </rPh>
    <phoneticPr fontId="2" type="noConversion"/>
  </si>
  <si>
    <t>预估净利润</t>
    <rPh sb="0" eb="1">
      <t>yu'gu</t>
    </rPh>
    <rPh sb="2" eb="3">
      <t>jinl'gi'run</t>
    </rPh>
    <phoneticPr fontId="2" type="noConversion"/>
  </si>
  <si>
    <t>折现价值</t>
    <rPh sb="0" eb="1">
      <t>zhe'xian</t>
    </rPh>
    <rPh sb="2" eb="3">
      <t>jia'zhi</t>
    </rPh>
    <phoneticPr fontId="2" type="noConversion"/>
  </si>
  <si>
    <t>最终估值</t>
    <rPh sb="0" eb="1">
      <t>zui'zhong</t>
    </rPh>
    <rPh sb="2" eb="3">
      <t>gu'zhi</t>
    </rPh>
    <phoneticPr fontId="2" type="noConversion"/>
  </si>
  <si>
    <t>折扣估值</t>
    <rPh sb="0" eb="1">
      <t>zhe'kou</t>
    </rPh>
    <rPh sb="2" eb="3">
      <t>gu'zhi</t>
    </rPh>
    <phoneticPr fontId="2" type="noConversion"/>
  </si>
  <si>
    <t>递延所得税负债增加</t>
    <rPh sb="0" eb="1">
      <t>di'yan</t>
    </rPh>
    <rPh sb="2" eb="3">
      <t>suo'de'shui</t>
    </rPh>
    <rPh sb="5" eb="6">
      <t>fu'zhai</t>
    </rPh>
    <rPh sb="7" eb="8">
      <t>zeng'jia</t>
    </rPh>
    <phoneticPr fontId="2" type="noConversion"/>
  </si>
  <si>
    <t>其他</t>
    <rPh sb="0" eb="1">
      <t>qi'ta</t>
    </rPh>
    <phoneticPr fontId="2" type="noConversion"/>
  </si>
  <si>
    <t>现利比为80%，占比健康，现金流比净利润大，分析主要原因，近8年累积净利润8.3亿，累积经营活动现金流净额只有6.7亿，差值1.6亿
近9年的差值主要为：资产减值0.6亿+折旧3.2亿+无形资产摊销+0.2亿+财务费用1.1亿+应付增加了1.8亿+其他0.3亿-投资损失0.9亿-存货增加3.7亿-应收增加4.3=1.7亿约等于1.6亿
可以看到，差值的主要原因是：
1. 存货增加3.7亿
2. 应付-应收增加2.5亿
3. 折旧3.2亿
4. 财务费用1.1亿
总结：当前财报暂时未看出大问题，典型的第三方外包项目型公司</t>
    <rPh sb="3" eb="4">
      <t>wei</t>
    </rPh>
    <rPh sb="8" eb="9">
      <t>zhan'bi</t>
    </rPh>
    <rPh sb="10" eb="11">
      <t>jian'kang</t>
    </rPh>
    <rPh sb="13" eb="14">
      <t>xian'jin'liu</t>
    </rPh>
    <rPh sb="16" eb="17">
      <t>bi</t>
    </rPh>
    <rPh sb="17" eb="18">
      <t>jing'li'run</t>
    </rPh>
    <rPh sb="20" eb="21">
      <t>da</t>
    </rPh>
    <rPh sb="22" eb="23">
      <t>fen'xi</t>
    </rPh>
    <rPh sb="24" eb="25">
      <t>zhu'yao</t>
    </rPh>
    <rPh sb="26" eb="27">
      <t>yuan'y</t>
    </rPh>
    <rPh sb="29" eb="30">
      <t>jin</t>
    </rPh>
    <rPh sb="31" eb="32">
      <t>nian</t>
    </rPh>
    <rPh sb="32" eb="33">
      <t>lei'ji</t>
    </rPh>
    <rPh sb="34" eb="35">
      <t>jing'li'run</t>
    </rPh>
    <rPh sb="40" eb="41">
      <t>yi</t>
    </rPh>
    <rPh sb="42" eb="43">
      <t>lei'ji</t>
    </rPh>
    <rPh sb="44" eb="45">
      <t>jing'ying</t>
    </rPh>
    <rPh sb="46" eb="47">
      <t>huo'dong</t>
    </rPh>
    <rPh sb="48" eb="49">
      <t>xian'jin'liu</t>
    </rPh>
    <rPh sb="51" eb="52">
      <t>jing'e</t>
    </rPh>
    <rPh sb="53" eb="54">
      <t>zhi'you</t>
    </rPh>
    <rPh sb="58" eb="59">
      <t>yi</t>
    </rPh>
    <rPh sb="60" eb="61">
      <t>cha'zhi</t>
    </rPh>
    <rPh sb="65" eb="66">
      <t>yi</t>
    </rPh>
    <rPh sb="84" eb="85">
      <t>yi</t>
    </rPh>
    <rPh sb="124" eb="125">
      <t>qi'ta</t>
    </rPh>
    <rPh sb="129" eb="130">
      <t>yi</t>
    </rPh>
    <rPh sb="131" eb="132">
      <t>tou'zi</t>
    </rPh>
    <rPh sb="133" eb="134">
      <t>sun'shi</t>
    </rPh>
    <rPh sb="138" eb="139">
      <t>yi</t>
    </rPh>
    <rPh sb="140" eb="141">
      <t>cun'huo</t>
    </rPh>
    <rPh sb="142" eb="143">
      <t>zeng'jia</t>
    </rPh>
    <rPh sb="147" eb="148">
      <t>yi</t>
    </rPh>
    <rPh sb="149" eb="150">
      <t>ying'shou</t>
    </rPh>
    <rPh sb="151" eb="152">
      <t>zeng'jia</t>
    </rPh>
    <rPh sb="187" eb="188">
      <t>cun'huo</t>
    </rPh>
    <rPh sb="189" eb="190">
      <t>zeng'jia</t>
    </rPh>
    <rPh sb="194" eb="195">
      <t>yi</t>
    </rPh>
    <rPh sb="199" eb="200">
      <t>ying'fu</t>
    </rPh>
    <rPh sb="202" eb="203">
      <t>ying'shou</t>
    </rPh>
    <rPh sb="204" eb="205">
      <t>zeng'jia</t>
    </rPh>
    <rPh sb="209" eb="210">
      <t>yi</t>
    </rPh>
    <rPh sb="214" eb="215">
      <t>zhe'jiu</t>
    </rPh>
    <rPh sb="219" eb="220">
      <t>yi</t>
    </rPh>
    <rPh sb="224" eb="225">
      <t>cai'wu</t>
    </rPh>
    <rPh sb="226" eb="227">
      <t>fei'yong</t>
    </rPh>
    <rPh sb="231" eb="232">
      <t>yi</t>
    </rPh>
    <rPh sb="235" eb="236">
      <t>zong'jie</t>
    </rPh>
    <rPh sb="238" eb="239">
      <t>dang'qian</t>
    </rPh>
    <rPh sb="240" eb="241">
      <t>cai'bao</t>
    </rPh>
    <rPh sb="242" eb="243">
      <t>zan'shi</t>
    </rPh>
    <rPh sb="244" eb="245">
      <t>wei</t>
    </rPh>
    <rPh sb="245" eb="246">
      <t>kan'chu</t>
    </rPh>
    <rPh sb="247" eb="248">
      <t>da'wen'ti</t>
    </rPh>
    <rPh sb="251" eb="252">
      <t>dian'xing</t>
    </rPh>
    <rPh sb="253" eb="254">
      <t>de</t>
    </rPh>
    <rPh sb="254" eb="255">
      <t>di'san'fang</t>
    </rPh>
    <rPh sb="257" eb="258">
      <t>wai'bao</t>
    </rPh>
    <rPh sb="259" eb="260">
      <t>xiang'mu'xing</t>
    </rPh>
    <rPh sb="262" eb="263">
      <t>gong'si</t>
    </rPh>
    <phoneticPr fontId="2" type="noConversion"/>
  </si>
  <si>
    <t>平均增长</t>
    <rPh sb="0" eb="1">
      <t>ping'jun</t>
    </rPh>
    <rPh sb="2" eb="3">
      <t>zeng'zhang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</si>
</sst>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#,##0.00;[Red]#,##0.00"/>
    <numFmt numFmtId="178" formatCode="#,##0.00_ ;[Red]\-#,##0.00\ "/>
  </numFmts>
  <fonts count="5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4"/>
      <color rgb="FF333333"/>
      <name val="Microsoft YaHe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76" fontId="0" fillId="0" borderId="0" xfId="0" applyNumberFormat="1"/>
    <xf numFmtId="10" fontId="0" fillId="0" borderId="0" xfId="0" applyNumberFormat="1"/>
    <xf numFmtId="176" fontId="0" fillId="0" borderId="0" xfId="0" applyNumberFormat="1" applyAlignment="1">
      <alignment wrapText="1"/>
    </xf>
    <xf numFmtId="4" fontId="0" fillId="0" borderId="0" xfId="0" applyNumberFormat="1"/>
    <xf numFmtId="40" fontId="0" fillId="0" borderId="0" xfId="0" applyNumberFormat="1"/>
    <xf numFmtId="177" fontId="0" fillId="0" borderId="0" xfId="0" applyNumberFormat="1"/>
    <xf numFmtId="4" fontId="0" fillId="0" borderId="0" xfId="0" applyNumberFormat="1" applyFont="1"/>
    <xf numFmtId="178" fontId="3" fillId="0" borderId="0" xfId="0" applyNumberFormat="1" applyFont="1"/>
    <xf numFmtId="178" fontId="0" fillId="0" borderId="0" xfId="0" applyNumberFormat="1"/>
    <xf numFmtId="0" fontId="4" fillId="0" borderId="0" xfId="0" applyFont="1"/>
    <xf numFmtId="178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4" fontId="1" fillId="0" borderId="0" xfId="0" applyNumberFormat="1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11"/>
  <sheetViews>
    <sheetView topLeftCell="A80" workbookViewId="0">
      <selection activeCell="G94" sqref="G94"/>
    </sheetView>
  </sheetViews>
  <sheetFormatPr baseColWidth="10" defaultColWidth="8.83203125" defaultRowHeight="15" x14ac:dyDescent="0.2"/>
  <cols>
    <col min="2" max="2" width="20.33203125" customWidth="1"/>
    <col min="3" max="3" width="19.83203125" customWidth="1"/>
    <col min="4" max="5" width="17.33203125" customWidth="1"/>
    <col min="6" max="6" width="16.1640625" bestFit="1" customWidth="1"/>
    <col min="7" max="7" width="16.1640625" customWidth="1"/>
    <col min="8" max="8" width="16.1640625" bestFit="1" customWidth="1"/>
    <col min="9" max="9" width="14.6640625" bestFit="1" customWidth="1"/>
    <col min="10" max="10" width="14.6640625" customWidth="1"/>
    <col min="11" max="11" width="18.33203125" customWidth="1"/>
    <col min="12" max="12" width="22.1640625" customWidth="1"/>
    <col min="13" max="13" width="19.83203125" customWidth="1"/>
    <col min="14" max="14" width="17" customWidth="1"/>
    <col min="15" max="15" width="16.83203125" customWidth="1"/>
  </cols>
  <sheetData>
    <row r="3" spans="1:23" x14ac:dyDescent="0.2">
      <c r="A3" t="s">
        <v>0</v>
      </c>
      <c r="B3" t="s">
        <v>1</v>
      </c>
      <c r="D3" t="s">
        <v>2</v>
      </c>
      <c r="F3" t="s">
        <v>3</v>
      </c>
      <c r="H3" t="s">
        <v>4</v>
      </c>
      <c r="I3" t="s">
        <v>5</v>
      </c>
      <c r="K3" t="s">
        <v>6</v>
      </c>
      <c r="L3" t="s">
        <v>7</v>
      </c>
      <c r="M3" t="s">
        <v>8</v>
      </c>
      <c r="N3" t="s">
        <v>9</v>
      </c>
    </row>
    <row r="4" spans="1:23" x14ac:dyDescent="0.2">
      <c r="A4">
        <v>2018</v>
      </c>
      <c r="B4" s="1">
        <v>1102666870.2</v>
      </c>
      <c r="C4" s="1"/>
      <c r="D4" s="1">
        <v>87977739.159999996</v>
      </c>
      <c r="E4" s="1"/>
      <c r="F4" s="1">
        <v>1067203723.73</v>
      </c>
      <c r="G4" s="1"/>
      <c r="H4" s="1">
        <v>124624275.75</v>
      </c>
      <c r="I4" s="1">
        <v>109579422.43000001</v>
      </c>
      <c r="J4" s="1"/>
      <c r="K4" s="1">
        <v>1179835774.04</v>
      </c>
      <c r="L4" s="1">
        <v>50000000</v>
      </c>
      <c r="M4" s="1">
        <v>86997161.549999997</v>
      </c>
      <c r="N4" s="1">
        <v>3808884966.8600001</v>
      </c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>
        <v>2017</v>
      </c>
      <c r="B5" s="1">
        <v>1023554085.41</v>
      </c>
      <c r="C5" s="1"/>
      <c r="D5" s="1">
        <v>48182316.329999998</v>
      </c>
      <c r="E5" s="1"/>
      <c r="F5" s="1">
        <v>899399367.48000002</v>
      </c>
      <c r="G5" s="1"/>
      <c r="H5" s="1">
        <v>70689647.620000005</v>
      </c>
      <c r="I5" s="1">
        <v>74093785.310000002</v>
      </c>
      <c r="J5" s="1"/>
      <c r="K5" s="1">
        <v>982816157.38</v>
      </c>
      <c r="L5" s="1">
        <v>0</v>
      </c>
      <c r="M5" s="1">
        <v>424715070.31999999</v>
      </c>
      <c r="N5" s="1">
        <v>3523450429.8499999</v>
      </c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>
        <v>2016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>
        <v>2015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>
        <v>2014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">
      <c r="A9">
        <v>2013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">
      <c r="A10">
        <v>2012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>
        <v>2011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">
      <c r="A12">
        <v>2016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>
        <v>2016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">
      <c r="A14">
        <v>2016</v>
      </c>
    </row>
    <row r="17" spans="1:16" x14ac:dyDescent="0.2">
      <c r="A17" t="s">
        <v>10</v>
      </c>
      <c r="B17" t="s">
        <v>11</v>
      </c>
      <c r="C17" t="s">
        <v>20</v>
      </c>
      <c r="D17" t="s">
        <v>12</v>
      </c>
      <c r="F17" t="s">
        <v>13</v>
      </c>
      <c r="H17" t="s">
        <v>14</v>
      </c>
      <c r="I17" t="s">
        <v>15</v>
      </c>
      <c r="K17" t="s">
        <v>16</v>
      </c>
      <c r="L17" t="s">
        <v>17</v>
      </c>
      <c r="M17" t="s">
        <v>18</v>
      </c>
      <c r="N17" t="s">
        <v>19</v>
      </c>
    </row>
    <row r="18" spans="1:16" x14ac:dyDescent="0.2">
      <c r="A18">
        <v>2018</v>
      </c>
      <c r="B18" s="1">
        <v>3403788383.0799999</v>
      </c>
      <c r="C18" s="2">
        <f>F18+I18+L18+N18</f>
        <v>0.93706268435637785</v>
      </c>
      <c r="D18" s="1">
        <v>1295386805.3199999</v>
      </c>
      <c r="E18" s="1"/>
      <c r="F18" s="2">
        <f>D18/B18</f>
        <v>0.38057207426856482</v>
      </c>
      <c r="G18" s="2"/>
      <c r="H18" s="1">
        <v>1023667378.5599999</v>
      </c>
      <c r="I18" s="2">
        <f>H18/B18</f>
        <v>0.30074354317929419</v>
      </c>
      <c r="J18" s="2"/>
      <c r="K18" s="1">
        <v>558875328.97000003</v>
      </c>
      <c r="L18" s="2">
        <f>K18/B18</f>
        <v>0.16419214888567432</v>
      </c>
      <c r="M18" s="1">
        <v>311633566.38</v>
      </c>
      <c r="N18" s="2">
        <f>M18/B18</f>
        <v>9.1554918022844545E-2</v>
      </c>
      <c r="O18" s="1"/>
      <c r="P18" s="1"/>
    </row>
    <row r="19" spans="1:16" x14ac:dyDescent="0.2">
      <c r="A19">
        <v>2017</v>
      </c>
      <c r="B19" s="1">
        <v>2616194535.6500001</v>
      </c>
      <c r="C19" s="2">
        <f t="shared" ref="C19:C29" si="0">F19+I19+L19+N19</f>
        <v>0.9697121456909118</v>
      </c>
      <c r="D19" s="1">
        <v>896280721.27999997</v>
      </c>
      <c r="E19" s="1"/>
      <c r="F19" s="2">
        <f>D19/B19</f>
        <v>0.34258947836893816</v>
      </c>
      <c r="G19" s="2"/>
      <c r="H19" s="1">
        <v>1049512764.73</v>
      </c>
      <c r="I19" s="2">
        <f t="shared" ref="I19:I28" si="1">H19/B19</f>
        <v>0.40116006299556234</v>
      </c>
      <c r="J19" s="2"/>
      <c r="K19" s="1">
        <v>435785823.68000001</v>
      </c>
      <c r="L19" s="2">
        <f t="shared" ref="L19:L28" si="2">K19/B19</f>
        <v>0.16657240803070783</v>
      </c>
      <c r="M19" s="1">
        <v>155376307.02000001</v>
      </c>
      <c r="N19" s="2">
        <f t="shared" ref="N19:N29" si="3">M19/B19</f>
        <v>5.9390196295703364E-2</v>
      </c>
      <c r="O19" s="1"/>
      <c r="P19" s="1"/>
    </row>
    <row r="20" spans="1:16" x14ac:dyDescent="0.2">
      <c r="B20" s="1"/>
      <c r="C20" s="2" t="e">
        <f t="shared" si="0"/>
        <v>#DIV/0!</v>
      </c>
      <c r="D20" s="1"/>
      <c r="E20" s="1"/>
      <c r="F20" s="2"/>
      <c r="G20" s="2"/>
      <c r="H20" s="1"/>
      <c r="I20" s="2" t="e">
        <f t="shared" si="1"/>
        <v>#DIV/0!</v>
      </c>
      <c r="J20" s="2"/>
      <c r="K20" s="1"/>
      <c r="L20" s="2" t="e">
        <f t="shared" si="2"/>
        <v>#DIV/0!</v>
      </c>
      <c r="M20" s="1"/>
      <c r="N20" s="2" t="e">
        <f t="shared" si="3"/>
        <v>#DIV/0!</v>
      </c>
      <c r="O20" s="1"/>
      <c r="P20" s="1"/>
    </row>
    <row r="21" spans="1:16" x14ac:dyDescent="0.2">
      <c r="B21" s="1"/>
      <c r="C21" s="2" t="e">
        <f t="shared" si="0"/>
        <v>#DIV/0!</v>
      </c>
      <c r="D21" s="1"/>
      <c r="E21" s="1"/>
      <c r="F21" s="2"/>
      <c r="G21" s="2"/>
      <c r="H21" s="1"/>
      <c r="I21" s="2" t="e">
        <f t="shared" si="1"/>
        <v>#DIV/0!</v>
      </c>
      <c r="J21" s="2"/>
      <c r="K21" s="1"/>
      <c r="L21" s="2" t="e">
        <f t="shared" si="2"/>
        <v>#DIV/0!</v>
      </c>
      <c r="M21" s="1"/>
      <c r="N21" s="2" t="e">
        <f t="shared" si="3"/>
        <v>#DIV/0!</v>
      </c>
      <c r="O21" s="1"/>
      <c r="P21" s="1"/>
    </row>
    <row r="22" spans="1:16" x14ac:dyDescent="0.2">
      <c r="B22" s="1"/>
      <c r="C22" s="2" t="e">
        <f t="shared" si="0"/>
        <v>#DIV/0!</v>
      </c>
      <c r="D22" s="1"/>
      <c r="E22" s="1"/>
      <c r="F22" s="2"/>
      <c r="G22" s="2"/>
      <c r="H22" s="1"/>
      <c r="I22" s="2" t="e">
        <f t="shared" si="1"/>
        <v>#DIV/0!</v>
      </c>
      <c r="J22" s="2"/>
      <c r="K22" s="1"/>
      <c r="L22" s="2" t="e">
        <f t="shared" si="2"/>
        <v>#DIV/0!</v>
      </c>
      <c r="M22" s="1"/>
      <c r="N22" s="2" t="e">
        <f t="shared" si="3"/>
        <v>#DIV/0!</v>
      </c>
      <c r="O22" s="1"/>
      <c r="P22" s="1"/>
    </row>
    <row r="23" spans="1:16" x14ac:dyDescent="0.2">
      <c r="B23" s="1"/>
      <c r="C23" s="2" t="e">
        <f t="shared" si="0"/>
        <v>#DIV/0!</v>
      </c>
      <c r="D23" s="1"/>
      <c r="E23" s="1"/>
      <c r="F23" s="2"/>
      <c r="G23" s="2"/>
      <c r="H23" s="1"/>
      <c r="I23" s="2" t="e">
        <f t="shared" si="1"/>
        <v>#DIV/0!</v>
      </c>
      <c r="J23" s="2"/>
      <c r="K23" s="1"/>
      <c r="L23" s="2" t="e">
        <f t="shared" si="2"/>
        <v>#DIV/0!</v>
      </c>
      <c r="M23" s="1"/>
      <c r="N23" s="2" t="e">
        <f t="shared" si="3"/>
        <v>#DIV/0!</v>
      </c>
      <c r="O23" s="1"/>
      <c r="P23" s="1"/>
    </row>
    <row r="24" spans="1:16" x14ac:dyDescent="0.2">
      <c r="B24" s="1"/>
      <c r="C24" s="2" t="e">
        <f t="shared" si="0"/>
        <v>#DIV/0!</v>
      </c>
      <c r="D24" s="1"/>
      <c r="E24" s="1"/>
      <c r="F24" s="2"/>
      <c r="G24" s="2"/>
      <c r="H24" s="1"/>
      <c r="I24" s="2" t="e">
        <f t="shared" si="1"/>
        <v>#DIV/0!</v>
      </c>
      <c r="J24" s="2"/>
      <c r="K24" s="1"/>
      <c r="L24" s="2" t="e">
        <f t="shared" si="2"/>
        <v>#DIV/0!</v>
      </c>
      <c r="M24" s="1"/>
      <c r="N24" s="2" t="e">
        <f t="shared" si="3"/>
        <v>#DIV/0!</v>
      </c>
      <c r="O24" s="1"/>
      <c r="P24" s="1"/>
    </row>
    <row r="25" spans="1:16" x14ac:dyDescent="0.2">
      <c r="B25" s="1"/>
      <c r="C25" s="2" t="e">
        <f t="shared" si="0"/>
        <v>#DIV/0!</v>
      </c>
      <c r="D25" s="1"/>
      <c r="E25" s="1"/>
      <c r="F25" s="2"/>
      <c r="G25" s="2"/>
      <c r="H25" s="1"/>
      <c r="I25" s="2" t="e">
        <f t="shared" si="1"/>
        <v>#DIV/0!</v>
      </c>
      <c r="J25" s="2"/>
      <c r="K25" s="1"/>
      <c r="L25" s="2" t="e">
        <f t="shared" si="2"/>
        <v>#DIV/0!</v>
      </c>
      <c r="M25" s="1"/>
      <c r="N25" s="2" t="e">
        <f t="shared" si="3"/>
        <v>#DIV/0!</v>
      </c>
      <c r="O25" s="1"/>
      <c r="P25" s="1"/>
    </row>
    <row r="26" spans="1:16" x14ac:dyDescent="0.2">
      <c r="B26" s="1"/>
      <c r="C26" s="2" t="e">
        <f t="shared" si="0"/>
        <v>#DIV/0!</v>
      </c>
      <c r="D26" s="1"/>
      <c r="E26" s="1"/>
      <c r="F26" s="2"/>
      <c r="G26" s="2"/>
      <c r="H26" s="1"/>
      <c r="I26" s="2" t="e">
        <f t="shared" si="1"/>
        <v>#DIV/0!</v>
      </c>
      <c r="J26" s="2"/>
      <c r="K26" s="1"/>
      <c r="L26" s="2" t="e">
        <f t="shared" si="2"/>
        <v>#DIV/0!</v>
      </c>
      <c r="M26" s="1"/>
      <c r="N26" s="2" t="e">
        <f t="shared" si="3"/>
        <v>#DIV/0!</v>
      </c>
      <c r="O26" s="1"/>
      <c r="P26" s="1"/>
    </row>
    <row r="27" spans="1:16" x14ac:dyDescent="0.2">
      <c r="B27" s="1"/>
      <c r="C27" s="2" t="e">
        <f t="shared" si="0"/>
        <v>#DIV/0!</v>
      </c>
      <c r="D27" s="1"/>
      <c r="E27" s="1"/>
      <c r="F27" s="2"/>
      <c r="G27" s="2"/>
      <c r="H27" s="1"/>
      <c r="I27" s="2" t="e">
        <f t="shared" si="1"/>
        <v>#DIV/0!</v>
      </c>
      <c r="J27" s="2"/>
      <c r="K27" s="1"/>
      <c r="L27" s="2" t="e">
        <f t="shared" si="2"/>
        <v>#DIV/0!</v>
      </c>
      <c r="M27" s="1"/>
      <c r="N27" s="2" t="e">
        <f t="shared" si="3"/>
        <v>#DIV/0!</v>
      </c>
      <c r="O27" s="1"/>
      <c r="P27" s="1"/>
    </row>
    <row r="28" spans="1:16" x14ac:dyDescent="0.2">
      <c r="B28" s="1"/>
      <c r="C28" s="2" t="e">
        <f t="shared" si="0"/>
        <v>#DIV/0!</v>
      </c>
      <c r="D28" s="1"/>
      <c r="E28" s="1"/>
      <c r="F28" s="2"/>
      <c r="G28" s="2"/>
      <c r="H28" s="1"/>
      <c r="I28" s="2" t="e">
        <f t="shared" si="1"/>
        <v>#DIV/0!</v>
      </c>
      <c r="J28" s="2"/>
      <c r="K28" s="1"/>
      <c r="L28" s="2" t="e">
        <f t="shared" si="2"/>
        <v>#DIV/0!</v>
      </c>
      <c r="M28" s="1"/>
      <c r="N28" s="2" t="e">
        <f t="shared" si="3"/>
        <v>#DIV/0!</v>
      </c>
      <c r="O28" s="1"/>
      <c r="P28" s="1"/>
    </row>
    <row r="29" spans="1:16" x14ac:dyDescent="0.2">
      <c r="C29" s="2" t="e">
        <f t="shared" si="0"/>
        <v>#DIV/0!</v>
      </c>
      <c r="F29" s="2"/>
      <c r="G29" s="2"/>
      <c r="N29" s="2" t="e">
        <f t="shared" si="3"/>
        <v>#DIV/0!</v>
      </c>
    </row>
    <row r="30" spans="1:16" x14ac:dyDescent="0.2">
      <c r="C30" s="2"/>
    </row>
    <row r="31" spans="1:16" x14ac:dyDescent="0.2">
      <c r="C31" s="2"/>
    </row>
    <row r="32" spans="1:16" x14ac:dyDescent="0.2">
      <c r="C32" s="2"/>
    </row>
    <row r="33" spans="1:14" x14ac:dyDescent="0.2">
      <c r="C33" s="2"/>
    </row>
    <row r="34" spans="1:14" x14ac:dyDescent="0.2">
      <c r="A34" t="s">
        <v>10</v>
      </c>
      <c r="B34" t="s">
        <v>21</v>
      </c>
      <c r="C34" t="s">
        <v>20</v>
      </c>
      <c r="D34" t="s">
        <v>22</v>
      </c>
      <c r="F34" t="s">
        <v>23</v>
      </c>
      <c r="H34" t="s">
        <v>24</v>
      </c>
      <c r="I34" t="s">
        <v>25</v>
      </c>
      <c r="K34" t="s">
        <v>26</v>
      </c>
      <c r="L34" t="s">
        <v>27</v>
      </c>
      <c r="M34" t="s">
        <v>28</v>
      </c>
      <c r="N34" t="s">
        <v>29</v>
      </c>
    </row>
    <row r="35" spans="1:14" x14ac:dyDescent="0.2">
      <c r="A35">
        <v>2018</v>
      </c>
      <c r="B35" s="1">
        <v>2381641211.3299999</v>
      </c>
      <c r="C35" s="2">
        <f>F35+I35+L35+N35</f>
        <v>0.92197289221149137</v>
      </c>
      <c r="D35" s="1">
        <v>1218357951.8699999</v>
      </c>
      <c r="E35" s="1"/>
      <c r="F35" s="2">
        <f>D35/B35</f>
        <v>0.51156234031977554</v>
      </c>
      <c r="G35" s="2"/>
      <c r="H35" s="1">
        <v>244606409.12</v>
      </c>
      <c r="I35" s="2">
        <f>H35/B35</f>
        <v>0.10270497838060268</v>
      </c>
      <c r="J35" s="2"/>
      <c r="K35" s="1">
        <v>199844274.83000001</v>
      </c>
      <c r="L35" s="2">
        <f>K35/B35</f>
        <v>8.39103194382496E-2</v>
      </c>
      <c r="M35" s="1">
        <v>533000000</v>
      </c>
      <c r="N35" s="2">
        <f>M35/B35</f>
        <v>0.2237952540728636</v>
      </c>
    </row>
    <row r="36" spans="1:14" x14ac:dyDescent="0.2">
      <c r="A36">
        <v>2017</v>
      </c>
      <c r="B36" s="1">
        <v>1418679173.49</v>
      </c>
      <c r="C36" s="2">
        <f t="shared" ref="C36:C46" si="4">F36+I36+L36+N36</f>
        <v>0.90389421227310263</v>
      </c>
      <c r="D36" s="1">
        <v>720927163.77999997</v>
      </c>
      <c r="E36" s="1"/>
      <c r="F36" s="2">
        <f>D36/B36</f>
        <v>0.50816786293302252</v>
      </c>
      <c r="G36" s="2"/>
      <c r="H36" s="1">
        <v>172937857.31999999</v>
      </c>
      <c r="I36" s="2">
        <f t="shared" ref="I36:I45" si="5">H36/B36</f>
        <v>0.12190061047739699</v>
      </c>
      <c r="J36" s="2"/>
      <c r="K36" s="1">
        <v>110965122.89</v>
      </c>
      <c r="L36" s="2">
        <f t="shared" ref="L36:L45" si="6">K36/B36</f>
        <v>7.8217207218896398E-2</v>
      </c>
      <c r="M36" s="1">
        <v>277505750</v>
      </c>
      <c r="N36" s="2">
        <f t="shared" ref="N36:N46" si="7">M36/B36</f>
        <v>0.19560853164378683</v>
      </c>
    </row>
    <row r="37" spans="1:14" x14ac:dyDescent="0.2">
      <c r="B37" s="1"/>
      <c r="C37" s="2" t="e">
        <f t="shared" si="4"/>
        <v>#DIV/0!</v>
      </c>
      <c r="D37" s="1"/>
      <c r="E37" s="1"/>
      <c r="F37" s="2"/>
      <c r="G37" s="2"/>
      <c r="H37" s="1"/>
      <c r="I37" s="2" t="e">
        <f t="shared" si="5"/>
        <v>#DIV/0!</v>
      </c>
      <c r="J37" s="2"/>
      <c r="K37" s="1"/>
      <c r="L37" s="2" t="e">
        <f t="shared" si="6"/>
        <v>#DIV/0!</v>
      </c>
      <c r="M37" s="1"/>
      <c r="N37" s="2" t="e">
        <f t="shared" si="7"/>
        <v>#DIV/0!</v>
      </c>
    </row>
    <row r="38" spans="1:14" x14ac:dyDescent="0.2">
      <c r="B38" s="1"/>
      <c r="C38" s="2" t="e">
        <f t="shared" si="4"/>
        <v>#DIV/0!</v>
      </c>
      <c r="D38" s="1"/>
      <c r="E38" s="1"/>
      <c r="F38" s="2"/>
      <c r="G38" s="2"/>
      <c r="H38" s="1"/>
      <c r="I38" s="2" t="e">
        <f t="shared" si="5"/>
        <v>#DIV/0!</v>
      </c>
      <c r="J38" s="2"/>
      <c r="K38" s="1"/>
      <c r="L38" s="2" t="e">
        <f t="shared" si="6"/>
        <v>#DIV/0!</v>
      </c>
      <c r="M38" s="1"/>
      <c r="N38" s="2" t="e">
        <f t="shared" si="7"/>
        <v>#DIV/0!</v>
      </c>
    </row>
    <row r="39" spans="1:14" x14ac:dyDescent="0.2">
      <c r="B39" s="1"/>
      <c r="C39" s="2" t="e">
        <f t="shared" si="4"/>
        <v>#DIV/0!</v>
      </c>
      <c r="D39" s="1"/>
      <c r="E39" s="1"/>
      <c r="F39" s="2"/>
      <c r="G39" s="2"/>
      <c r="H39" s="1"/>
      <c r="I39" s="2" t="e">
        <f t="shared" si="5"/>
        <v>#DIV/0!</v>
      </c>
      <c r="J39" s="2"/>
      <c r="K39" s="1"/>
      <c r="L39" s="2" t="e">
        <f t="shared" si="6"/>
        <v>#DIV/0!</v>
      </c>
      <c r="M39" s="1"/>
      <c r="N39" s="2" t="e">
        <f t="shared" si="7"/>
        <v>#DIV/0!</v>
      </c>
    </row>
    <row r="40" spans="1:14" x14ac:dyDescent="0.2">
      <c r="B40" s="1"/>
      <c r="C40" s="2" t="e">
        <f t="shared" si="4"/>
        <v>#DIV/0!</v>
      </c>
      <c r="D40" s="1"/>
      <c r="E40" s="1"/>
      <c r="F40" s="2"/>
      <c r="G40" s="2"/>
      <c r="H40" s="1"/>
      <c r="I40" s="2" t="e">
        <f t="shared" si="5"/>
        <v>#DIV/0!</v>
      </c>
      <c r="J40" s="2"/>
      <c r="K40" s="1"/>
      <c r="L40" s="2" t="e">
        <f t="shared" si="6"/>
        <v>#DIV/0!</v>
      </c>
      <c r="M40" s="1"/>
      <c r="N40" s="2" t="e">
        <f t="shared" si="7"/>
        <v>#DIV/0!</v>
      </c>
    </row>
    <row r="41" spans="1:14" x14ac:dyDescent="0.2">
      <c r="B41" s="1"/>
      <c r="C41" s="2" t="e">
        <f t="shared" si="4"/>
        <v>#DIV/0!</v>
      </c>
      <c r="D41" s="1"/>
      <c r="E41" s="1"/>
      <c r="F41" s="2"/>
      <c r="G41" s="2"/>
      <c r="H41" s="1"/>
      <c r="I41" s="2" t="e">
        <f t="shared" si="5"/>
        <v>#DIV/0!</v>
      </c>
      <c r="J41" s="2"/>
      <c r="K41" s="1"/>
      <c r="L41" s="2" t="e">
        <f t="shared" si="6"/>
        <v>#DIV/0!</v>
      </c>
      <c r="M41" s="1"/>
      <c r="N41" s="2" t="e">
        <f t="shared" si="7"/>
        <v>#DIV/0!</v>
      </c>
    </row>
    <row r="42" spans="1:14" x14ac:dyDescent="0.2">
      <c r="B42" s="1"/>
      <c r="C42" s="2" t="e">
        <f t="shared" si="4"/>
        <v>#DIV/0!</v>
      </c>
      <c r="D42" s="1"/>
      <c r="E42" s="1"/>
      <c r="F42" s="2"/>
      <c r="G42" s="2"/>
      <c r="H42" s="1"/>
      <c r="I42" s="2" t="e">
        <f t="shared" si="5"/>
        <v>#DIV/0!</v>
      </c>
      <c r="J42" s="2"/>
      <c r="K42" s="1"/>
      <c r="L42" s="2" t="e">
        <f t="shared" si="6"/>
        <v>#DIV/0!</v>
      </c>
      <c r="M42" s="1"/>
      <c r="N42" s="2" t="e">
        <f t="shared" si="7"/>
        <v>#DIV/0!</v>
      </c>
    </row>
    <row r="43" spans="1:14" x14ac:dyDescent="0.2">
      <c r="B43" s="1"/>
      <c r="C43" s="2" t="e">
        <f t="shared" si="4"/>
        <v>#DIV/0!</v>
      </c>
      <c r="D43" s="1"/>
      <c r="E43" s="1"/>
      <c r="F43" s="2"/>
      <c r="G43" s="2"/>
      <c r="H43" s="1"/>
      <c r="I43" s="2" t="e">
        <f t="shared" si="5"/>
        <v>#DIV/0!</v>
      </c>
      <c r="J43" s="2"/>
      <c r="K43" s="1"/>
      <c r="L43" s="2" t="e">
        <f t="shared" si="6"/>
        <v>#DIV/0!</v>
      </c>
      <c r="M43" s="1"/>
      <c r="N43" s="2" t="e">
        <f t="shared" si="7"/>
        <v>#DIV/0!</v>
      </c>
    </row>
    <row r="44" spans="1:14" x14ac:dyDescent="0.2">
      <c r="B44" s="1"/>
      <c r="C44" s="2" t="e">
        <f t="shared" si="4"/>
        <v>#DIV/0!</v>
      </c>
      <c r="D44" s="1"/>
      <c r="E44" s="1"/>
      <c r="F44" s="2"/>
      <c r="G44" s="2"/>
      <c r="H44" s="1"/>
      <c r="I44" s="2" t="e">
        <f t="shared" si="5"/>
        <v>#DIV/0!</v>
      </c>
      <c r="J44" s="2"/>
      <c r="K44" s="1"/>
      <c r="L44" s="2" t="e">
        <f t="shared" si="6"/>
        <v>#DIV/0!</v>
      </c>
      <c r="M44" s="1"/>
      <c r="N44" s="2" t="e">
        <f t="shared" si="7"/>
        <v>#DIV/0!</v>
      </c>
    </row>
    <row r="45" spans="1:14" x14ac:dyDescent="0.2">
      <c r="B45" s="1"/>
      <c r="C45" s="2" t="e">
        <f t="shared" si="4"/>
        <v>#DIV/0!</v>
      </c>
      <c r="D45" s="1"/>
      <c r="E45" s="1"/>
      <c r="F45" s="2"/>
      <c r="G45" s="2"/>
      <c r="H45" s="1"/>
      <c r="I45" s="2" t="e">
        <f t="shared" si="5"/>
        <v>#DIV/0!</v>
      </c>
      <c r="J45" s="2"/>
      <c r="K45" s="1"/>
      <c r="L45" s="2" t="e">
        <f t="shared" si="6"/>
        <v>#DIV/0!</v>
      </c>
      <c r="M45" s="1"/>
      <c r="N45" s="2" t="e">
        <f t="shared" si="7"/>
        <v>#DIV/0!</v>
      </c>
    </row>
    <row r="46" spans="1:14" x14ac:dyDescent="0.2">
      <c r="C46" s="2" t="e">
        <f t="shared" si="4"/>
        <v>#DIV/0!</v>
      </c>
      <c r="F46" s="2"/>
      <c r="G46" s="2"/>
      <c r="N46" s="2" t="e">
        <f t="shared" si="7"/>
        <v>#DIV/0!</v>
      </c>
    </row>
    <row r="47" spans="1:14" x14ac:dyDescent="0.2">
      <c r="C47" s="2"/>
    </row>
    <row r="48" spans="1:14" x14ac:dyDescent="0.2">
      <c r="C48" s="2"/>
    </row>
    <row r="49" spans="1:14" x14ac:dyDescent="0.2">
      <c r="A49" t="s">
        <v>10</v>
      </c>
      <c r="B49" t="s">
        <v>30</v>
      </c>
      <c r="C49" t="s">
        <v>20</v>
      </c>
      <c r="D49" t="s">
        <v>31</v>
      </c>
      <c r="F49" t="s">
        <v>35</v>
      </c>
      <c r="H49" t="s">
        <v>32</v>
      </c>
      <c r="I49" t="s">
        <v>33</v>
      </c>
      <c r="K49" t="s">
        <v>34</v>
      </c>
      <c r="L49" t="s">
        <v>27</v>
      </c>
    </row>
    <row r="50" spans="1:14" x14ac:dyDescent="0.2">
      <c r="A50">
        <v>2018</v>
      </c>
      <c r="B50" s="1">
        <v>1106953109.6800001</v>
      </c>
      <c r="C50" s="2">
        <f>F50+I50+L50+N50</f>
        <v>0.99999999999999989</v>
      </c>
      <c r="D50" s="1">
        <v>920007000</v>
      </c>
      <c r="E50" s="1"/>
      <c r="F50" s="2">
        <f>D50/B50</f>
        <v>0.83111650525644865</v>
      </c>
      <c r="G50" s="2"/>
      <c r="H50" s="1">
        <v>186946109.68000001</v>
      </c>
      <c r="I50" s="2">
        <f>H50/B50</f>
        <v>0.16888349474355124</v>
      </c>
      <c r="J50" s="2"/>
      <c r="K50" s="1">
        <v>0</v>
      </c>
      <c r="L50" s="2">
        <f>K50/B50</f>
        <v>0</v>
      </c>
      <c r="M50" s="1"/>
      <c r="N50" s="2"/>
    </row>
    <row r="51" spans="1:14" x14ac:dyDescent="0.2">
      <c r="A51">
        <v>2017</v>
      </c>
      <c r="B51" s="1">
        <v>978068521.07000005</v>
      </c>
      <c r="C51" s="2">
        <f t="shared" ref="C51:C61" si="8">F51+I51+L51+N51</f>
        <v>0.99999999999999989</v>
      </c>
      <c r="D51" s="1">
        <v>682755830</v>
      </c>
      <c r="E51" s="1"/>
      <c r="F51" s="2">
        <f>D51/B51</f>
        <v>0.69806543743281901</v>
      </c>
      <c r="G51" s="2"/>
      <c r="H51" s="1">
        <v>96399896.310000002</v>
      </c>
      <c r="I51" s="2">
        <f t="shared" ref="I51:I60" si="9">H51/B51</f>
        <v>9.8561495675721367E-2</v>
      </c>
      <c r="J51" s="2"/>
      <c r="K51" s="1">
        <v>198912794.75999999</v>
      </c>
      <c r="L51" s="2">
        <f t="shared" ref="L51:L60" si="10">K51/B51</f>
        <v>0.20337306689145951</v>
      </c>
      <c r="M51" s="1"/>
      <c r="N51" s="2"/>
    </row>
    <row r="52" spans="1:14" x14ac:dyDescent="0.2">
      <c r="B52" s="1"/>
      <c r="C52" s="2" t="e">
        <f t="shared" si="8"/>
        <v>#DIV/0!</v>
      </c>
      <c r="D52" s="1"/>
      <c r="E52" s="1"/>
      <c r="F52" s="2"/>
      <c r="G52" s="2"/>
      <c r="H52" s="1"/>
      <c r="I52" s="2" t="e">
        <f t="shared" si="9"/>
        <v>#DIV/0!</v>
      </c>
      <c r="J52" s="2"/>
      <c r="K52" s="1"/>
      <c r="L52" s="2" t="e">
        <f t="shared" si="10"/>
        <v>#DIV/0!</v>
      </c>
      <c r="M52" s="1"/>
      <c r="N52" s="2"/>
    </row>
    <row r="53" spans="1:14" x14ac:dyDescent="0.2">
      <c r="B53" s="1"/>
      <c r="C53" s="2" t="e">
        <f t="shared" si="8"/>
        <v>#DIV/0!</v>
      </c>
      <c r="D53" s="1"/>
      <c r="E53" s="1"/>
      <c r="F53" s="2"/>
      <c r="G53" s="2"/>
      <c r="H53" s="1"/>
      <c r="I53" s="2" t="e">
        <f t="shared" si="9"/>
        <v>#DIV/0!</v>
      </c>
      <c r="J53" s="2"/>
      <c r="K53" s="1"/>
      <c r="L53" s="2" t="e">
        <f t="shared" si="10"/>
        <v>#DIV/0!</v>
      </c>
      <c r="M53" s="1"/>
      <c r="N53" s="2"/>
    </row>
    <row r="54" spans="1:14" x14ac:dyDescent="0.2">
      <c r="B54" s="1"/>
      <c r="C54" s="2" t="e">
        <f t="shared" si="8"/>
        <v>#DIV/0!</v>
      </c>
      <c r="D54" s="1"/>
      <c r="E54" s="1"/>
      <c r="F54" s="2"/>
      <c r="G54" s="2"/>
      <c r="H54" s="1"/>
      <c r="I54" s="2" t="e">
        <f t="shared" si="9"/>
        <v>#DIV/0!</v>
      </c>
      <c r="J54" s="2"/>
      <c r="K54" s="1"/>
      <c r="L54" s="2" t="e">
        <f t="shared" si="10"/>
        <v>#DIV/0!</v>
      </c>
      <c r="M54" s="1"/>
      <c r="N54" s="2"/>
    </row>
    <row r="55" spans="1:14" x14ac:dyDescent="0.2">
      <c r="B55" s="1"/>
      <c r="C55" s="2" t="e">
        <f t="shared" si="8"/>
        <v>#DIV/0!</v>
      </c>
      <c r="D55" s="1"/>
      <c r="E55" s="1"/>
      <c r="F55" s="2"/>
      <c r="G55" s="2"/>
      <c r="H55" s="1"/>
      <c r="I55" s="2" t="e">
        <f t="shared" si="9"/>
        <v>#DIV/0!</v>
      </c>
      <c r="J55" s="2"/>
      <c r="K55" s="1"/>
      <c r="L55" s="2" t="e">
        <f t="shared" si="10"/>
        <v>#DIV/0!</v>
      </c>
      <c r="M55" s="1"/>
      <c r="N55" s="2"/>
    </row>
    <row r="56" spans="1:14" x14ac:dyDescent="0.2">
      <c r="B56" s="1"/>
      <c r="C56" s="2" t="e">
        <f t="shared" si="8"/>
        <v>#DIV/0!</v>
      </c>
      <c r="D56" s="1"/>
      <c r="E56" s="1"/>
      <c r="F56" s="2"/>
      <c r="G56" s="2"/>
      <c r="H56" s="1"/>
      <c r="I56" s="2" t="e">
        <f t="shared" si="9"/>
        <v>#DIV/0!</v>
      </c>
      <c r="J56" s="2"/>
      <c r="K56" s="1"/>
      <c r="L56" s="2" t="e">
        <f t="shared" si="10"/>
        <v>#DIV/0!</v>
      </c>
      <c r="M56" s="1"/>
      <c r="N56" s="2"/>
    </row>
    <row r="57" spans="1:14" x14ac:dyDescent="0.2">
      <c r="B57" s="1"/>
      <c r="C57" s="2" t="e">
        <f t="shared" si="8"/>
        <v>#DIV/0!</v>
      </c>
      <c r="D57" s="1"/>
      <c r="E57" s="1"/>
      <c r="F57" s="2"/>
      <c r="G57" s="2"/>
      <c r="H57" s="1"/>
      <c r="I57" s="2" t="e">
        <f t="shared" si="9"/>
        <v>#DIV/0!</v>
      </c>
      <c r="J57" s="2"/>
      <c r="K57" s="1"/>
      <c r="L57" s="2" t="e">
        <f t="shared" si="10"/>
        <v>#DIV/0!</v>
      </c>
      <c r="M57" s="1"/>
      <c r="N57" s="2"/>
    </row>
    <row r="58" spans="1:14" x14ac:dyDescent="0.2">
      <c r="B58" s="1"/>
      <c r="C58" s="2" t="e">
        <f t="shared" si="8"/>
        <v>#DIV/0!</v>
      </c>
      <c r="D58" s="1"/>
      <c r="E58" s="1"/>
      <c r="F58" s="2"/>
      <c r="G58" s="2"/>
      <c r="H58" s="1"/>
      <c r="I58" s="2" t="e">
        <f t="shared" si="9"/>
        <v>#DIV/0!</v>
      </c>
      <c r="J58" s="2"/>
      <c r="K58" s="1"/>
      <c r="L58" s="2" t="e">
        <f t="shared" si="10"/>
        <v>#DIV/0!</v>
      </c>
      <c r="M58" s="1"/>
      <c r="N58" s="2"/>
    </row>
    <row r="59" spans="1:14" x14ac:dyDescent="0.2">
      <c r="B59" s="1"/>
      <c r="C59" s="2" t="e">
        <f t="shared" si="8"/>
        <v>#DIV/0!</v>
      </c>
      <c r="D59" s="1"/>
      <c r="E59" s="1"/>
      <c r="F59" s="2"/>
      <c r="G59" s="2"/>
      <c r="H59" s="1"/>
      <c r="I59" s="2" t="e">
        <f t="shared" si="9"/>
        <v>#DIV/0!</v>
      </c>
      <c r="J59" s="2"/>
      <c r="K59" s="1"/>
      <c r="L59" s="2" t="e">
        <f t="shared" si="10"/>
        <v>#DIV/0!</v>
      </c>
      <c r="M59" s="1"/>
      <c r="N59" s="2"/>
    </row>
    <row r="60" spans="1:14" x14ac:dyDescent="0.2">
      <c r="B60" s="1"/>
      <c r="C60" s="2" t="e">
        <f t="shared" si="8"/>
        <v>#DIV/0!</v>
      </c>
      <c r="D60" s="1"/>
      <c r="E60" s="1"/>
      <c r="F60" s="2"/>
      <c r="G60" s="2"/>
      <c r="H60" s="1"/>
      <c r="I60" s="2" t="e">
        <f t="shared" si="9"/>
        <v>#DIV/0!</v>
      </c>
      <c r="J60" s="2"/>
      <c r="K60" s="1"/>
      <c r="L60" s="2" t="e">
        <f t="shared" si="10"/>
        <v>#DIV/0!</v>
      </c>
      <c r="M60" s="1"/>
      <c r="N60" s="2"/>
    </row>
    <row r="61" spans="1:14" x14ac:dyDescent="0.2">
      <c r="C61" s="2">
        <f t="shared" si="8"/>
        <v>0</v>
      </c>
      <c r="F61" s="2"/>
      <c r="G61" s="2"/>
      <c r="N61" s="2"/>
    </row>
    <row r="65" spans="1:16" x14ac:dyDescent="0.2">
      <c r="A65" t="s">
        <v>10</v>
      </c>
      <c r="B65" t="s">
        <v>38</v>
      </c>
      <c r="C65" t="s">
        <v>39</v>
      </c>
      <c r="D65" t="s">
        <v>40</v>
      </c>
      <c r="H65" t="s">
        <v>36</v>
      </c>
      <c r="I65" t="s">
        <v>41</v>
      </c>
      <c r="K65" t="s">
        <v>42</v>
      </c>
      <c r="L65" t="s">
        <v>37</v>
      </c>
      <c r="M65" t="s">
        <v>43</v>
      </c>
      <c r="N65" t="s">
        <v>44</v>
      </c>
      <c r="O65" t="s">
        <v>45</v>
      </c>
      <c r="P65" t="s">
        <v>46</v>
      </c>
    </row>
    <row r="66" spans="1:16" x14ac:dyDescent="0.2">
      <c r="A66">
        <v>2018</v>
      </c>
      <c r="B66" s="1">
        <v>7212673349.9399996</v>
      </c>
      <c r="C66" s="1">
        <v>3488594321.0100002</v>
      </c>
      <c r="D66" s="1">
        <v>3724079028.9299998</v>
      </c>
      <c r="E66" s="1"/>
      <c r="F66" s="2"/>
      <c r="G66" s="2"/>
      <c r="H66" s="1">
        <v>3808884966.8600001</v>
      </c>
      <c r="I66" s="2">
        <f>H66/B66</f>
        <v>0.52808227713399569</v>
      </c>
      <c r="J66" s="2"/>
      <c r="K66" s="1">
        <v>3403788383.0799999</v>
      </c>
      <c r="L66" s="2">
        <f>K66/B66</f>
        <v>0.47191772286600436</v>
      </c>
      <c r="M66" s="1">
        <v>2381641211.3299999</v>
      </c>
      <c r="N66" s="2">
        <f>M66/C66</f>
        <v>0.68269365600540199</v>
      </c>
      <c r="O66" s="4">
        <v>1106953109.6800001</v>
      </c>
      <c r="P66" s="2">
        <f>O66/C66</f>
        <v>0.31730634399459795</v>
      </c>
    </row>
    <row r="67" spans="1:16" ht="15" customHeight="1" x14ac:dyDescent="0.2">
      <c r="A67">
        <v>2017</v>
      </c>
      <c r="B67" s="1">
        <v>6139644965.5</v>
      </c>
      <c r="C67" s="1">
        <v>2396747694.5599999</v>
      </c>
      <c r="D67" s="1">
        <v>3742897270.9400001</v>
      </c>
      <c r="E67" s="1"/>
      <c r="F67" s="2"/>
      <c r="G67" s="2"/>
      <c r="H67" s="1">
        <v>3523450429.8499999</v>
      </c>
      <c r="I67" s="2">
        <f t="shared" ref="I67:I76" si="11">H67/B67</f>
        <v>0.57388504541370611</v>
      </c>
      <c r="J67" s="2"/>
      <c r="K67" s="1">
        <v>2616194535.6500001</v>
      </c>
      <c r="L67" s="2">
        <f t="shared" ref="L67:L76" si="12">K67/B67</f>
        <v>0.42611495458629384</v>
      </c>
      <c r="M67" s="3">
        <v>1418679173.49</v>
      </c>
      <c r="N67" s="2">
        <f>M67/C67</f>
        <v>0.59191844711482833</v>
      </c>
      <c r="O67" s="4">
        <v>978068521.07000005</v>
      </c>
      <c r="P67" s="2">
        <f t="shared" ref="P67:P76" si="13">O67/C67</f>
        <v>0.40808155288517173</v>
      </c>
    </row>
    <row r="68" spans="1:16" x14ac:dyDescent="0.2">
      <c r="B68" s="1"/>
      <c r="C68" s="1" t="e">
        <f t="shared" ref="C68:C77" ca="1" si="14">F68+I68+L68+N68</f>
        <v>#DIV/0!</v>
      </c>
      <c r="D68" s="1"/>
      <c r="E68" s="1"/>
      <c r="F68" s="2"/>
      <c r="G68" s="2"/>
      <c r="H68" s="1"/>
      <c r="I68" s="2" t="e">
        <f t="shared" si="11"/>
        <v>#DIV/0!</v>
      </c>
      <c r="J68" s="2"/>
      <c r="K68" s="1"/>
      <c r="L68" s="2" t="e">
        <f t="shared" si="12"/>
        <v>#DIV/0!</v>
      </c>
      <c r="M68" s="1"/>
      <c r="N68" s="2">
        <f t="shared" ref="N68:N76" ca="1" si="15">M68/C68</f>
        <v>0.59191844711482833</v>
      </c>
      <c r="P68" s="2">
        <f t="shared" ca="1" si="13"/>
        <v>0.31730634399459795</v>
      </c>
    </row>
    <row r="69" spans="1:16" x14ac:dyDescent="0.2">
      <c r="B69" s="1"/>
      <c r="C69" s="1" t="e">
        <f t="shared" ca="1" si="14"/>
        <v>#DIV/0!</v>
      </c>
      <c r="D69" s="1"/>
      <c r="E69" s="1"/>
      <c r="F69" s="2"/>
      <c r="G69" s="2"/>
      <c r="H69" s="1"/>
      <c r="I69" s="2" t="e">
        <f t="shared" si="11"/>
        <v>#DIV/0!</v>
      </c>
      <c r="J69" s="2"/>
      <c r="K69" s="1"/>
      <c r="L69" s="2" t="e">
        <f t="shared" si="12"/>
        <v>#DIV/0!</v>
      </c>
      <c r="M69" s="1"/>
      <c r="N69" s="2">
        <f t="shared" ca="1" si="15"/>
        <v>0.59191844711482833</v>
      </c>
      <c r="P69" s="2">
        <f t="shared" ca="1" si="13"/>
        <v>0.31730634399459795</v>
      </c>
    </row>
    <row r="70" spans="1:16" x14ac:dyDescent="0.2">
      <c r="B70" s="1"/>
      <c r="C70" s="1" t="e">
        <f t="shared" ca="1" si="14"/>
        <v>#DIV/0!</v>
      </c>
      <c r="D70" s="1"/>
      <c r="E70" s="1"/>
      <c r="F70" s="2"/>
      <c r="G70" s="2"/>
      <c r="H70" s="1"/>
      <c r="I70" s="2" t="e">
        <f t="shared" si="11"/>
        <v>#DIV/0!</v>
      </c>
      <c r="J70" s="2"/>
      <c r="K70" s="1"/>
      <c r="L70" s="2" t="e">
        <f t="shared" si="12"/>
        <v>#DIV/0!</v>
      </c>
      <c r="M70" s="1"/>
      <c r="N70" s="2">
        <f t="shared" ca="1" si="15"/>
        <v>0.59191844711482833</v>
      </c>
      <c r="P70" s="2">
        <f t="shared" ca="1" si="13"/>
        <v>0.31730634399459795</v>
      </c>
    </row>
    <row r="71" spans="1:16" x14ac:dyDescent="0.2">
      <c r="B71" s="1"/>
      <c r="C71" s="1" t="e">
        <f t="shared" ca="1" si="14"/>
        <v>#DIV/0!</v>
      </c>
      <c r="D71" s="1"/>
      <c r="E71" s="1"/>
      <c r="F71" s="2"/>
      <c r="G71" s="2"/>
      <c r="H71" s="1"/>
      <c r="I71" s="2" t="e">
        <f t="shared" si="11"/>
        <v>#DIV/0!</v>
      </c>
      <c r="J71" s="2"/>
      <c r="K71" s="1"/>
      <c r="L71" s="2" t="e">
        <f t="shared" si="12"/>
        <v>#DIV/0!</v>
      </c>
      <c r="M71" s="1"/>
      <c r="N71" s="2">
        <f t="shared" ca="1" si="15"/>
        <v>0.59191844711482833</v>
      </c>
      <c r="P71" s="2">
        <f t="shared" ca="1" si="13"/>
        <v>0.31730634399459795</v>
      </c>
    </row>
    <row r="72" spans="1:16" x14ac:dyDescent="0.2">
      <c r="B72" s="1"/>
      <c r="C72" s="1" t="e">
        <f t="shared" ca="1" si="14"/>
        <v>#DIV/0!</v>
      </c>
      <c r="D72" s="1"/>
      <c r="E72" s="1"/>
      <c r="F72" s="2"/>
      <c r="G72" s="2"/>
      <c r="H72" s="1"/>
      <c r="I72" s="2" t="e">
        <f t="shared" si="11"/>
        <v>#DIV/0!</v>
      </c>
      <c r="J72" s="2"/>
      <c r="K72" s="1"/>
      <c r="L72" s="2" t="e">
        <f t="shared" si="12"/>
        <v>#DIV/0!</v>
      </c>
      <c r="M72" s="1"/>
      <c r="N72" s="2">
        <f t="shared" ca="1" si="15"/>
        <v>0.59191844711482833</v>
      </c>
      <c r="P72" s="2">
        <f t="shared" ca="1" si="13"/>
        <v>0.31730634399459795</v>
      </c>
    </row>
    <row r="73" spans="1:16" x14ac:dyDescent="0.2">
      <c r="B73" s="1"/>
      <c r="C73" s="1" t="e">
        <f t="shared" ca="1" si="14"/>
        <v>#DIV/0!</v>
      </c>
      <c r="D73" s="1"/>
      <c r="E73" s="1"/>
      <c r="F73" s="2"/>
      <c r="G73" s="2"/>
      <c r="H73" s="1"/>
      <c r="I73" s="2" t="e">
        <f t="shared" si="11"/>
        <v>#DIV/0!</v>
      </c>
      <c r="J73" s="2"/>
      <c r="K73" s="1"/>
      <c r="L73" s="2" t="e">
        <f t="shared" si="12"/>
        <v>#DIV/0!</v>
      </c>
      <c r="M73" s="1"/>
      <c r="N73" s="2">
        <f t="shared" ca="1" si="15"/>
        <v>0.59191844711482833</v>
      </c>
      <c r="P73" s="2">
        <f t="shared" ca="1" si="13"/>
        <v>0.31730634399459795</v>
      </c>
    </row>
    <row r="74" spans="1:16" x14ac:dyDescent="0.2">
      <c r="B74" s="1"/>
      <c r="C74" s="1" t="e">
        <f t="shared" ca="1" si="14"/>
        <v>#DIV/0!</v>
      </c>
      <c r="D74" s="1"/>
      <c r="E74" s="1"/>
      <c r="F74" s="2"/>
      <c r="G74" s="2"/>
      <c r="H74" s="1"/>
      <c r="I74" s="2" t="e">
        <f t="shared" si="11"/>
        <v>#DIV/0!</v>
      </c>
      <c r="J74" s="2"/>
      <c r="K74" s="1"/>
      <c r="L74" s="2" t="e">
        <f t="shared" si="12"/>
        <v>#DIV/0!</v>
      </c>
      <c r="M74" s="1"/>
      <c r="N74" s="2">
        <f t="shared" ca="1" si="15"/>
        <v>0.59191844711482833</v>
      </c>
      <c r="P74" s="2">
        <f t="shared" ca="1" si="13"/>
        <v>0.31730634399459795</v>
      </c>
    </row>
    <row r="75" spans="1:16" x14ac:dyDescent="0.2">
      <c r="B75" s="1"/>
      <c r="C75" s="1" t="e">
        <f t="shared" ca="1" si="14"/>
        <v>#DIV/0!</v>
      </c>
      <c r="D75" s="1"/>
      <c r="E75" s="1"/>
      <c r="F75" s="2"/>
      <c r="G75" s="2"/>
      <c r="H75" s="1"/>
      <c r="I75" s="2" t="e">
        <f t="shared" si="11"/>
        <v>#DIV/0!</v>
      </c>
      <c r="J75" s="2"/>
      <c r="K75" s="1"/>
      <c r="L75" s="2" t="e">
        <f t="shared" si="12"/>
        <v>#DIV/0!</v>
      </c>
      <c r="M75" s="1"/>
      <c r="N75" s="2">
        <f t="shared" ca="1" si="15"/>
        <v>0.59191844711482833</v>
      </c>
      <c r="P75" s="2">
        <f t="shared" ca="1" si="13"/>
        <v>0.31730634399459795</v>
      </c>
    </row>
    <row r="76" spans="1:16" x14ac:dyDescent="0.2">
      <c r="B76" s="1"/>
      <c r="C76" s="1" t="e">
        <f t="shared" ca="1" si="14"/>
        <v>#DIV/0!</v>
      </c>
      <c r="D76" s="1"/>
      <c r="E76" s="1"/>
      <c r="F76" s="2"/>
      <c r="G76" s="2"/>
      <c r="H76" s="1"/>
      <c r="I76" s="2" t="e">
        <f t="shared" si="11"/>
        <v>#DIV/0!</v>
      </c>
      <c r="J76" s="2"/>
      <c r="K76" s="1"/>
      <c r="L76" s="2" t="e">
        <f t="shared" si="12"/>
        <v>#DIV/0!</v>
      </c>
      <c r="M76" s="1"/>
      <c r="N76" s="2">
        <f t="shared" ca="1" si="15"/>
        <v>0.59191844711482833</v>
      </c>
      <c r="P76" s="2">
        <f t="shared" ca="1" si="13"/>
        <v>0.31730634399459795</v>
      </c>
    </row>
    <row r="77" spans="1:16" x14ac:dyDescent="0.2">
      <c r="C77" s="1">
        <f t="shared" si="14"/>
        <v>0</v>
      </c>
      <c r="F77" s="2"/>
      <c r="G77" s="2"/>
      <c r="M77" s="1"/>
      <c r="P77" s="2"/>
    </row>
    <row r="80" spans="1:16" x14ac:dyDescent="0.2">
      <c r="A80" t="s">
        <v>53</v>
      </c>
    </row>
    <row r="81" spans="1:16" x14ac:dyDescent="0.2">
      <c r="A81" t="s">
        <v>10</v>
      </c>
      <c r="B81" t="s">
        <v>38</v>
      </c>
      <c r="C81" t="s">
        <v>47</v>
      </c>
      <c r="D81" t="s">
        <v>48</v>
      </c>
      <c r="E81" t="s">
        <v>65</v>
      </c>
      <c r="F81" t="s">
        <v>49</v>
      </c>
      <c r="G81" t="s">
        <v>64</v>
      </c>
      <c r="H81" t="s">
        <v>50</v>
      </c>
      <c r="I81" t="s">
        <v>51</v>
      </c>
      <c r="J81" t="s">
        <v>107</v>
      </c>
      <c r="K81" t="s">
        <v>52</v>
      </c>
    </row>
    <row r="82" spans="1:16" x14ac:dyDescent="0.2">
      <c r="A82">
        <v>2018</v>
      </c>
      <c r="B82" s="1">
        <v>7212673349.9399996</v>
      </c>
      <c r="C82" s="1">
        <v>2064843723.9100001</v>
      </c>
      <c r="D82" s="1">
        <v>1811256770.3299999</v>
      </c>
      <c r="E82" s="7">
        <f>C82-D82</f>
        <v>253586953.58000016</v>
      </c>
      <c r="F82" s="5">
        <v>282685022.01999998</v>
      </c>
      <c r="G82" s="2">
        <f>F82/C82</f>
        <v>0.1369038338091301</v>
      </c>
      <c r="H82" s="1">
        <v>283394942.54000002</v>
      </c>
      <c r="I82" s="5">
        <v>247006342.69999999</v>
      </c>
      <c r="J82" s="2">
        <f>I82/B82</f>
        <v>3.4246156829222656E-2</v>
      </c>
      <c r="K82" s="1">
        <v>232116556.75999999</v>
      </c>
      <c r="L82" s="2"/>
      <c r="M82" s="1"/>
      <c r="N82" s="2"/>
      <c r="O82" s="4"/>
      <c r="P82" s="2"/>
    </row>
    <row r="83" spans="1:16" x14ac:dyDescent="0.2">
      <c r="A83">
        <f>A82-1</f>
        <v>2017</v>
      </c>
      <c r="B83" s="1">
        <v>6139644965.5</v>
      </c>
      <c r="C83" s="1">
        <v>1417765375.6099999</v>
      </c>
      <c r="D83" s="1">
        <v>1249415004.1199999</v>
      </c>
      <c r="E83" s="7">
        <f t="shared" ref="E83:E90" si="16">C83-D83</f>
        <v>168350371.49000001</v>
      </c>
      <c r="F83" s="5">
        <v>186731142.05000001</v>
      </c>
      <c r="G83" s="2">
        <f t="shared" ref="G83:G90" si="17">F83/C83</f>
        <v>0.13170807050472516</v>
      </c>
      <c r="H83" s="1">
        <v>170630690.22999999</v>
      </c>
      <c r="I83" s="5">
        <v>144167550.41</v>
      </c>
      <c r="J83" s="2">
        <f t="shared" ref="J83:J90" si="18">I83/B83</f>
        <v>2.3481414840778061E-2</v>
      </c>
      <c r="K83" s="1">
        <v>141150661.59999999</v>
      </c>
      <c r="L83" s="2"/>
      <c r="M83" s="3"/>
      <c r="N83" s="2"/>
      <c r="O83" s="4"/>
      <c r="P83" s="2"/>
    </row>
    <row r="84" spans="1:16" x14ac:dyDescent="0.2">
      <c r="A84">
        <f t="shared" ref="A84:A90" si="19">A83-1</f>
        <v>2016</v>
      </c>
      <c r="B84" s="1">
        <v>4491346557</v>
      </c>
      <c r="C84" s="1">
        <v>773474068.86000001</v>
      </c>
      <c r="D84" s="1">
        <v>683493072.79999995</v>
      </c>
      <c r="E84" s="7">
        <f t="shared" si="16"/>
        <v>89980996.060000062</v>
      </c>
      <c r="F84" s="5">
        <v>88676413.439999998</v>
      </c>
      <c r="G84" s="2">
        <f t="shared" si="17"/>
        <v>0.11464691191354026</v>
      </c>
      <c r="H84" s="1">
        <v>100547628.2</v>
      </c>
      <c r="I84" s="5">
        <v>93983912.129999995</v>
      </c>
      <c r="J84" s="2">
        <f t="shared" si="18"/>
        <v>2.092555338076086E-2</v>
      </c>
      <c r="K84" s="1">
        <v>945580.35</v>
      </c>
      <c r="L84" s="2"/>
      <c r="M84" s="1"/>
      <c r="N84" s="2"/>
      <c r="P84" s="2"/>
    </row>
    <row r="85" spans="1:16" x14ac:dyDescent="0.2">
      <c r="A85">
        <f t="shared" si="19"/>
        <v>2015</v>
      </c>
      <c r="B85" s="1">
        <v>2777565349.54</v>
      </c>
      <c r="C85" s="1">
        <v>960909015.83000004</v>
      </c>
      <c r="D85" s="1">
        <v>818217245.5</v>
      </c>
      <c r="E85" s="7">
        <f t="shared" si="16"/>
        <v>142691770.33000004</v>
      </c>
      <c r="F85" s="5">
        <v>142530561.59</v>
      </c>
      <c r="G85" s="2">
        <f t="shared" si="17"/>
        <v>0.14832888363201277</v>
      </c>
      <c r="H85" s="1">
        <v>148688175.59999999</v>
      </c>
      <c r="I85" s="5">
        <v>127098732.27</v>
      </c>
      <c r="J85" s="2">
        <f t="shared" si="18"/>
        <v>4.5759043001832221E-2</v>
      </c>
      <c r="K85" s="1">
        <v>96069481.920000002</v>
      </c>
      <c r="L85" s="2"/>
      <c r="M85" s="1"/>
      <c r="N85" s="2"/>
      <c r="P85" s="2"/>
    </row>
    <row r="86" spans="1:16" x14ac:dyDescent="0.2">
      <c r="A86">
        <f t="shared" si="19"/>
        <v>2014</v>
      </c>
      <c r="B86" s="1">
        <v>1972137293.8599999</v>
      </c>
      <c r="C86" s="1">
        <v>650589189.09000003</v>
      </c>
      <c r="D86" s="1">
        <v>537637776.24000001</v>
      </c>
      <c r="E86" s="7">
        <f t="shared" si="16"/>
        <v>112951412.85000002</v>
      </c>
      <c r="F86" s="5">
        <v>112357897.25</v>
      </c>
      <c r="G86" s="2">
        <f t="shared" si="17"/>
        <v>0.17270175885824141</v>
      </c>
      <c r="H86" s="1">
        <v>113266229.08</v>
      </c>
      <c r="I86" s="5">
        <v>98733375.319999993</v>
      </c>
      <c r="J86" s="2">
        <f t="shared" si="18"/>
        <v>5.0064148995809708E-2</v>
      </c>
      <c r="K86" s="1">
        <v>96069481.920000002</v>
      </c>
      <c r="L86" s="2"/>
      <c r="M86" s="1"/>
      <c r="N86" s="2"/>
      <c r="P86" s="2"/>
    </row>
    <row r="87" spans="1:16" x14ac:dyDescent="0.2">
      <c r="A87">
        <f t="shared" si="19"/>
        <v>2013</v>
      </c>
      <c r="B87" s="1">
        <v>1179446486.4400001</v>
      </c>
      <c r="C87" s="1">
        <v>278305369.32999998</v>
      </c>
      <c r="D87" s="1">
        <v>254146085.77000001</v>
      </c>
      <c r="E87" s="7">
        <f t="shared" si="16"/>
        <v>24159283.559999973</v>
      </c>
      <c r="F87" s="5">
        <v>23646471.649999999</v>
      </c>
      <c r="G87" s="2">
        <f t="shared" si="17"/>
        <v>8.4965919654827957E-2</v>
      </c>
      <c r="H87" s="1">
        <v>31754245.25</v>
      </c>
      <c r="I87" s="5">
        <v>28483511.449999999</v>
      </c>
      <c r="J87" s="2">
        <f t="shared" si="18"/>
        <v>2.4149897242030566E-2</v>
      </c>
      <c r="K87" s="1">
        <v>28881580</v>
      </c>
      <c r="L87" s="2"/>
      <c r="M87" s="1"/>
      <c r="N87" s="2"/>
      <c r="P87" s="2"/>
    </row>
    <row r="88" spans="1:16" x14ac:dyDescent="0.2">
      <c r="A88">
        <f t="shared" si="19"/>
        <v>2012</v>
      </c>
      <c r="B88" s="1">
        <v>1132152508.96</v>
      </c>
      <c r="C88" s="1">
        <v>354518126.98000002</v>
      </c>
      <c r="D88" s="1">
        <v>275309165.17000002</v>
      </c>
      <c r="E88" s="7">
        <f t="shared" si="16"/>
        <v>79208961.810000002</v>
      </c>
      <c r="F88" s="5">
        <v>78783630.180000007</v>
      </c>
      <c r="G88" s="2">
        <f t="shared" si="17"/>
        <v>0.2222273677544408</v>
      </c>
      <c r="H88" s="1">
        <v>79678101.810000002</v>
      </c>
      <c r="I88" s="5">
        <v>68000398.879999995</v>
      </c>
      <c r="J88" s="2">
        <f t="shared" si="18"/>
        <v>6.0062931753307194E-2</v>
      </c>
      <c r="K88" s="1">
        <v>68000398.879999995</v>
      </c>
      <c r="L88" s="2"/>
      <c r="M88" s="1"/>
      <c r="N88" s="2"/>
      <c r="P88" s="2"/>
    </row>
    <row r="89" spans="1:16" x14ac:dyDescent="0.2">
      <c r="A89">
        <f t="shared" si="19"/>
        <v>2011</v>
      </c>
      <c r="B89" s="1">
        <v>1049298850.75</v>
      </c>
      <c r="C89" s="1">
        <v>263799046.13</v>
      </c>
      <c r="D89" s="1">
        <v>208934965.06999999</v>
      </c>
      <c r="E89" s="7">
        <f t="shared" si="16"/>
        <v>54864081.060000002</v>
      </c>
      <c r="F89" s="5">
        <v>54426795.079999998</v>
      </c>
      <c r="G89" s="2">
        <f t="shared" si="17"/>
        <v>0.20631915042322976</v>
      </c>
      <c r="H89" s="1">
        <v>56646227.939999998</v>
      </c>
      <c r="I89" s="5">
        <v>47735376.670000002</v>
      </c>
      <c r="J89" s="2">
        <f t="shared" si="18"/>
        <v>4.5492641715828168E-2</v>
      </c>
      <c r="K89" s="1">
        <v>47735376.670000002</v>
      </c>
      <c r="L89" s="2"/>
      <c r="M89" s="1"/>
      <c r="N89" s="2"/>
      <c r="P89" s="2"/>
    </row>
    <row r="90" spans="1:16" x14ac:dyDescent="0.2">
      <c r="A90">
        <f t="shared" si="19"/>
        <v>2010</v>
      </c>
      <c r="B90" s="1">
        <v>284894109.87</v>
      </c>
      <c r="C90" s="1">
        <v>209748467.41999999</v>
      </c>
      <c r="D90" s="1">
        <v>156391021.81</v>
      </c>
      <c r="E90" s="7">
        <f t="shared" si="16"/>
        <v>53357445.609999985</v>
      </c>
      <c r="F90" s="5">
        <v>53215915.549999997</v>
      </c>
      <c r="G90" s="2">
        <f t="shared" si="17"/>
        <v>0.25371301256490486</v>
      </c>
      <c r="H90" s="1">
        <v>53882632.009999998</v>
      </c>
      <c r="I90" s="5">
        <v>45143297.100000001</v>
      </c>
      <c r="J90" s="2">
        <f t="shared" si="18"/>
        <v>0.15845640726162902</v>
      </c>
      <c r="K90" s="1">
        <v>45143297.100000001</v>
      </c>
      <c r="L90" s="2"/>
      <c r="M90" s="1"/>
      <c r="N90" s="2"/>
      <c r="P90" s="2"/>
    </row>
    <row r="91" spans="1:16" x14ac:dyDescent="0.2">
      <c r="B91" s="1"/>
      <c r="C91" s="1"/>
      <c r="D91" s="1"/>
      <c r="E91" s="7"/>
      <c r="F91" s="5"/>
      <c r="G91" s="2"/>
      <c r="H91" s="1"/>
      <c r="I91" s="5"/>
      <c r="J91" s="5"/>
      <c r="K91" s="1"/>
      <c r="L91" s="2"/>
      <c r="M91" s="1"/>
      <c r="N91" s="2"/>
      <c r="P91" s="2"/>
    </row>
    <row r="92" spans="1:16" x14ac:dyDescent="0.2">
      <c r="B92" s="1"/>
      <c r="C92" s="1"/>
      <c r="D92" s="1"/>
      <c r="E92" s="7"/>
      <c r="F92" s="5"/>
      <c r="G92" s="2"/>
      <c r="H92" s="1"/>
      <c r="I92" s="5"/>
      <c r="J92" s="5"/>
      <c r="K92" s="1"/>
      <c r="L92" s="2"/>
      <c r="M92" s="1"/>
      <c r="N92" s="2"/>
      <c r="P92" s="2"/>
    </row>
    <row r="93" spans="1:16" x14ac:dyDescent="0.2">
      <c r="F93" s="5"/>
      <c r="G93" s="1"/>
      <c r="I93" s="5"/>
      <c r="J93" s="5"/>
    </row>
    <row r="94" spans="1:16" x14ac:dyDescent="0.2">
      <c r="I94" s="5"/>
      <c r="J94" s="5"/>
    </row>
    <row r="97" spans="1:13" x14ac:dyDescent="0.2">
      <c r="A97" t="s">
        <v>54</v>
      </c>
    </row>
    <row r="98" spans="1:13" x14ac:dyDescent="0.2">
      <c r="A98" t="s">
        <v>10</v>
      </c>
      <c r="B98" t="s">
        <v>55</v>
      </c>
      <c r="C98" t="s">
        <v>56</v>
      </c>
      <c r="D98" t="s">
        <v>57</v>
      </c>
      <c r="F98" t="s">
        <v>58</v>
      </c>
      <c r="H98" t="s">
        <v>59</v>
      </c>
      <c r="I98" t="s">
        <v>60</v>
      </c>
      <c r="K98" t="s">
        <v>61</v>
      </c>
      <c r="L98" t="s">
        <v>62</v>
      </c>
      <c r="M98" t="s">
        <v>63</v>
      </c>
    </row>
    <row r="99" spans="1:13" x14ac:dyDescent="0.2">
      <c r="A99">
        <v>2018</v>
      </c>
      <c r="B99" s="1">
        <v>1711965993.4000001</v>
      </c>
      <c r="C99" s="1">
        <v>1465870909.3</v>
      </c>
      <c r="D99" s="1">
        <f>B99-C99</f>
        <v>246095084.10000014</v>
      </c>
      <c r="E99" s="1"/>
      <c r="F99" s="5">
        <v>616475808.30999994</v>
      </c>
      <c r="G99" s="5"/>
      <c r="H99" s="1">
        <v>869275009.75</v>
      </c>
      <c r="I99" s="1">
        <f>F99-H99</f>
        <v>-252799201.44000006</v>
      </c>
      <c r="J99" s="1"/>
      <c r="K99" s="1">
        <v>940211993.67999995</v>
      </c>
      <c r="L99" s="1">
        <v>1109582757.0899999</v>
      </c>
      <c r="M99" s="1">
        <f>K99-L99</f>
        <v>-169370763.40999997</v>
      </c>
    </row>
    <row r="100" spans="1:13" x14ac:dyDescent="0.2">
      <c r="A100">
        <v>2017</v>
      </c>
      <c r="B100" s="1">
        <v>1066631685.8200001</v>
      </c>
      <c r="C100" s="1">
        <v>1001412664.6</v>
      </c>
      <c r="D100" s="1">
        <f t="shared" ref="D100:D108" si="20">B100-C100</f>
        <v>65219021.220000029</v>
      </c>
      <c r="E100" s="1"/>
      <c r="F100" s="5">
        <v>99909541.650000006</v>
      </c>
      <c r="G100" s="5"/>
      <c r="H100" s="1">
        <v>875830003.32000005</v>
      </c>
      <c r="I100" s="1">
        <f t="shared" ref="I100:I108" si="21">F100-H100</f>
        <v>-775920461.67000008</v>
      </c>
      <c r="J100" s="1"/>
      <c r="K100" s="1">
        <v>874159512.00999999</v>
      </c>
      <c r="L100" s="1">
        <v>640704202.59000003</v>
      </c>
      <c r="M100" s="1">
        <f t="shared" ref="M100:M108" si="22">K100-L100</f>
        <v>233455309.41999996</v>
      </c>
    </row>
    <row r="101" spans="1:13" x14ac:dyDescent="0.2">
      <c r="B101" s="1"/>
      <c r="C101" s="1">
        <f t="shared" ref="C101:C109" si="23">F101+I101+L101+N101</f>
        <v>0</v>
      </c>
      <c r="D101" s="1">
        <f t="shared" si="20"/>
        <v>0</v>
      </c>
      <c r="E101" s="1"/>
      <c r="F101" s="5"/>
      <c r="G101" s="5"/>
      <c r="H101" s="1"/>
      <c r="I101" s="1">
        <f t="shared" si="21"/>
        <v>0</v>
      </c>
      <c r="J101" s="1"/>
      <c r="K101" s="1"/>
      <c r="L101" s="1"/>
      <c r="M101" s="1">
        <f t="shared" si="22"/>
        <v>0</v>
      </c>
    </row>
    <row r="102" spans="1:13" x14ac:dyDescent="0.2">
      <c r="B102" s="1"/>
      <c r="C102" s="1">
        <f t="shared" si="23"/>
        <v>0</v>
      </c>
      <c r="D102" s="1">
        <f t="shared" si="20"/>
        <v>0</v>
      </c>
      <c r="E102" s="1"/>
      <c r="F102" s="5"/>
      <c r="G102" s="5"/>
      <c r="H102" s="1"/>
      <c r="I102" s="1">
        <f t="shared" si="21"/>
        <v>0</v>
      </c>
      <c r="J102" s="1"/>
      <c r="K102" s="1"/>
      <c r="L102" s="1"/>
      <c r="M102" s="1">
        <f t="shared" si="22"/>
        <v>0</v>
      </c>
    </row>
    <row r="103" spans="1:13" x14ac:dyDescent="0.2">
      <c r="B103" s="1"/>
      <c r="C103" s="1">
        <f t="shared" si="23"/>
        <v>0</v>
      </c>
      <c r="D103" s="1">
        <f t="shared" si="20"/>
        <v>0</v>
      </c>
      <c r="E103" s="1"/>
      <c r="F103" s="5"/>
      <c r="G103" s="5"/>
      <c r="H103" s="1"/>
      <c r="I103" s="1">
        <f t="shared" si="21"/>
        <v>0</v>
      </c>
      <c r="J103" s="1"/>
      <c r="K103" s="1"/>
      <c r="L103" s="1"/>
      <c r="M103" s="1">
        <f t="shared" si="22"/>
        <v>0</v>
      </c>
    </row>
    <row r="104" spans="1:13" x14ac:dyDescent="0.2">
      <c r="B104" s="1"/>
      <c r="C104" s="1">
        <f t="shared" si="23"/>
        <v>0</v>
      </c>
      <c r="D104" s="1">
        <f t="shared" si="20"/>
        <v>0</v>
      </c>
      <c r="E104" s="1"/>
      <c r="F104" s="5"/>
      <c r="G104" s="5"/>
      <c r="H104" s="1"/>
      <c r="I104" s="1">
        <f t="shared" si="21"/>
        <v>0</v>
      </c>
      <c r="J104" s="1"/>
      <c r="K104" s="1"/>
      <c r="L104" s="1"/>
      <c r="M104" s="1">
        <f t="shared" si="22"/>
        <v>0</v>
      </c>
    </row>
    <row r="105" spans="1:13" x14ac:dyDescent="0.2">
      <c r="B105" s="1"/>
      <c r="C105" s="1">
        <f t="shared" si="23"/>
        <v>0</v>
      </c>
      <c r="D105" s="1">
        <f t="shared" si="20"/>
        <v>0</v>
      </c>
      <c r="E105" s="1"/>
      <c r="F105" s="5"/>
      <c r="G105" s="5"/>
      <c r="H105" s="1"/>
      <c r="I105" s="1">
        <f t="shared" si="21"/>
        <v>0</v>
      </c>
      <c r="J105" s="1"/>
      <c r="K105" s="1"/>
      <c r="L105" s="1"/>
      <c r="M105" s="1">
        <f t="shared" si="22"/>
        <v>0</v>
      </c>
    </row>
    <row r="106" spans="1:13" x14ac:dyDescent="0.2">
      <c r="B106" s="1"/>
      <c r="C106" s="1">
        <f t="shared" si="23"/>
        <v>0</v>
      </c>
      <c r="D106" s="1">
        <f t="shared" si="20"/>
        <v>0</v>
      </c>
      <c r="E106" s="1"/>
      <c r="F106" s="5"/>
      <c r="G106" s="5"/>
      <c r="H106" s="1"/>
      <c r="I106" s="1">
        <f t="shared" si="21"/>
        <v>0</v>
      </c>
      <c r="J106" s="1"/>
      <c r="K106" s="1"/>
      <c r="L106" s="1"/>
      <c r="M106" s="1">
        <f t="shared" si="22"/>
        <v>0</v>
      </c>
    </row>
    <row r="107" spans="1:13" x14ac:dyDescent="0.2">
      <c r="B107" s="1"/>
      <c r="C107" s="1">
        <f t="shared" si="23"/>
        <v>0</v>
      </c>
      <c r="D107" s="1">
        <f t="shared" si="20"/>
        <v>0</v>
      </c>
      <c r="E107" s="1"/>
      <c r="F107" s="5"/>
      <c r="G107" s="5"/>
      <c r="H107" s="1"/>
      <c r="I107" s="1">
        <f t="shared" si="21"/>
        <v>0</v>
      </c>
      <c r="J107" s="1"/>
      <c r="K107" s="1"/>
      <c r="L107" s="1"/>
      <c r="M107" s="1">
        <f t="shared" si="22"/>
        <v>0</v>
      </c>
    </row>
    <row r="108" spans="1:13" x14ac:dyDescent="0.2">
      <c r="B108" s="1"/>
      <c r="C108" s="1">
        <f t="shared" si="23"/>
        <v>0</v>
      </c>
      <c r="D108" s="1">
        <f t="shared" si="20"/>
        <v>0</v>
      </c>
      <c r="E108" s="1"/>
      <c r="F108" s="5"/>
      <c r="G108" s="5"/>
      <c r="H108" s="1"/>
      <c r="I108" s="1">
        <f t="shared" si="21"/>
        <v>0</v>
      </c>
      <c r="J108" s="1"/>
      <c r="K108" s="1"/>
      <c r="L108" s="1"/>
      <c r="M108" s="1">
        <f t="shared" si="22"/>
        <v>0</v>
      </c>
    </row>
    <row r="109" spans="1:13" x14ac:dyDescent="0.2">
      <c r="B109" s="1"/>
      <c r="C109" s="1" t="e">
        <f t="shared" si="23"/>
        <v>#DIV/0!</v>
      </c>
      <c r="D109" s="1"/>
      <c r="E109" s="1"/>
      <c r="F109" s="5"/>
      <c r="G109" s="5"/>
      <c r="H109" s="1"/>
      <c r="I109" s="6" t="e">
        <f t="shared" ref="I109" si="24">H109/B109</f>
        <v>#DIV/0!</v>
      </c>
      <c r="J109" s="6"/>
      <c r="K109" s="1"/>
      <c r="L109" s="1"/>
      <c r="M109" s="1"/>
    </row>
    <row r="110" spans="1:13" x14ac:dyDescent="0.2">
      <c r="F110" s="5"/>
      <c r="G110" s="5"/>
      <c r="I110" s="5"/>
      <c r="J110" s="5"/>
    </row>
    <row r="111" spans="1:13" x14ac:dyDescent="0.2">
      <c r="I111" s="5"/>
      <c r="J111" s="5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0"/>
  <sheetViews>
    <sheetView workbookViewId="0">
      <selection activeCell="F22" sqref="F22"/>
    </sheetView>
  </sheetViews>
  <sheetFormatPr baseColWidth="10" defaultRowHeight="15" x14ac:dyDescent="0.2"/>
  <cols>
    <col min="3" max="3" width="18.83203125" customWidth="1"/>
  </cols>
  <sheetData>
    <row r="3" spans="1:14" x14ac:dyDescent="0.2">
      <c r="A3" t="s">
        <v>66</v>
      </c>
      <c r="B3" t="s">
        <v>67</v>
      </c>
      <c r="C3" t="s">
        <v>68</v>
      </c>
    </row>
    <row r="4" spans="1:14" x14ac:dyDescent="0.2">
      <c r="A4">
        <v>2018</v>
      </c>
      <c r="B4" s="8"/>
      <c r="C4" s="9">
        <v>246095084.09999999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">
      <c r="A5">
        <v>2017</v>
      </c>
      <c r="B5" s="9"/>
      <c r="C5" s="9">
        <v>65219021.219999999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">
      <c r="A6">
        <v>2016</v>
      </c>
      <c r="B6" s="9"/>
      <c r="C6" s="9">
        <v>31456959.93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">
      <c r="A7">
        <v>2015</v>
      </c>
      <c r="B7" s="9"/>
      <c r="C7" s="9">
        <v>51772954.280000001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2">
      <c r="A8">
        <v>2014</v>
      </c>
      <c r="B8" s="9"/>
      <c r="C8" s="9">
        <v>40168678.530000001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 x14ac:dyDescent="0.2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 x14ac:dyDescent="0.2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 x14ac:dyDescent="0.2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 x14ac:dyDescent="0.2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14" x14ac:dyDescent="0.2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 x14ac:dyDescent="0.2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 x14ac:dyDescent="0.2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14" x14ac:dyDescent="0.2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G20" sqref="G20"/>
    </sheetView>
  </sheetViews>
  <sheetFormatPr baseColWidth="10" defaultRowHeight="15" x14ac:dyDescent="0.2"/>
  <cols>
    <col min="1" max="1" width="17.83203125" customWidth="1"/>
    <col min="2" max="2" width="15.1640625" bestFit="1" customWidth="1"/>
    <col min="3" max="4" width="14.5" customWidth="1"/>
    <col min="5" max="5" width="15.83203125" customWidth="1"/>
    <col min="6" max="6" width="15" customWidth="1"/>
    <col min="7" max="7" width="17.5" customWidth="1"/>
    <col min="8" max="8" width="15.83203125" customWidth="1"/>
    <col min="9" max="9" width="13.33203125" customWidth="1"/>
    <col min="10" max="10" width="16.83203125" customWidth="1"/>
    <col min="11" max="11" width="16.33203125" customWidth="1"/>
  </cols>
  <sheetData>
    <row r="1" spans="1:11" ht="15" customHeight="1" x14ac:dyDescent="0.2"/>
    <row r="2" spans="1:11" ht="21" x14ac:dyDescent="0.3">
      <c r="A2" t="s">
        <v>66</v>
      </c>
      <c r="B2" s="10">
        <v>2009</v>
      </c>
      <c r="C2" s="10">
        <v>2010</v>
      </c>
      <c r="D2" s="10">
        <v>2011</v>
      </c>
      <c r="E2" s="10">
        <v>2012</v>
      </c>
      <c r="F2" s="10">
        <v>2013</v>
      </c>
      <c r="G2" s="10">
        <v>2014</v>
      </c>
      <c r="H2" s="10">
        <v>2015</v>
      </c>
      <c r="I2" s="10">
        <v>2016</v>
      </c>
      <c r="J2" s="10">
        <v>2017</v>
      </c>
      <c r="K2" s="10">
        <v>2018</v>
      </c>
    </row>
    <row r="3" spans="1:11" ht="21" x14ac:dyDescent="0.3">
      <c r="A3" s="10" t="s">
        <v>109</v>
      </c>
      <c r="B3" s="10"/>
      <c r="C3" s="9"/>
      <c r="D3" s="9">
        <v>65720196.159999996</v>
      </c>
      <c r="E3" s="9">
        <v>80408998.359999999</v>
      </c>
      <c r="F3" s="9">
        <v>87132277.099999994</v>
      </c>
      <c r="G3" s="9">
        <v>65799710.090000004</v>
      </c>
      <c r="H3" s="9">
        <v>106024557.31</v>
      </c>
      <c r="I3" s="9">
        <v>137062829.18000001</v>
      </c>
      <c r="J3" s="9">
        <v>112675192.73999999</v>
      </c>
      <c r="K3" s="9">
        <v>185909492.16</v>
      </c>
    </row>
    <row r="4" spans="1:11" x14ac:dyDescent="0.2">
      <c r="A4" t="s">
        <v>69</v>
      </c>
      <c r="C4" s="2"/>
      <c r="D4" s="2" t="e">
        <f t="shared" ref="D4:K4" si="0">(D3-C3)/C3</f>
        <v>#DIV/0!</v>
      </c>
      <c r="E4" s="2">
        <f t="shared" si="0"/>
        <v>0.22350514846667804</v>
      </c>
      <c r="F4" s="2">
        <f t="shared" si="0"/>
        <v>8.3613511884567074E-2</v>
      </c>
      <c r="G4" s="2">
        <f t="shared" si="0"/>
        <v>-0.24482967414609197</v>
      </c>
      <c r="H4" s="2">
        <f t="shared" si="0"/>
        <v>0.61132256000795393</v>
      </c>
      <c r="I4" s="2">
        <f t="shared" si="0"/>
        <v>0.29274606428441596</v>
      </c>
      <c r="J4" s="2">
        <f t="shared" si="0"/>
        <v>-0.1779303446886577</v>
      </c>
      <c r="K4" s="2">
        <f t="shared" si="0"/>
        <v>0.64995938892236416</v>
      </c>
    </row>
    <row r="5" spans="1:11" x14ac:dyDescent="0.2">
      <c r="A5" t="s">
        <v>118</v>
      </c>
      <c r="B5" s="2">
        <f>(K3-D3)/D3/8</f>
        <v>0.22860038280202238</v>
      </c>
    </row>
    <row r="7" spans="1:11" x14ac:dyDescent="0.2">
      <c r="A7" s="16" t="s">
        <v>110</v>
      </c>
      <c r="B7" s="16" t="s">
        <v>70</v>
      </c>
      <c r="C7" s="16" t="s">
        <v>71</v>
      </c>
      <c r="D7" s="16" t="s">
        <v>72</v>
      </c>
      <c r="E7" s="16" t="s">
        <v>106</v>
      </c>
    </row>
    <row r="8" spans="1:11" x14ac:dyDescent="0.2">
      <c r="A8" s="17">
        <f>K3*0.8</f>
        <v>148727593.72800002</v>
      </c>
      <c r="B8" s="16">
        <v>0.05</v>
      </c>
      <c r="C8" s="16">
        <v>15</v>
      </c>
      <c r="D8" s="16">
        <v>0.15</v>
      </c>
      <c r="E8" s="16">
        <v>0.7</v>
      </c>
    </row>
    <row r="9" spans="1:11" x14ac:dyDescent="0.2">
      <c r="A9" s="1"/>
    </row>
    <row r="10" spans="1:11" x14ac:dyDescent="0.2">
      <c r="A10" s="16"/>
      <c r="B10" s="18">
        <v>0.18</v>
      </c>
      <c r="C10" s="18">
        <v>0.18</v>
      </c>
      <c r="D10" s="18">
        <v>0.18</v>
      </c>
      <c r="E10" s="18">
        <v>0.18</v>
      </c>
      <c r="F10" s="18">
        <v>0.18</v>
      </c>
      <c r="G10" s="16"/>
      <c r="H10" s="16"/>
    </row>
    <row r="11" spans="1:11" x14ac:dyDescent="0.2">
      <c r="A11" s="16" t="s">
        <v>66</v>
      </c>
      <c r="B11" s="16">
        <v>2019</v>
      </c>
      <c r="C11" s="16">
        <v>2020</v>
      </c>
      <c r="D11" s="16">
        <v>2021</v>
      </c>
      <c r="E11" s="16">
        <v>2022</v>
      </c>
      <c r="F11" s="16">
        <v>2023</v>
      </c>
      <c r="G11" s="16"/>
      <c r="H11" s="16" t="s">
        <v>113</v>
      </c>
    </row>
    <row r="12" spans="1:11" x14ac:dyDescent="0.2">
      <c r="A12" s="16" t="s">
        <v>111</v>
      </c>
      <c r="B12" s="19">
        <f>A8*(1+D8)</f>
        <v>171036732.7872</v>
      </c>
      <c r="C12" s="19">
        <f>B12*(1+D8)</f>
        <v>196692242.70527998</v>
      </c>
      <c r="D12" s="19">
        <f>C12*(1+D8)</f>
        <v>226196079.11107194</v>
      </c>
      <c r="E12" s="19">
        <f>D12*(1+D8)</f>
        <v>260125490.97773272</v>
      </c>
      <c r="F12" s="19">
        <f>E12*(1+D8)</f>
        <v>299144314.62439263</v>
      </c>
      <c r="G12" s="19">
        <f>F12*C8</f>
        <v>4487164719.3658895</v>
      </c>
      <c r="H12" s="16"/>
    </row>
    <row r="13" spans="1:11" x14ac:dyDescent="0.2">
      <c r="A13" s="16" t="s">
        <v>112</v>
      </c>
      <c r="B13" s="17">
        <f>B12/(1+B8)</f>
        <v>162892126.46399999</v>
      </c>
      <c r="C13" s="17">
        <f>C12/(1+B8)^2</f>
        <v>178405662.31771424</v>
      </c>
      <c r="D13" s="17">
        <f>D12/(1+B8)^3</f>
        <v>195396677.77654415</v>
      </c>
      <c r="E13" s="17">
        <f>E12/(1+B8)^4</f>
        <v>214005885.18383408</v>
      </c>
      <c r="F13" s="17">
        <f>F12/(1+B8)^5</f>
        <v>234387398.05848491</v>
      </c>
      <c r="G13" s="17">
        <f>G12/(1+B8)^4</f>
        <v>3691601519.4211378</v>
      </c>
      <c r="H13" s="17">
        <f>SUM(B13:G13)</f>
        <v>4676689269.221715</v>
      </c>
    </row>
    <row r="14" spans="1:11" x14ac:dyDescent="0.2">
      <c r="A14" s="16"/>
      <c r="B14" s="17"/>
      <c r="C14" s="17"/>
      <c r="D14" s="17"/>
      <c r="E14" s="17"/>
      <c r="F14" s="17"/>
      <c r="G14" s="17" t="s">
        <v>114</v>
      </c>
      <c r="H14" s="17">
        <f>H13*E8</f>
        <v>3273682488.4552002</v>
      </c>
    </row>
    <row r="16" spans="1:11" x14ac:dyDescent="0.2">
      <c r="K16" s="9"/>
    </row>
    <row r="17" spans="11:11" x14ac:dyDescent="0.2">
      <c r="K17" s="9"/>
    </row>
    <row r="18" spans="11:11" x14ac:dyDescent="0.2">
      <c r="K18" s="9"/>
    </row>
    <row r="19" spans="11:11" x14ac:dyDescent="0.2">
      <c r="K19" s="9"/>
    </row>
    <row r="20" spans="11:11" x14ac:dyDescent="0.2">
      <c r="K20" s="9"/>
    </row>
    <row r="21" spans="11:11" x14ac:dyDescent="0.2">
      <c r="K21" s="9"/>
    </row>
    <row r="22" spans="11:11" x14ac:dyDescent="0.2">
      <c r="K22" s="9"/>
    </row>
    <row r="23" spans="11:11" x14ac:dyDescent="0.2">
      <c r="K23" s="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8"/>
  <sheetViews>
    <sheetView topLeftCell="A2" workbookViewId="0">
      <selection activeCell="A4" sqref="A4:B11"/>
    </sheetView>
  </sheetViews>
  <sheetFormatPr baseColWidth="10" defaultRowHeight="15" x14ac:dyDescent="0.2"/>
  <cols>
    <col min="2" max="2" width="14" customWidth="1"/>
    <col min="3" max="3" width="13.6640625" bestFit="1" customWidth="1"/>
    <col min="4" max="4" width="15.1640625" bestFit="1" customWidth="1"/>
    <col min="5" max="5" width="14.83203125" customWidth="1"/>
    <col min="8" max="8" width="15.5" customWidth="1"/>
    <col min="9" max="9" width="16.1640625" customWidth="1"/>
    <col min="10" max="10" width="14.1640625" customWidth="1"/>
    <col min="11" max="11" width="16.6640625" customWidth="1"/>
    <col min="12" max="12" width="15" customWidth="1"/>
    <col min="13" max="13" width="14.5" customWidth="1"/>
    <col min="14" max="21" width="17.83203125" customWidth="1"/>
    <col min="22" max="22" width="15.6640625" customWidth="1"/>
    <col min="23" max="23" width="16.1640625" customWidth="1"/>
    <col min="24" max="26" width="15.1640625" bestFit="1" customWidth="1"/>
    <col min="27" max="27" width="13.6640625" bestFit="1" customWidth="1"/>
    <col min="28" max="28" width="14.6640625" customWidth="1"/>
    <col min="29" max="29" width="18.1640625" customWidth="1"/>
  </cols>
  <sheetData>
    <row r="2" spans="1:29" x14ac:dyDescent="0.2">
      <c r="J2" t="s">
        <v>82</v>
      </c>
      <c r="L2" t="s">
        <v>82</v>
      </c>
      <c r="AA2" t="s">
        <v>82</v>
      </c>
      <c r="AC2" t="s">
        <v>82</v>
      </c>
    </row>
    <row r="3" spans="1:29" x14ac:dyDescent="0.2">
      <c r="A3" t="s">
        <v>73</v>
      </c>
      <c r="B3" t="s">
        <v>85</v>
      </c>
      <c r="C3" t="s">
        <v>74</v>
      </c>
      <c r="D3" t="s">
        <v>51</v>
      </c>
      <c r="E3" t="s">
        <v>75</v>
      </c>
      <c r="F3" t="s">
        <v>76</v>
      </c>
      <c r="G3" t="s">
        <v>78</v>
      </c>
      <c r="H3" t="s">
        <v>79</v>
      </c>
      <c r="I3" t="s">
        <v>80</v>
      </c>
      <c r="J3" t="s">
        <v>81</v>
      </c>
      <c r="K3" t="s">
        <v>105</v>
      </c>
      <c r="L3" t="s">
        <v>83</v>
      </c>
      <c r="M3" t="s">
        <v>84</v>
      </c>
      <c r="N3" t="s">
        <v>86</v>
      </c>
      <c r="O3" t="s">
        <v>87</v>
      </c>
      <c r="P3" t="s">
        <v>94</v>
      </c>
      <c r="Q3" t="s">
        <v>108</v>
      </c>
      <c r="R3" t="s">
        <v>88</v>
      </c>
      <c r="S3" t="s">
        <v>89</v>
      </c>
      <c r="T3" t="s">
        <v>90</v>
      </c>
      <c r="U3" t="s">
        <v>115</v>
      </c>
      <c r="V3" t="s">
        <v>91</v>
      </c>
      <c r="W3" t="s">
        <v>92</v>
      </c>
      <c r="X3" t="s">
        <v>93</v>
      </c>
      <c r="Y3" t="s">
        <v>116</v>
      </c>
    </row>
    <row r="4" spans="1:29" x14ac:dyDescent="0.2">
      <c r="A4">
        <v>2018</v>
      </c>
      <c r="B4" s="9">
        <v>185909492.16</v>
      </c>
      <c r="C4" s="9">
        <v>134086235.09</v>
      </c>
      <c r="D4" s="9">
        <v>184962246.08000001</v>
      </c>
      <c r="E4" s="9">
        <v>223198666.34999999</v>
      </c>
      <c r="F4" s="2">
        <f t="shared" ref="F4:F13" si="0">C4/D4</f>
        <v>0.72493840192665548</v>
      </c>
      <c r="G4" s="2">
        <f t="shared" ref="G4:G13" si="1">E4/D4</f>
        <v>1.2067255403757475</v>
      </c>
      <c r="H4" s="9">
        <f>D4+J4+L4+M4+N4+O4+R4+S4+T4+V4+W4+X4+P4+Q4+U4+Y4</f>
        <v>223198666.35000008</v>
      </c>
      <c r="I4" s="9">
        <f>H4-E4</f>
        <v>0</v>
      </c>
      <c r="J4" s="9">
        <v>7920827.5700000003</v>
      </c>
      <c r="K4" s="2">
        <f>J4/D4</f>
        <v>4.2824023485171551E-2</v>
      </c>
      <c r="L4" s="9">
        <v>80234987.400000006</v>
      </c>
      <c r="M4" s="9">
        <v>4746389.88</v>
      </c>
      <c r="N4" s="9">
        <v>1796686.87</v>
      </c>
      <c r="O4" s="9">
        <v>-3112.32</v>
      </c>
      <c r="P4" s="9">
        <v>1172128.96</v>
      </c>
      <c r="Q4" s="9"/>
      <c r="R4" s="9">
        <v>43787340.039999999</v>
      </c>
      <c r="S4" s="11">
        <v>-27315964.379999999</v>
      </c>
      <c r="T4" s="11">
        <v>688323.81</v>
      </c>
      <c r="U4" s="11">
        <v>-1905077.66</v>
      </c>
      <c r="V4" s="9">
        <v>-156015831.34999999</v>
      </c>
      <c r="W4" s="9">
        <v>18059496.16</v>
      </c>
      <c r="X4" s="9">
        <v>56376717.670000002</v>
      </c>
      <c r="Y4" s="9">
        <v>8693507.6199999992</v>
      </c>
      <c r="Z4" s="9"/>
      <c r="AA4" s="9"/>
      <c r="AB4" s="9"/>
      <c r="AC4" s="9"/>
    </row>
    <row r="5" spans="1:29" x14ac:dyDescent="0.2">
      <c r="A5">
        <f>A4-1</f>
        <v>2017</v>
      </c>
      <c r="B5" s="9">
        <v>112675192.73999999</v>
      </c>
      <c r="C5" s="9">
        <v>76779530.319999993</v>
      </c>
      <c r="D5" s="9">
        <v>112235359.65000001</v>
      </c>
      <c r="E5" s="9">
        <v>-21943972.870000001</v>
      </c>
      <c r="F5" s="2">
        <f t="shared" si="0"/>
        <v>0.68409394828361458</v>
      </c>
      <c r="G5" s="2">
        <f t="shared" si="1"/>
        <v>-0.1955174638227303</v>
      </c>
      <c r="H5" s="9">
        <f t="shared" ref="H5:H13" si="2">D5+J5+L5+M5+N5+O5+R5+S5+T5+V5+W5+X5+P5+Q5+U5+Y5</f>
        <v>-21943972.870000005</v>
      </c>
      <c r="I5" s="9">
        <f t="shared" ref="I5:I13" si="3">H5-E5</f>
        <v>0</v>
      </c>
      <c r="J5" s="9">
        <v>28509119.100000001</v>
      </c>
      <c r="K5" s="2">
        <f t="shared" ref="K5:K13" si="4">J5/D5</f>
        <v>0.25401191913942428</v>
      </c>
      <c r="L5" s="9">
        <v>72340263.090000004</v>
      </c>
      <c r="M5" s="9">
        <v>3795765.79</v>
      </c>
      <c r="N5" s="9">
        <v>1809195.34</v>
      </c>
      <c r="O5" s="9">
        <v>-138697.71</v>
      </c>
      <c r="P5" s="9">
        <v>1784952.14</v>
      </c>
      <c r="Q5" s="9"/>
      <c r="R5" s="9">
        <v>16905618.68</v>
      </c>
      <c r="S5" s="9">
        <v>-21821766.399999999</v>
      </c>
      <c r="T5" s="9">
        <v>-585552.47</v>
      </c>
      <c r="U5" s="9">
        <v>-495064.06</v>
      </c>
      <c r="V5" s="9">
        <v>-93751333.840000004</v>
      </c>
      <c r="W5" s="9">
        <v>-71714825.849999994</v>
      </c>
      <c r="X5" s="9">
        <v>-70890900.450000003</v>
      </c>
      <c r="Y5" s="9">
        <v>73894.12</v>
      </c>
      <c r="Z5" s="9"/>
      <c r="AA5" s="9"/>
      <c r="AB5" s="9"/>
      <c r="AC5" s="9"/>
    </row>
    <row r="6" spans="1:29" x14ac:dyDescent="0.2">
      <c r="A6">
        <f>A5-1</f>
        <v>2016</v>
      </c>
      <c r="B6" s="9">
        <v>137062829.18000001</v>
      </c>
      <c r="C6" s="9">
        <v>113605347.55</v>
      </c>
      <c r="D6" s="9">
        <v>136991699</v>
      </c>
      <c r="E6" s="9">
        <v>27168564.59</v>
      </c>
      <c r="F6" s="2">
        <f t="shared" si="0"/>
        <v>0.82928636099330366</v>
      </c>
      <c r="G6" s="2">
        <f t="shared" si="1"/>
        <v>0.19832270705687066</v>
      </c>
      <c r="H6" s="9">
        <f t="shared" si="2"/>
        <v>27168564.590000015</v>
      </c>
      <c r="I6" s="9">
        <f t="shared" si="3"/>
        <v>0</v>
      </c>
      <c r="J6" s="9">
        <v>8542589.5700000003</v>
      </c>
      <c r="K6" s="2">
        <f t="shared" si="4"/>
        <v>6.2358446769829462E-2</v>
      </c>
      <c r="L6" s="9">
        <v>51277461.670000002</v>
      </c>
      <c r="M6" s="9">
        <v>3433312.32</v>
      </c>
      <c r="N6" s="9">
        <v>1496254.17</v>
      </c>
      <c r="O6" s="9">
        <v>2215117.12</v>
      </c>
      <c r="P6" s="9"/>
      <c r="Q6" s="9"/>
      <c r="R6" s="9">
        <v>3445973.66</v>
      </c>
      <c r="S6" s="9">
        <v>-19714587.199999999</v>
      </c>
      <c r="T6" s="9">
        <v>500682.36</v>
      </c>
      <c r="U6" s="9">
        <v>142285.06</v>
      </c>
      <c r="V6" s="9">
        <v>-116544791.58</v>
      </c>
      <c r="W6" s="9">
        <v>-42953223.390000001</v>
      </c>
      <c r="X6" s="9">
        <v>-3333287.67</v>
      </c>
      <c r="Y6" s="9">
        <v>1669079.5</v>
      </c>
      <c r="Z6" s="9"/>
      <c r="AA6" s="9"/>
      <c r="AB6" s="9"/>
      <c r="AC6" s="9"/>
    </row>
    <row r="7" spans="1:29" x14ac:dyDescent="0.2">
      <c r="A7">
        <f t="shared" ref="A7:A12" si="5">A6-1</f>
        <v>2015</v>
      </c>
      <c r="B7" s="9">
        <v>106024557.31</v>
      </c>
      <c r="C7" s="9">
        <v>93969173.829999998</v>
      </c>
      <c r="D7" s="9">
        <v>105875400.89</v>
      </c>
      <c r="E7" s="9">
        <v>142106431.84999999</v>
      </c>
      <c r="F7" s="2">
        <f t="shared" si="0"/>
        <v>0.88754491638364552</v>
      </c>
      <c r="G7" s="2">
        <f t="shared" si="1"/>
        <v>1.3422044276143283</v>
      </c>
      <c r="H7" s="9">
        <f t="shared" si="2"/>
        <v>142106431.85000002</v>
      </c>
      <c r="I7" s="9">
        <f t="shared" si="3"/>
        <v>0</v>
      </c>
      <c r="J7" s="9">
        <v>5166253.8</v>
      </c>
      <c r="K7" s="2">
        <f t="shared" si="4"/>
        <v>4.8795600834300651E-2</v>
      </c>
      <c r="L7" s="9">
        <v>37563860.890000001</v>
      </c>
      <c r="M7" s="9">
        <v>2655311.38</v>
      </c>
      <c r="N7" s="9">
        <v>1062689.58</v>
      </c>
      <c r="O7" s="9">
        <v>511668.69</v>
      </c>
      <c r="P7" s="9"/>
      <c r="Q7" s="9"/>
      <c r="R7" s="9">
        <v>7152188.4100000001</v>
      </c>
      <c r="S7" s="9">
        <v>-3700845.23</v>
      </c>
      <c r="T7" s="9">
        <v>-2521301.39</v>
      </c>
      <c r="U7" s="9">
        <v>1418630.47</v>
      </c>
      <c r="V7" s="9">
        <v>1699729.27</v>
      </c>
      <c r="W7" s="9">
        <v>-138506880.84</v>
      </c>
      <c r="X7" s="9">
        <v>107509463.01000001</v>
      </c>
      <c r="Y7" s="9">
        <v>16220262.92</v>
      </c>
      <c r="Z7" s="9"/>
      <c r="AA7" s="9"/>
      <c r="AB7" s="9"/>
      <c r="AC7" s="9"/>
    </row>
    <row r="8" spans="1:29" x14ac:dyDescent="0.2">
      <c r="A8">
        <f>A7-1</f>
        <v>2014</v>
      </c>
      <c r="B8" s="9">
        <v>65799710.090000004</v>
      </c>
      <c r="C8" s="9">
        <v>46177827.479999997</v>
      </c>
      <c r="D8" s="9">
        <v>65664226.079999998</v>
      </c>
      <c r="E8" s="9">
        <v>61327374.520000003</v>
      </c>
      <c r="F8" s="2">
        <f t="shared" si="0"/>
        <v>0.70324178379473556</v>
      </c>
      <c r="G8" s="2">
        <f t="shared" si="1"/>
        <v>0.93395412054782578</v>
      </c>
      <c r="H8" s="9">
        <f t="shared" si="2"/>
        <v>61327374.520000011</v>
      </c>
      <c r="I8" s="9">
        <f>H8-E8</f>
        <v>0</v>
      </c>
      <c r="J8" s="9">
        <v>1999957.62</v>
      </c>
      <c r="K8" s="2">
        <f t="shared" si="4"/>
        <v>3.0457339397610701E-2</v>
      </c>
      <c r="L8" s="9">
        <v>32409390.280000001</v>
      </c>
      <c r="M8" s="9">
        <v>2041642.6</v>
      </c>
      <c r="N8" s="9">
        <v>418141.81</v>
      </c>
      <c r="O8" s="9">
        <v>69322.98</v>
      </c>
      <c r="P8" s="9"/>
      <c r="Q8" s="9"/>
      <c r="R8" s="9">
        <v>7712061.0899999999</v>
      </c>
      <c r="S8" s="9">
        <v>-15091776.609999999</v>
      </c>
      <c r="T8" s="9">
        <v>-2440948.5699999998</v>
      </c>
      <c r="U8" s="9">
        <v>430916.45</v>
      </c>
      <c r="V8" s="9">
        <v>-538248.9</v>
      </c>
      <c r="W8" s="9">
        <v>-70409147.609999999</v>
      </c>
      <c r="X8" s="9">
        <v>33908356.979999997</v>
      </c>
      <c r="Y8" s="9">
        <v>5153480.32</v>
      </c>
      <c r="Z8" s="9"/>
      <c r="AA8" s="9"/>
      <c r="AB8" s="9"/>
      <c r="AC8" s="9"/>
    </row>
    <row r="9" spans="1:29" x14ac:dyDescent="0.2">
      <c r="A9">
        <f t="shared" si="5"/>
        <v>2013</v>
      </c>
      <c r="B9" s="9">
        <v>87132277.099999994</v>
      </c>
      <c r="C9" s="9">
        <v>78230400.459999993</v>
      </c>
      <c r="D9" s="7">
        <v>87064847.150000006</v>
      </c>
      <c r="E9" s="9">
        <v>57994293.539999999</v>
      </c>
      <c r="F9" s="2">
        <f t="shared" si="0"/>
        <v>0.89853026819446946</v>
      </c>
      <c r="G9" s="2">
        <f t="shared" si="1"/>
        <v>0.66610458110704895</v>
      </c>
      <c r="H9" s="9">
        <f t="shared" si="2"/>
        <v>57994293.540000021</v>
      </c>
      <c r="I9" s="9">
        <f t="shared" si="3"/>
        <v>0</v>
      </c>
      <c r="J9" s="9">
        <v>7730727.8200000003</v>
      </c>
      <c r="K9" s="2">
        <f t="shared" si="4"/>
        <v>8.8792757043277021E-2</v>
      </c>
      <c r="L9" s="9">
        <v>19479387.98</v>
      </c>
      <c r="M9" s="9">
        <v>1310284.27</v>
      </c>
      <c r="N9" s="9">
        <v>409159.79</v>
      </c>
      <c r="O9" s="9">
        <v>293285.78000000003</v>
      </c>
      <c r="P9" s="9"/>
      <c r="Q9" s="9"/>
      <c r="R9" s="9">
        <v>8535557.1500000004</v>
      </c>
      <c r="S9" s="9">
        <v>-3455359.38</v>
      </c>
      <c r="T9" s="9">
        <v>-4508541</v>
      </c>
      <c r="U9" s="9"/>
      <c r="V9" s="9">
        <v>-26612358.850000001</v>
      </c>
      <c r="W9" s="9">
        <v>-89426460.569999993</v>
      </c>
      <c r="X9" s="9">
        <v>57261805.060000002</v>
      </c>
      <c r="Y9" s="9">
        <v>-88041.66</v>
      </c>
      <c r="Z9" s="9"/>
      <c r="AA9" s="9"/>
      <c r="AB9" s="9"/>
      <c r="AC9" s="9"/>
    </row>
    <row r="10" spans="1:29" x14ac:dyDescent="0.2">
      <c r="A10">
        <f>A9-1</f>
        <v>2012</v>
      </c>
      <c r="B10" s="9">
        <v>80408998.359999999</v>
      </c>
      <c r="C10" s="9">
        <v>73596634.219999999</v>
      </c>
      <c r="D10" s="9">
        <v>80170942.430000007</v>
      </c>
      <c r="E10" s="9">
        <v>108910890.29000001</v>
      </c>
      <c r="F10" s="2">
        <f t="shared" si="0"/>
        <v>0.91799637111986976</v>
      </c>
      <c r="G10" s="2">
        <f t="shared" si="1"/>
        <v>1.3584833480670859</v>
      </c>
      <c r="H10" s="9">
        <f t="shared" si="2"/>
        <v>108910890.28999999</v>
      </c>
      <c r="I10" s="9">
        <f t="shared" si="3"/>
        <v>0</v>
      </c>
      <c r="J10" s="9">
        <v>408810.86</v>
      </c>
      <c r="K10" s="2">
        <f t="shared" si="4"/>
        <v>5.0992397944797357E-3</v>
      </c>
      <c r="L10" s="9">
        <v>14147549.640000001</v>
      </c>
      <c r="M10" s="9">
        <v>1369953.08</v>
      </c>
      <c r="N10" s="9">
        <v>289888.2</v>
      </c>
      <c r="O10" s="9">
        <v>40813.99</v>
      </c>
      <c r="P10" s="9">
        <v>844822.41</v>
      </c>
      <c r="Q10" s="9"/>
      <c r="R10" s="9">
        <v>12486083.02</v>
      </c>
      <c r="S10" s="9">
        <v>-55273.22</v>
      </c>
      <c r="T10" s="9">
        <v>-268762.86</v>
      </c>
      <c r="U10" s="9"/>
      <c r="V10" s="9">
        <v>24398897.780000001</v>
      </c>
      <c r="W10" s="9">
        <v>-25253143.640000001</v>
      </c>
      <c r="X10" s="9">
        <v>330308.59999999998</v>
      </c>
      <c r="Y10" s="9"/>
      <c r="Z10" s="9"/>
      <c r="AA10" s="9"/>
      <c r="AB10" s="9"/>
      <c r="AC10" s="9"/>
    </row>
    <row r="11" spans="1:29" ht="16" x14ac:dyDescent="0.2">
      <c r="A11">
        <f t="shared" si="5"/>
        <v>2011</v>
      </c>
      <c r="B11" s="9">
        <v>65720196.159999996</v>
      </c>
      <c r="C11" s="9">
        <v>60825555.299999997</v>
      </c>
      <c r="D11" s="9">
        <v>65720196.159999996</v>
      </c>
      <c r="E11" s="9">
        <v>76415806.239999995</v>
      </c>
      <c r="F11" s="2">
        <f t="shared" si="0"/>
        <v>0.92552303331408681</v>
      </c>
      <c r="G11" s="2">
        <f t="shared" si="1"/>
        <v>1.1627446463178663</v>
      </c>
      <c r="H11" s="9">
        <f t="shared" si="2"/>
        <v>76415806.239999995</v>
      </c>
      <c r="I11" s="9">
        <f t="shared" si="3"/>
        <v>0</v>
      </c>
      <c r="J11" s="9">
        <v>62565.41</v>
      </c>
      <c r="K11" s="2">
        <f t="shared" si="4"/>
        <v>9.5199670201349571E-4</v>
      </c>
      <c r="L11" s="9">
        <v>12588675.59</v>
      </c>
      <c r="M11" s="9">
        <v>1239935.3</v>
      </c>
      <c r="N11" s="9">
        <v>21391.05</v>
      </c>
      <c r="O11" s="9">
        <v>22272.61</v>
      </c>
      <c r="P11" s="9"/>
      <c r="Q11" s="9"/>
      <c r="R11" s="15">
        <v>12002247.09</v>
      </c>
      <c r="S11" s="9">
        <v>123072.68</v>
      </c>
      <c r="T11" s="9">
        <v>-106052.48</v>
      </c>
      <c r="U11" s="9"/>
      <c r="V11" s="9">
        <v>-6117808.5</v>
      </c>
      <c r="W11" s="9">
        <v>-10010654.48</v>
      </c>
      <c r="X11" s="9">
        <v>869965.81</v>
      </c>
      <c r="Y11" s="9"/>
      <c r="Z11" s="9"/>
      <c r="AA11" s="9"/>
      <c r="AB11" s="9"/>
      <c r="AC11" s="9"/>
    </row>
    <row r="12" spans="1:29" x14ac:dyDescent="0.2">
      <c r="A12">
        <f t="shared" si="5"/>
        <v>2010</v>
      </c>
      <c r="B12" s="9"/>
      <c r="C12" s="9"/>
      <c r="D12" s="9"/>
      <c r="E12" s="9"/>
      <c r="F12" s="2"/>
      <c r="G12" s="2"/>
      <c r="H12" s="9">
        <f t="shared" si="2"/>
        <v>0</v>
      </c>
      <c r="I12" s="9"/>
      <c r="J12" s="9"/>
      <c r="K12" s="2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x14ac:dyDescent="0.2">
      <c r="A13" t="s">
        <v>77</v>
      </c>
      <c r="B13" s="9">
        <f>SUM(B4:B12)</f>
        <v>840733253.10000002</v>
      </c>
      <c r="C13" s="9">
        <f>SUM(C4:C12)</f>
        <v>677270704.25</v>
      </c>
      <c r="D13" s="9">
        <f>SUM(D4:D12)</f>
        <v>838684917.43999994</v>
      </c>
      <c r="E13" s="9">
        <f>SUM(E4:E12)</f>
        <v>675178054.50999999</v>
      </c>
      <c r="F13" s="2">
        <f t="shared" si="0"/>
        <v>0.80753891022304258</v>
      </c>
      <c r="G13" s="2">
        <f t="shared" si="1"/>
        <v>0.80504375417995122</v>
      </c>
      <c r="H13" s="9">
        <f t="shared" si="2"/>
        <v>675178054.51000011</v>
      </c>
      <c r="I13" s="9">
        <f t="shared" si="3"/>
        <v>0</v>
      </c>
      <c r="J13" s="9">
        <f t="shared" ref="J13:X13" si="6">SUM(J4:J12)</f>
        <v>60340851.749999993</v>
      </c>
      <c r="K13" s="2">
        <f t="shared" si="4"/>
        <v>7.1946985685857182E-2</v>
      </c>
      <c r="L13" s="9">
        <f t="shared" si="6"/>
        <v>320041576.54000002</v>
      </c>
      <c r="M13" s="9">
        <f t="shared" si="6"/>
        <v>20592594.620000001</v>
      </c>
      <c r="N13" s="9">
        <f t="shared" si="6"/>
        <v>7303406.8099999996</v>
      </c>
      <c r="O13" s="9">
        <f t="shared" si="6"/>
        <v>3010671.14</v>
      </c>
      <c r="P13" s="9">
        <f t="shared" si="6"/>
        <v>3801903.51</v>
      </c>
      <c r="Q13" s="9">
        <f>SUM(Q4:Q12)</f>
        <v>0</v>
      </c>
      <c r="R13" s="9">
        <f t="shared" si="6"/>
        <v>112027069.14</v>
      </c>
      <c r="S13" s="9">
        <f t="shared" si="6"/>
        <v>-91032499.739999995</v>
      </c>
      <c r="T13" s="9">
        <f t="shared" si="6"/>
        <v>-9242152.5999999996</v>
      </c>
      <c r="U13" s="9">
        <f>SUM(U4:U12)</f>
        <v>-408309.7399999997</v>
      </c>
      <c r="V13" s="9">
        <f t="shared" si="6"/>
        <v>-373481745.97000003</v>
      </c>
      <c r="W13" s="9">
        <f t="shared" si="6"/>
        <v>-430214840.22000003</v>
      </c>
      <c r="X13" s="9">
        <f t="shared" si="6"/>
        <v>182032429.00999999</v>
      </c>
      <c r="Y13" s="9">
        <f>SUM(Y4:Y12)</f>
        <v>31722182.819999997</v>
      </c>
      <c r="Z13" s="9"/>
      <c r="AA13" s="9"/>
      <c r="AB13" s="9"/>
      <c r="AC13" s="9"/>
    </row>
    <row r="14" spans="1:29" x14ac:dyDescent="0.2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x14ac:dyDescent="0.2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9" ht="170" customHeight="1" x14ac:dyDescent="0.2">
      <c r="A16" s="20" t="s">
        <v>117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2">
      <c r="A18" s="12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</sheetData>
  <mergeCells count="1">
    <mergeCell ref="A16:N16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baseColWidth="10" defaultRowHeight="15" x14ac:dyDescent="0.2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G20" sqref="G20"/>
    </sheetView>
  </sheetViews>
  <sheetFormatPr baseColWidth="10" defaultRowHeight="15" x14ac:dyDescent="0.2"/>
  <cols>
    <col min="2" max="4" width="12.33203125" bestFit="1" customWidth="1"/>
    <col min="5" max="6" width="16.6640625" customWidth="1"/>
    <col min="7" max="7" width="11.33203125" bestFit="1" customWidth="1"/>
    <col min="8" max="9" width="12.33203125" bestFit="1" customWidth="1"/>
    <col min="12" max="12" width="15.1640625" customWidth="1"/>
  </cols>
  <sheetData>
    <row r="3" spans="1:12" ht="34" customHeight="1" x14ac:dyDescent="0.2">
      <c r="A3" t="s">
        <v>66</v>
      </c>
      <c r="B3" t="s">
        <v>95</v>
      </c>
      <c r="C3" t="s">
        <v>96</v>
      </c>
      <c r="D3" t="s">
        <v>97</v>
      </c>
      <c r="E3" s="13" t="s">
        <v>98</v>
      </c>
      <c r="F3" s="13" t="s">
        <v>104</v>
      </c>
      <c r="G3" t="s">
        <v>99</v>
      </c>
      <c r="H3" t="s">
        <v>100</v>
      </c>
      <c r="I3" t="s">
        <v>101</v>
      </c>
      <c r="J3" t="s">
        <v>102</v>
      </c>
      <c r="K3" t="s">
        <v>103</v>
      </c>
      <c r="L3" t="s">
        <v>77</v>
      </c>
    </row>
    <row r="4" spans="1:12" x14ac:dyDescent="0.2">
      <c r="A4">
        <v>2018</v>
      </c>
      <c r="B4" s="4">
        <v>72003747.5</v>
      </c>
      <c r="C4" s="4">
        <v>53238712.119999997</v>
      </c>
      <c r="D4" s="4">
        <v>7922947.3099999996</v>
      </c>
      <c r="E4" s="4">
        <v>997057414.72000003</v>
      </c>
      <c r="F4" s="2">
        <f>E4/L4</f>
        <v>0.84508152461411701</v>
      </c>
      <c r="G4" s="4">
        <v>8599080.6999999993</v>
      </c>
      <c r="H4" s="4">
        <v>16958119.629999999</v>
      </c>
      <c r="I4" s="4">
        <v>23682753.109999999</v>
      </c>
      <c r="J4" s="4">
        <v>321378.61</v>
      </c>
      <c r="K4" s="4">
        <v>51620.34</v>
      </c>
      <c r="L4" s="4">
        <f>B4+C4+D4+E4+G4+H4+I4+J4+K4</f>
        <v>1179835774.04</v>
      </c>
    </row>
    <row r="5" spans="1:12" x14ac:dyDescent="0.2">
      <c r="A5">
        <f>A4-1</f>
        <v>2017</v>
      </c>
      <c r="B5" s="4">
        <v>56832958.149999999</v>
      </c>
      <c r="C5" s="4">
        <v>32394342.239999998</v>
      </c>
      <c r="D5" s="4">
        <v>11759343.59</v>
      </c>
      <c r="E5" s="4">
        <v>828560424.79999995</v>
      </c>
      <c r="F5" s="2">
        <f t="shared" ref="F5:F12" si="0">E5/L5</f>
        <v>0.84304721547189831</v>
      </c>
      <c r="G5" s="4">
        <v>6536592.2800000003</v>
      </c>
      <c r="H5" s="4">
        <v>41425942.5</v>
      </c>
      <c r="I5" s="4">
        <v>4867378.53</v>
      </c>
      <c r="J5" s="4">
        <v>410410.21</v>
      </c>
      <c r="K5" s="4">
        <v>28765.08</v>
      </c>
      <c r="L5" s="4">
        <f t="shared" ref="L5:L12" si="1">B5+C5+D5+E5+G5+H5+I5+J5+K5</f>
        <v>982816157.38</v>
      </c>
    </row>
    <row r="6" spans="1:12" x14ac:dyDescent="0.2">
      <c r="A6">
        <f t="shared" ref="A6:A12" si="2">A5-1</f>
        <v>2016</v>
      </c>
      <c r="F6" s="2" t="e">
        <f t="shared" si="0"/>
        <v>#DIV/0!</v>
      </c>
      <c r="L6" s="4">
        <f t="shared" si="1"/>
        <v>0</v>
      </c>
    </row>
    <row r="7" spans="1:12" x14ac:dyDescent="0.2">
      <c r="A7">
        <f t="shared" si="2"/>
        <v>2015</v>
      </c>
      <c r="F7" s="2" t="e">
        <f t="shared" si="0"/>
        <v>#DIV/0!</v>
      </c>
      <c r="L7" s="4">
        <f t="shared" si="1"/>
        <v>0</v>
      </c>
    </row>
    <row r="8" spans="1:12" x14ac:dyDescent="0.2">
      <c r="A8">
        <f t="shared" si="2"/>
        <v>2014</v>
      </c>
      <c r="F8" s="2" t="e">
        <f t="shared" si="0"/>
        <v>#DIV/0!</v>
      </c>
      <c r="L8" s="4">
        <f t="shared" si="1"/>
        <v>0</v>
      </c>
    </row>
    <row r="9" spans="1:12" x14ac:dyDescent="0.2">
      <c r="A9">
        <f t="shared" si="2"/>
        <v>2013</v>
      </c>
      <c r="F9" s="2" t="e">
        <f t="shared" si="0"/>
        <v>#DIV/0!</v>
      </c>
      <c r="L9" s="4">
        <f t="shared" si="1"/>
        <v>0</v>
      </c>
    </row>
    <row r="10" spans="1:12" x14ac:dyDescent="0.2">
      <c r="A10">
        <f t="shared" si="2"/>
        <v>2012</v>
      </c>
      <c r="F10" s="2" t="e">
        <f t="shared" si="0"/>
        <v>#DIV/0!</v>
      </c>
      <c r="L10" s="4">
        <f t="shared" si="1"/>
        <v>0</v>
      </c>
    </row>
    <row r="11" spans="1:12" x14ac:dyDescent="0.2">
      <c r="A11">
        <f t="shared" si="2"/>
        <v>2011</v>
      </c>
      <c r="B11" s="4">
        <v>20223578.75</v>
      </c>
      <c r="C11" s="4">
        <v>4618360.62</v>
      </c>
      <c r="E11" s="4">
        <v>117955881.43000001</v>
      </c>
      <c r="F11" s="2">
        <f t="shared" si="0"/>
        <v>0.80817708901607332</v>
      </c>
      <c r="I11" s="4">
        <v>3155192.51</v>
      </c>
      <c r="L11" s="4">
        <f t="shared" si="1"/>
        <v>145953013.31</v>
      </c>
    </row>
    <row r="12" spans="1:12" x14ac:dyDescent="0.2">
      <c r="A12">
        <f t="shared" si="2"/>
        <v>2010</v>
      </c>
      <c r="B12" s="4">
        <v>11516478.109999999</v>
      </c>
      <c r="E12" s="4">
        <v>58060945.969999999</v>
      </c>
      <c r="F12" s="2">
        <f t="shared" si="0"/>
        <v>0.83447967121119093</v>
      </c>
      <c r="L12" s="4">
        <f t="shared" si="1"/>
        <v>69577424.079999998</v>
      </c>
    </row>
    <row r="13" spans="1:12" x14ac:dyDescent="0.2">
      <c r="F13" s="2"/>
      <c r="L1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自由现金流</vt:lpstr>
      <vt:lpstr>估值</vt:lpstr>
      <vt:lpstr>现金流净利润比</vt:lpstr>
      <vt:lpstr>应收</vt:lpstr>
      <vt:lpstr>存货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2019-07-19T02:14:41Z</dcterms:modified>
</cp:coreProperties>
</file>