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35" yWindow="465" windowWidth="25605" windowHeight="14775" activeTab="3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" sheetId="7" r:id="rId5"/>
    <sheet name="存货" sheetId="6" r:id="rId6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D13" i="4"/>
  <c r="J13" i="4"/>
  <c r="L13" i="4"/>
  <c r="M13" i="4"/>
  <c r="N13" i="4"/>
  <c r="O13" i="4"/>
  <c r="R13" i="4"/>
  <c r="S13" i="4"/>
  <c r="U13" i="4"/>
  <c r="V13" i="4"/>
  <c r="W13" i="4"/>
  <c r="X13" i="4"/>
  <c r="P13" i="4"/>
  <c r="Q13" i="4"/>
  <c r="T13" i="4"/>
  <c r="Y13" i="4"/>
  <c r="H13" i="4"/>
  <c r="H4" i="4"/>
  <c r="B12" i="3"/>
  <c r="I8" i="4"/>
  <c r="J83" i="1"/>
  <c r="J84" i="1"/>
  <c r="J85" i="1"/>
  <c r="J86" i="1"/>
  <c r="J87" i="1"/>
  <c r="J88" i="1"/>
  <c r="J89" i="1"/>
  <c r="J90" i="1"/>
  <c r="J82" i="1"/>
  <c r="A83" i="1"/>
  <c r="A84" i="1"/>
  <c r="A85" i="1"/>
  <c r="A86" i="1"/>
  <c r="A87" i="1"/>
  <c r="A88" i="1"/>
  <c r="A89" i="1"/>
  <c r="A90" i="1"/>
  <c r="C12" i="3"/>
  <c r="C13" i="3"/>
  <c r="D12" i="3"/>
  <c r="D13" i="3"/>
  <c r="E12" i="3"/>
  <c r="E13" i="3"/>
  <c r="F12" i="3"/>
  <c r="F13" i="3"/>
  <c r="G12" i="3"/>
  <c r="G13" i="3"/>
  <c r="B13" i="3"/>
  <c r="H13" i="3"/>
  <c r="H14" i="3"/>
  <c r="K5" i="4"/>
  <c r="K6" i="4"/>
  <c r="K7" i="4"/>
  <c r="K8" i="4"/>
  <c r="K9" i="4"/>
  <c r="K10" i="4"/>
  <c r="K11" i="4"/>
  <c r="K12" i="4"/>
  <c r="K13" i="4"/>
  <c r="K4" i="4"/>
  <c r="L5" i="6"/>
  <c r="F5" i="6"/>
  <c r="L6" i="6"/>
  <c r="F6" i="6"/>
  <c r="L7" i="6"/>
  <c r="F7" i="6"/>
  <c r="L8" i="6"/>
  <c r="F8" i="6"/>
  <c r="L9" i="6"/>
  <c r="F9" i="6"/>
  <c r="L10" i="6"/>
  <c r="F10" i="6"/>
  <c r="L11" i="6"/>
  <c r="F11" i="6"/>
  <c r="L12" i="6"/>
  <c r="F12" i="6"/>
  <c r="L4" i="6"/>
  <c r="A5" i="6"/>
  <c r="A6" i="6"/>
  <c r="A7" i="6"/>
  <c r="A8" i="6"/>
  <c r="A9" i="6"/>
  <c r="A10" i="6"/>
  <c r="A11" i="6"/>
  <c r="A12" i="6"/>
  <c r="E13" i="4"/>
  <c r="I13" i="4"/>
  <c r="I5" i="4"/>
  <c r="I6" i="4"/>
  <c r="I7" i="4"/>
  <c r="I9" i="4"/>
  <c r="I10" i="4"/>
  <c r="I11" i="4"/>
  <c r="I12" i="4"/>
  <c r="B13" i="4"/>
  <c r="C13" i="4"/>
  <c r="F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4" i="4"/>
  <c r="A5" i="4"/>
  <c r="A6" i="4"/>
  <c r="A7" i="4"/>
  <c r="A8" i="4"/>
  <c r="A9" i="4"/>
  <c r="A10" i="4"/>
  <c r="A11" i="4"/>
  <c r="A12" i="4"/>
  <c r="D4" i="3"/>
  <c r="E4" i="3"/>
  <c r="F4" i="3"/>
  <c r="G4" i="3"/>
  <c r="H4" i="3"/>
  <c r="I4" i="3"/>
  <c r="J4" i="3"/>
  <c r="K4" i="3"/>
  <c r="C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I60" i="1"/>
  <c r="C60" i="1"/>
  <c r="L59" i="1"/>
  <c r="I59" i="1"/>
  <c r="C59" i="1"/>
  <c r="L58" i="1"/>
  <c r="I58" i="1"/>
  <c r="C58" i="1"/>
  <c r="L57" i="1"/>
  <c r="I57" i="1"/>
  <c r="C57" i="1"/>
  <c r="L56" i="1"/>
  <c r="I56" i="1"/>
  <c r="C56" i="1"/>
  <c r="L55" i="1"/>
  <c r="I55" i="1"/>
  <c r="C55" i="1"/>
  <c r="L54" i="1"/>
  <c r="I54" i="1"/>
  <c r="C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F19" i="1"/>
  <c r="I19" i="1"/>
  <c r="L19" i="1"/>
  <c r="N19" i="1"/>
  <c r="C19" i="1"/>
  <c r="I20" i="1"/>
  <c r="L20" i="1"/>
  <c r="N20" i="1"/>
  <c r="C20" i="1"/>
  <c r="I21" i="1"/>
  <c r="L21" i="1"/>
  <c r="N21" i="1"/>
  <c r="C21" i="1"/>
  <c r="I22" i="1"/>
  <c r="L22" i="1"/>
  <c r="N22" i="1"/>
  <c r="C22" i="1"/>
  <c r="I23" i="1"/>
  <c r="L23" i="1"/>
  <c r="N23" i="1"/>
  <c r="C23" i="1"/>
  <c r="I24" i="1"/>
  <c r="L24" i="1"/>
  <c r="N24" i="1"/>
  <c r="C24" i="1"/>
  <c r="I25" i="1"/>
  <c r="L25" i="1"/>
  <c r="N25" i="1"/>
  <c r="C25" i="1"/>
  <c r="I26" i="1"/>
  <c r="L26" i="1"/>
  <c r="N26" i="1"/>
  <c r="C26" i="1"/>
  <c r="I27" i="1"/>
  <c r="L27" i="1"/>
  <c r="N27" i="1"/>
  <c r="C27" i="1"/>
  <c r="I28" i="1"/>
  <c r="L28" i="1"/>
  <c r="N28" i="1"/>
  <c r="C28" i="1"/>
  <c r="N29" i="1"/>
  <c r="C29" i="1"/>
  <c r="F18" i="1"/>
  <c r="I18" i="1"/>
  <c r="L18" i="1"/>
  <c r="N18" i="1"/>
  <c r="C18" i="1"/>
  <c r="C50" i="1"/>
  <c r="C51" i="1"/>
  <c r="C36" i="1"/>
  <c r="C35" i="1"/>
  <c r="I4" i="4"/>
  <c r="F4" i="6"/>
  <c r="N76" i="1"/>
  <c r="C76" i="1"/>
  <c r="P76" i="1"/>
  <c r="N75" i="1"/>
  <c r="C75" i="1"/>
  <c r="P75" i="1"/>
  <c r="N74" i="1"/>
  <c r="C74" i="1"/>
  <c r="P74" i="1"/>
  <c r="N73" i="1"/>
  <c r="C73" i="1"/>
  <c r="P73" i="1"/>
  <c r="N72" i="1"/>
  <c r="C72" i="1"/>
  <c r="P72" i="1"/>
  <c r="N71" i="1"/>
  <c r="C71" i="1"/>
  <c r="P71" i="1"/>
  <c r="N70" i="1"/>
  <c r="C70" i="1"/>
  <c r="P70" i="1"/>
  <c r="N69" i="1"/>
  <c r="C69" i="1"/>
  <c r="P69" i="1"/>
  <c r="N68" i="1"/>
  <c r="C68" i="1"/>
  <c r="P68" i="1"/>
</calcChain>
</file>

<file path=xl/sharedStrings.xml><?xml version="1.0" encoding="utf-8"?>
<sst xmlns="http://schemas.openxmlformats.org/spreadsheetml/2006/main" count="135" uniqueCount="118">
  <si>
    <t>年份</t>
    <phoneticPr fontId="2" type="noConversion"/>
  </si>
  <si>
    <t>货币资金</t>
    <phoneticPr fontId="2" type="noConversion"/>
  </si>
  <si>
    <t>应收票据</t>
    <phoneticPr fontId="2" type="noConversion"/>
  </si>
  <si>
    <t>应收账款</t>
    <phoneticPr fontId="2" type="noConversion"/>
  </si>
  <si>
    <t>预付款项</t>
    <phoneticPr fontId="2" type="noConversion"/>
  </si>
  <si>
    <t>其他应收款</t>
    <phoneticPr fontId="2" type="noConversion"/>
  </si>
  <si>
    <t>存货</t>
    <phoneticPr fontId="2" type="noConversion"/>
  </si>
  <si>
    <t>一年内到期的非流动资产</t>
    <phoneticPr fontId="2" type="noConversion"/>
  </si>
  <si>
    <t>其他流动资产</t>
    <phoneticPr fontId="2" type="noConversion"/>
  </si>
  <si>
    <t>流动资产合计</t>
    <phoneticPr fontId="2" type="noConversion"/>
  </si>
  <si>
    <t>年份</t>
    <phoneticPr fontId="2" type="noConversion"/>
  </si>
  <si>
    <t>非流动资产合计</t>
    <phoneticPr fontId="2" type="noConversion"/>
  </si>
  <si>
    <t>无形资产</t>
    <phoneticPr fontId="2" type="noConversion"/>
  </si>
  <si>
    <t>无形资产占比</t>
    <phoneticPr fontId="2" type="noConversion"/>
  </si>
  <si>
    <t>商誉</t>
    <phoneticPr fontId="2" type="noConversion"/>
  </si>
  <si>
    <t>商誉占比</t>
    <phoneticPr fontId="2" type="noConversion"/>
  </si>
  <si>
    <t>固定资产</t>
    <phoneticPr fontId="2" type="noConversion"/>
  </si>
  <si>
    <t>固定资产占比</t>
    <phoneticPr fontId="2" type="noConversion"/>
  </si>
  <si>
    <t>在建工程</t>
    <phoneticPr fontId="2" type="noConversion"/>
  </si>
  <si>
    <t>在建工程占比</t>
    <phoneticPr fontId="2" type="noConversion"/>
  </si>
  <si>
    <t>重要占比</t>
    <phoneticPr fontId="2" type="noConversion"/>
  </si>
  <si>
    <t>流动负债总计</t>
    <phoneticPr fontId="2" type="noConversion"/>
  </si>
  <si>
    <t>应付票据及应付账款</t>
    <phoneticPr fontId="2" type="noConversion"/>
  </si>
  <si>
    <t>应付占比</t>
    <phoneticPr fontId="2" type="noConversion"/>
  </si>
  <si>
    <t>应交税费</t>
    <phoneticPr fontId="2" type="noConversion"/>
  </si>
  <si>
    <t>应交税费占比</t>
    <phoneticPr fontId="2" type="noConversion"/>
  </si>
  <si>
    <t>预收款项</t>
    <phoneticPr fontId="2" type="noConversion"/>
  </si>
  <si>
    <t>预收占比</t>
    <phoneticPr fontId="2" type="noConversion"/>
  </si>
  <si>
    <t>短期借款</t>
    <phoneticPr fontId="2" type="noConversion"/>
  </si>
  <si>
    <t>短期借款占比</t>
    <phoneticPr fontId="2" type="noConversion"/>
  </si>
  <si>
    <t>非流动负债总计</t>
    <phoneticPr fontId="2" type="noConversion"/>
  </si>
  <si>
    <t>长期借款</t>
    <phoneticPr fontId="2" type="noConversion"/>
  </si>
  <si>
    <t>递延收益</t>
    <phoneticPr fontId="2" type="noConversion"/>
  </si>
  <si>
    <t>递延收益占比</t>
    <phoneticPr fontId="2" type="noConversion"/>
  </si>
  <si>
    <t>应付债券</t>
    <phoneticPr fontId="2" type="noConversion"/>
  </si>
  <si>
    <t>长期占比</t>
    <phoneticPr fontId="2" type="noConversion"/>
  </si>
  <si>
    <t>流动资产</t>
    <rPh sb="0" eb="1">
      <t>liu'dong</t>
    </rPh>
    <rPh sb="2" eb="3">
      <t>zi'chan</t>
    </rPh>
    <phoneticPr fontId="2" type="noConversion"/>
  </si>
  <si>
    <t>非流动资产占比</t>
    <rPh sb="0" eb="1">
      <t>fei</t>
    </rPh>
    <rPh sb="1" eb="2">
      <t>liu'dong</t>
    </rPh>
    <rPh sb="3" eb="4">
      <t>zi'chan</t>
    </rPh>
    <phoneticPr fontId="2" type="noConversion"/>
  </si>
  <si>
    <t>资产总计</t>
    <phoneticPr fontId="2" type="noConversion"/>
  </si>
  <si>
    <t>负债总计</t>
    <rPh sb="0" eb="1">
      <t>fu'zhai</t>
    </rPh>
    <rPh sb="2" eb="3">
      <t>zong'ji</t>
    </rPh>
    <phoneticPr fontId="2" type="noConversion"/>
  </si>
  <si>
    <t>所有者权益</t>
    <rPh sb="0" eb="1">
      <t>suo'you'zhe</t>
    </rPh>
    <rPh sb="3" eb="4">
      <t>quan'yi</t>
    </rPh>
    <phoneticPr fontId="2" type="noConversion"/>
  </si>
  <si>
    <t>流动资产占比</t>
    <rPh sb="0" eb="1">
      <t>liu'dong</t>
    </rPh>
    <rPh sb="2" eb="3">
      <t>zi'chan</t>
    </rPh>
    <phoneticPr fontId="2" type="noConversion"/>
  </si>
  <si>
    <t>非流动资产</t>
    <rPh sb="0" eb="1">
      <t>fei</t>
    </rPh>
    <rPh sb="1" eb="2">
      <t>liu'dong</t>
    </rPh>
    <rPh sb="3" eb="4">
      <t>zi'chan</t>
    </rPh>
    <phoneticPr fontId="2" type="noConversion"/>
  </si>
  <si>
    <t>流动负债</t>
    <rPh sb="0" eb="1">
      <t>liu'dong</t>
    </rPh>
    <rPh sb="2" eb="3">
      <t>fu'zhai</t>
    </rPh>
    <phoneticPr fontId="2" type="noConversion"/>
  </si>
  <si>
    <t>流动负债占比</t>
    <rPh sb="0" eb="1">
      <t>liu'dong</t>
    </rPh>
    <rPh sb="2" eb="3">
      <t>fu'zhai</t>
    </rPh>
    <rPh sb="4" eb="5">
      <t>zhan'bi</t>
    </rPh>
    <phoneticPr fontId="2" type="noConversion"/>
  </si>
  <si>
    <t>非流动负债</t>
    <rPh sb="0" eb="1">
      <t>fei'liu'dong</t>
    </rPh>
    <rPh sb="3" eb="4">
      <t>fu'zhai</t>
    </rPh>
    <phoneticPr fontId="2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</si>
  <si>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2" type="noConversion"/>
  </si>
  <si>
    <t>营业总收入</t>
    <rPh sb="0" eb="1">
      <t>ying'ye</t>
    </rPh>
    <rPh sb="2" eb="3">
      <t>zong'shou'ru</t>
    </rPh>
    <phoneticPr fontId="2" type="noConversion"/>
  </si>
  <si>
    <t>营业总成本</t>
    <rPh sb="0" eb="1">
      <t>ying'ye</t>
    </rPh>
    <rPh sb="2" eb="3">
      <t>zong</t>
    </rPh>
    <rPh sb="3" eb="4">
      <t>cheng'ben</t>
    </rPh>
    <phoneticPr fontId="2" type="noConversion"/>
  </si>
  <si>
    <t>营业利润</t>
    <rPh sb="0" eb="1">
      <t>ying'ye</t>
    </rPh>
    <rPh sb="2" eb="3">
      <t>li'run</t>
    </rPh>
    <phoneticPr fontId="2" type="noConversion"/>
  </si>
  <si>
    <t>利润总额</t>
    <rPh sb="0" eb="1">
      <t>li'run</t>
    </rPh>
    <rPh sb="2" eb="3">
      <t>zong'e</t>
    </rPh>
    <phoneticPr fontId="2" type="noConversion"/>
  </si>
  <si>
    <t>净利润</t>
    <rPh sb="0" eb="1">
      <t>jing'li'run</t>
    </rPh>
    <phoneticPr fontId="2" type="noConversion"/>
  </si>
  <si>
    <t>归属于母公司所有者的综合收益</t>
    <phoneticPr fontId="2" type="noConversion"/>
  </si>
  <si>
    <t>利润表</t>
    <rPh sb="0" eb="1">
      <t>li'run'biao</t>
    </rPh>
    <phoneticPr fontId="2" type="noConversion"/>
  </si>
  <si>
    <t>现金流</t>
    <rPh sb="0" eb="1">
      <t>xian'jin'liu</t>
    </rPh>
    <phoneticPr fontId="2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</si>
  <si>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2" type="noConversion"/>
  </si>
  <si>
    <t>经营性活动现金流支出</t>
    <rPh sb="8" eb="9">
      <t>zhi'chu</t>
    </rPh>
    <phoneticPr fontId="2" type="noConversion"/>
  </si>
  <si>
    <t>经营性净额</t>
    <rPh sb="0" eb="1">
      <t>jing'ying'xing</t>
    </rPh>
    <rPh sb="3" eb="4">
      <t>jin'ge</t>
    </rPh>
    <phoneticPr fontId="2" type="noConversion"/>
  </si>
  <si>
    <t>投资收入</t>
    <rPh sb="0" eb="1">
      <t>tou'zi</t>
    </rPh>
    <rPh sb="2" eb="3">
      <t>shou'r</t>
    </rPh>
    <phoneticPr fontId="2" type="noConversion"/>
  </si>
  <si>
    <t>投资支出</t>
    <rPh sb="0" eb="1">
      <t>tou'zi</t>
    </rPh>
    <rPh sb="2" eb="3">
      <t>zhi'chu</t>
    </rPh>
    <phoneticPr fontId="2" type="noConversion"/>
  </si>
  <si>
    <t>投资净额</t>
    <rPh sb="0" eb="1">
      <t>tou'zi</t>
    </rPh>
    <rPh sb="2" eb="3">
      <t>jing'e</t>
    </rPh>
    <phoneticPr fontId="2" type="noConversion"/>
  </si>
  <si>
    <t>活动收入</t>
    <rPh sb="0" eb="1">
      <t>huo'dong</t>
    </rPh>
    <rPh sb="2" eb="3">
      <t>shou'ru</t>
    </rPh>
    <phoneticPr fontId="2" type="noConversion"/>
  </si>
  <si>
    <t>活动支出</t>
    <rPh sb="0" eb="1">
      <t>huo'dong</t>
    </rPh>
    <rPh sb="2" eb="3">
      <t>zhi'chu</t>
    </rPh>
    <phoneticPr fontId="2" type="noConversion"/>
  </si>
  <si>
    <t>活动净值</t>
    <rPh sb="0" eb="1">
      <t>huo'dong</t>
    </rPh>
    <rPh sb="2" eb="3">
      <t>jing'zhi</t>
    </rPh>
    <phoneticPr fontId="2" type="noConversion"/>
  </si>
  <si>
    <t>毛利率</t>
    <rPh sb="0" eb="1">
      <t>mao'li'lv</t>
    </rPh>
    <phoneticPr fontId="2" type="noConversion"/>
  </si>
  <si>
    <t>差额</t>
    <rPh sb="0" eb="1">
      <t>cha'e</t>
    </rPh>
    <phoneticPr fontId="2" type="noConversion"/>
  </si>
  <si>
    <t>年份</t>
    <rPh sb="0" eb="1">
      <t>nian'f</t>
    </rPh>
    <phoneticPr fontId="2" type="noConversion"/>
  </si>
  <si>
    <t>自由现金流</t>
    <rPh sb="0" eb="1">
      <t>zi'you</t>
    </rPh>
    <rPh sb="2" eb="3">
      <t>xian'jin'liu</t>
    </rPh>
    <phoneticPr fontId="2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</si>
  <si>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</si>
  <si>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</si>
  <si>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</si>
  <si>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</si>
  <si>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</si>
  <si>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</si>
  <si>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</si>
  <si>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</si>
  <si>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</si>
  <si>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</si>
  <si>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</si>
  <si>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</si>
  <si>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</si>
  <si>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</si>
  <si>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</si>
  <si>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</si>
  <si>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</si>
  <si>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</si>
  <si>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</si>
  <si>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</si>
  <si>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</si>
  <si>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</si>
  <si>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</si>
  <si>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</si>
  <si>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</si>
  <si>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</si>
  <si>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</si>
  <si>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</si>
  <si>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</si>
  <si>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</si>
  <si>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</si>
  <si>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</si>
  <si>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</si>
  <si>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</si>
  <si>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</si>
  <si>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</si>
  <si>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</si>
  <si>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</si>
  <si>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</si>
  <si>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资产利用率</t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</si>
  <si>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</si>
  <si>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现利比为130.93%，占比健康，现金流比净利润大，分析主要原因，近9年累积净利润51亿，累积经营活动现金流净额只有67亿，差值16亿
近9年的差值主要为：折旧9亿+无形资产摊销+1.79亿+长期待摊销1.24亿+固定资产报废损失0.86+资产减值0.47+财务费用1.04亿+应付增加了9.48亿-应收增加了4.3亿-投资损失4.2亿=15.38亿约等于16亿
可以看到，差值的主要原因是：
1. 折旧9亿，利润减少，但现金流未流出，重资产公司，符合宋城特点。
2. 无形资产摊销+长期摊销3.03亿
3. 应付-应收增加4.18亿
4. 投资损失了4.2亿
总结：当前财报暂时未看出大问题，典型的第三方外包项目型公司</t>
    <rPh sb="3" eb="4">
      <t>wei</t>
    </rPh>
    <rPh sb="12" eb="13">
      <t>zhan'bi</t>
    </rPh>
    <rPh sb="14" eb="15">
      <t>jian'kang</t>
    </rPh>
    <rPh sb="17" eb="18">
      <t>xian'jin'liu</t>
    </rPh>
    <rPh sb="20" eb="21">
      <t>bi</t>
    </rPh>
    <rPh sb="21" eb="22">
      <t>jing'li'run</t>
    </rPh>
    <rPh sb="24" eb="25">
      <t>da</t>
    </rPh>
    <rPh sb="26" eb="27">
      <t>fen'xi</t>
    </rPh>
    <rPh sb="28" eb="29">
      <t>zhu'yao</t>
    </rPh>
    <rPh sb="30" eb="31">
      <t>yuan'y</t>
    </rPh>
    <rPh sb="33" eb="34">
      <t>jin</t>
    </rPh>
    <rPh sb="35" eb="36">
      <t>nian</t>
    </rPh>
    <rPh sb="36" eb="37">
      <t>lei'ji</t>
    </rPh>
    <rPh sb="38" eb="39">
      <t>jing'li'run</t>
    </rPh>
    <rPh sb="43" eb="44">
      <t>yi</t>
    </rPh>
    <rPh sb="45" eb="46">
      <t>lei'ji</t>
    </rPh>
    <rPh sb="47" eb="48">
      <t>jing'ying</t>
    </rPh>
    <rPh sb="49" eb="50">
      <t>huo'dong</t>
    </rPh>
    <rPh sb="51" eb="52">
      <t>xian'jin'liu</t>
    </rPh>
    <rPh sb="54" eb="55">
      <t>jing'e</t>
    </rPh>
    <rPh sb="56" eb="57">
      <t>zhi'you</t>
    </rPh>
    <rPh sb="60" eb="61">
      <t>yi</t>
    </rPh>
    <rPh sb="62" eb="63">
      <t>cha'zhi</t>
    </rPh>
    <rPh sb="66" eb="67">
      <t>yi</t>
    </rPh>
    <rPh sb="96" eb="97">
      <t>chang'qi</t>
    </rPh>
    <rPh sb="98" eb="99">
      <t>dai</t>
    </rPh>
    <rPh sb="99" eb="100">
      <t>tan'xiao</t>
    </rPh>
    <rPh sb="105" eb="106">
      <t>yi</t>
    </rPh>
    <rPh sb="107" eb="108">
      <t>gu'ding</t>
    </rPh>
    <rPh sb="109" eb="110">
      <t>zi'chan</t>
    </rPh>
    <rPh sb="111" eb="112">
      <t>bao'fei</t>
    </rPh>
    <rPh sb="113" eb="114">
      <t>sun'shi</t>
    </rPh>
    <rPh sb="120" eb="121">
      <t>zi'chan</t>
    </rPh>
    <rPh sb="122" eb="123">
      <t>jian'zhi</t>
    </rPh>
    <rPh sb="160" eb="161">
      <t>tou'zi</t>
    </rPh>
    <rPh sb="162" eb="163">
      <t>sun'shi</t>
    </rPh>
    <rPh sb="167" eb="168">
      <t>yi</t>
    </rPh>
    <rPh sb="200" eb="201">
      <t>zhe'jiu</t>
    </rPh>
    <rPh sb="203" eb="204">
      <t>yi</t>
    </rPh>
    <rPh sb="205" eb="206">
      <t>li'run</t>
    </rPh>
    <rPh sb="207" eb="208">
      <t>jian'shao</t>
    </rPh>
    <rPh sb="210" eb="211">
      <t>dan</t>
    </rPh>
    <rPh sb="211" eb="212">
      <t>xian'jin'liu</t>
    </rPh>
    <rPh sb="214" eb="215">
      <t>wei</t>
    </rPh>
    <rPh sb="215" eb="216">
      <t>liu'chu</t>
    </rPh>
    <rPh sb="218" eb="219">
      <t>zhong'zi'chan</t>
    </rPh>
    <rPh sb="221" eb="222">
      <t>gong'si</t>
    </rPh>
    <rPh sb="224" eb="225">
      <t>fu'he</t>
    </rPh>
    <rPh sb="226" eb="227">
      <t>song'cheng</t>
    </rPh>
    <rPh sb="228" eb="229">
      <t>te'dian</t>
    </rPh>
    <rPh sb="235" eb="236">
      <t>wu'xing</t>
    </rPh>
    <rPh sb="237" eb="238">
      <t>zi'chan</t>
    </rPh>
    <rPh sb="239" eb="240">
      <t>tan'xiao</t>
    </rPh>
    <rPh sb="242" eb="243">
      <t>chang'qi</t>
    </rPh>
    <rPh sb="244" eb="245">
      <t>tan'xiao</t>
    </rPh>
    <rPh sb="250" eb="251">
      <t>yi</t>
    </rPh>
    <rPh sb="255" eb="256">
      <t>ying'fu</t>
    </rPh>
    <rPh sb="258" eb="259">
      <t>ying'shou</t>
    </rPh>
    <rPh sb="260" eb="261">
      <t>zeng'jia</t>
    </rPh>
    <rPh sb="266" eb="267">
      <t>yi</t>
    </rPh>
    <rPh sb="271" eb="272">
      <t>tou'zi</t>
    </rPh>
    <rPh sb="273" eb="274">
      <t>sun'shi</t>
    </rPh>
    <rPh sb="275" eb="276">
      <t>l</t>
    </rPh>
    <rPh sb="279" eb="280">
      <t>yi</t>
    </rPh>
    <rPh sb="283" eb="284">
      <t>zong'jie</t>
    </rPh>
    <rPh sb="286" eb="287">
      <t>dang'qian</t>
    </rPh>
    <rPh sb="288" eb="289">
      <t>cai'bao</t>
    </rPh>
    <rPh sb="290" eb="291">
      <t>zan'shi</t>
    </rPh>
    <rPh sb="292" eb="293">
      <t>wei</t>
    </rPh>
    <rPh sb="293" eb="294">
      <t>kan'chu</t>
    </rPh>
    <rPh sb="295" eb="296">
      <t>da'wen'ti</t>
    </rPh>
    <rPh sb="299" eb="300">
      <t>dian'xing</t>
    </rPh>
    <rPh sb="301" eb="302">
      <t>de</t>
    </rPh>
    <rPh sb="302" eb="303">
      <t>di'san'fang</t>
    </rPh>
    <rPh sb="305" eb="306">
      <t>wai'bao</t>
    </rPh>
    <rPh sb="307" eb="308">
      <t>xiang'mu'xing</t>
    </rPh>
    <rPh sb="310" eb="311">
      <t>gong'si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</si>
  <si>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</si>
  <si>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</si>
  <si>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</si>
  <si>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</si>
  <si>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</si>
  <si>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</si>
  <si>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递延所得税负债增</t>
    <phoneticPr fontId="2" type="noConversion"/>
  </si>
  <si>
    <t>其他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</si>
</sst>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_ "/>
    <numFmt numFmtId="177" formatCode="#,##0.00;[Red]#,##0.00"/>
    <numFmt numFmtId="178" formatCode="#,##0.00_ ;[Red]\-#,##0.00\ "/>
  </numFmts>
  <fonts count="5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4" fillId="0" borderId="0" xfId="0" applyFont="1"/>
    <xf numFmtId="178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defaultColWidth="8.875" defaultRowHeight="14.25"/>
  <cols>
    <col min="2" max="2" width="20.375" customWidth="1"/>
    <col min="3" max="3" width="19.875" customWidth="1"/>
    <col min="4" max="5" width="17.375" customWidth="1"/>
    <col min="6" max="6" width="16.125" bestFit="1" customWidth="1"/>
    <col min="7" max="7" width="16.125" customWidth="1"/>
    <col min="8" max="8" width="16.125" bestFit="1" customWidth="1"/>
    <col min="9" max="9" width="14.625" bestFit="1" customWidth="1"/>
    <col min="10" max="10" width="14.625" customWidth="1"/>
    <col min="11" max="11" width="18.375" customWidth="1"/>
    <col min="12" max="12" width="22.125" customWidth="1"/>
    <col min="13" max="13" width="19.875" customWidth="1"/>
    <col min="14" max="14" width="17" customWidth="1"/>
    <col min="15" max="15" width="16.875" customWidth="1"/>
  </cols>
  <sheetData>
    <row r="3" spans="1:23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>
        <v>2016</v>
      </c>
    </row>
    <row r="17" spans="1:16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>
      <c r="C30" s="2"/>
    </row>
    <row r="31" spans="1:16">
      <c r="C31" s="2"/>
    </row>
    <row r="32" spans="1:16">
      <c r="C32" s="2"/>
    </row>
    <row r="33" spans="1:14">
      <c r="C33" s="2"/>
    </row>
    <row r="34" spans="1:14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>
      <c r="C47" s="2"/>
    </row>
    <row r="48" spans="1:14">
      <c r="C48" s="2"/>
    </row>
    <row r="49" spans="1:14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>
      <c r="C61" s="2">
        <f t="shared" si="8"/>
        <v>0</v>
      </c>
      <c r="F61" s="2"/>
      <c r="G61" s="2"/>
      <c r="N61" s="2"/>
    </row>
    <row r="65" spans="1:16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>
      <c r="C77" s="1">
        <f t="shared" si="14"/>
        <v>0</v>
      </c>
      <c r="F77" s="2"/>
      <c r="G77" s="2"/>
      <c r="M77" s="1"/>
      <c r="P77" s="2"/>
    </row>
    <row r="80" spans="1:16">
      <c r="A80" t="s">
        <v>53</v>
      </c>
    </row>
    <row r="81" spans="1:16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107</v>
      </c>
      <c r="K81" t="s">
        <v>52</v>
      </c>
    </row>
    <row r="82" spans="1:16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>
      <c r="F93" s="5"/>
      <c r="G93" s="1"/>
      <c r="I93" s="5"/>
      <c r="J93" s="5"/>
    </row>
    <row r="94" spans="1:16">
      <c r="I94" s="5"/>
      <c r="J94" s="5"/>
    </row>
    <row r="97" spans="1:13">
      <c r="A97" t="s">
        <v>54</v>
      </c>
    </row>
    <row r="98" spans="1:13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>
      <c r="F110" s="5"/>
      <c r="G110" s="5"/>
      <c r="I110" s="5"/>
      <c r="J110" s="5"/>
    </row>
    <row r="111" spans="1:13">
      <c r="I111" s="5"/>
      <c r="J111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defaultColWidth="11" defaultRowHeight="14.25"/>
  <cols>
    <col min="3" max="3" width="18.875" customWidth="1"/>
  </cols>
  <sheetData>
    <row r="3" spans="1:14">
      <c r="A3" t="s">
        <v>66</v>
      </c>
      <c r="B3" t="s">
        <v>67</v>
      </c>
      <c r="C3" t="s">
        <v>68</v>
      </c>
    </row>
    <row r="4" spans="1:14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E25" sqref="E25"/>
    </sheetView>
  </sheetViews>
  <sheetFormatPr defaultColWidth="11" defaultRowHeight="14.25"/>
  <cols>
    <col min="1" max="1" width="17.875" customWidth="1"/>
    <col min="2" max="2" width="15.125" bestFit="1" customWidth="1"/>
    <col min="3" max="4" width="14.5" customWidth="1"/>
    <col min="5" max="5" width="15.875" customWidth="1"/>
    <col min="6" max="6" width="15" customWidth="1"/>
    <col min="7" max="7" width="17.5" customWidth="1"/>
    <col min="8" max="8" width="15.875" customWidth="1"/>
    <col min="9" max="9" width="13.375" customWidth="1"/>
    <col min="10" max="10" width="16.875" customWidth="1"/>
    <col min="11" max="11" width="16.375" customWidth="1"/>
  </cols>
  <sheetData>
    <row r="1" spans="1:11" ht="15" customHeight="1"/>
    <row r="2" spans="1:11" ht="20.25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1" ht="20.25">
      <c r="A3" s="10" t="s">
        <v>110</v>
      </c>
      <c r="B3" s="10">
        <v>17</v>
      </c>
      <c r="C3" s="9">
        <v>115049206.02</v>
      </c>
      <c r="D3" s="9">
        <v>183918298.69999999</v>
      </c>
      <c r="E3" s="9">
        <v>248553190.58000001</v>
      </c>
      <c r="F3" s="7">
        <v>308762015.88</v>
      </c>
      <c r="G3" s="9">
        <v>364722774.31999999</v>
      </c>
      <c r="H3" s="9">
        <v>645445084.58000004</v>
      </c>
      <c r="I3" s="9">
        <v>916466911.99000001</v>
      </c>
      <c r="J3" s="9">
        <v>1069274181.14</v>
      </c>
      <c r="K3" s="9">
        <v>1277557771.6300001</v>
      </c>
    </row>
    <row r="4" spans="1:11">
      <c r="A4" t="s">
        <v>69</v>
      </c>
      <c r="C4" s="2">
        <f>(C3-B3)/B3</f>
        <v>6767599.3541176468</v>
      </c>
      <c r="D4" s="2">
        <f t="shared" ref="D4:K4" si="0">(D3-C3)/C3</f>
        <v>0.59860554507458208</v>
      </c>
      <c r="E4" s="2">
        <f t="shared" si="0"/>
        <v>0.35143263251597284</v>
      </c>
      <c r="F4" s="2">
        <f t="shared" si="0"/>
        <v>0.24223718536665095</v>
      </c>
      <c r="G4" s="2">
        <f t="shared" si="0"/>
        <v>0.18124236648898251</v>
      </c>
      <c r="H4" s="2">
        <f t="shared" si="0"/>
        <v>0.76968681427527275</v>
      </c>
      <c r="I4" s="2">
        <f t="shared" si="0"/>
        <v>0.41989912679613567</v>
      </c>
      <c r="J4" s="2">
        <f t="shared" si="0"/>
        <v>0.16673517303335805</v>
      </c>
      <c r="K4" s="2">
        <f t="shared" si="0"/>
        <v>0.19478969394729037</v>
      </c>
    </row>
    <row r="7" spans="1:11">
      <c r="A7" s="16" t="s">
        <v>111</v>
      </c>
      <c r="B7" s="16" t="s">
        <v>70</v>
      </c>
      <c r="C7" s="16" t="s">
        <v>71</v>
      </c>
      <c r="D7" s="16" t="s">
        <v>72</v>
      </c>
      <c r="E7" s="16" t="s">
        <v>106</v>
      </c>
    </row>
    <row r="8" spans="1:11">
      <c r="A8" s="17">
        <v>1277557771.6300001</v>
      </c>
      <c r="B8" s="16">
        <v>0.05</v>
      </c>
      <c r="C8" s="16">
        <v>15</v>
      </c>
      <c r="D8" s="16">
        <v>0.18</v>
      </c>
      <c r="E8" s="16">
        <v>0.7</v>
      </c>
    </row>
    <row r="9" spans="1:11">
      <c r="A9" s="1"/>
    </row>
    <row r="10" spans="1:11">
      <c r="A10" s="16"/>
      <c r="B10" s="18">
        <v>0.18</v>
      </c>
      <c r="C10" s="18">
        <v>0.18</v>
      </c>
      <c r="D10" s="18">
        <v>0.18</v>
      </c>
      <c r="E10" s="18">
        <v>0.18</v>
      </c>
      <c r="F10" s="18">
        <v>0.18</v>
      </c>
      <c r="G10" s="16"/>
      <c r="H10" s="16"/>
    </row>
    <row r="11" spans="1:11">
      <c r="A11" s="16" t="s">
        <v>66</v>
      </c>
      <c r="B11" s="16">
        <v>2019</v>
      </c>
      <c r="C11" s="16">
        <v>2020</v>
      </c>
      <c r="D11" s="16">
        <v>2021</v>
      </c>
      <c r="E11" s="16">
        <v>2022</v>
      </c>
      <c r="F11" s="16">
        <v>2023</v>
      </c>
      <c r="G11" s="16"/>
      <c r="H11" s="16" t="s">
        <v>114</v>
      </c>
    </row>
    <row r="12" spans="1:11">
      <c r="A12" s="16" t="s">
        <v>112</v>
      </c>
      <c r="B12" s="19">
        <f>A8*(1+D8)</f>
        <v>1507518170.5234001</v>
      </c>
      <c r="C12" s="19">
        <f>B12*(1+D8)</f>
        <v>1778871441.217612</v>
      </c>
      <c r="D12" s="19">
        <f>C12*(1+D8)</f>
        <v>2099068300.6367822</v>
      </c>
      <c r="E12" s="19">
        <f>D12*(1+D8)</f>
        <v>2476900594.7514029</v>
      </c>
      <c r="F12" s="19">
        <f>E12*(1+D8)</f>
        <v>2922742701.8066554</v>
      </c>
      <c r="G12" s="19">
        <f>F12*C8</f>
        <v>43841140527.099831</v>
      </c>
      <c r="H12" s="16"/>
    </row>
    <row r="13" spans="1:11">
      <c r="A13" s="16" t="s">
        <v>113</v>
      </c>
      <c r="B13" s="17">
        <f>B12/(1+B8)</f>
        <v>1435731590.9746666</v>
      </c>
      <c r="C13" s="17">
        <f>C12/(1+B8)^2</f>
        <v>1613488835.5715301</v>
      </c>
      <c r="D13" s="17">
        <f>D12/(1+B8)^3</f>
        <v>1813254119.9756241</v>
      </c>
      <c r="E13" s="17">
        <f>E12/(1+B8)^4</f>
        <v>2037752249.1154635</v>
      </c>
      <c r="F13" s="17">
        <f>F12/(1+B8)^5</f>
        <v>2290045384.7202349</v>
      </c>
      <c r="G13" s="17">
        <f>G12/(1+B8)^4</f>
        <v>36068214809.343704</v>
      </c>
      <c r="H13" s="17">
        <f>SUM(B13:G13)</f>
        <v>45258486989.701225</v>
      </c>
    </row>
    <row r="14" spans="1:11">
      <c r="A14" s="16"/>
      <c r="B14" s="17"/>
      <c r="C14" s="17"/>
      <c r="D14" s="17"/>
      <c r="E14" s="17"/>
      <c r="F14" s="17"/>
      <c r="G14" s="17" t="s">
        <v>115</v>
      </c>
      <c r="H14" s="17">
        <f>H13*E8</f>
        <v>31680940892.790855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8"/>
  <sheetViews>
    <sheetView tabSelected="1" workbookViewId="0">
      <selection activeCell="A12" sqref="A12:XFD12"/>
    </sheetView>
  </sheetViews>
  <sheetFormatPr defaultColWidth="11" defaultRowHeight="14.25"/>
  <cols>
    <col min="2" max="2" width="16.125" customWidth="1"/>
    <col min="3" max="3" width="16.5" customWidth="1"/>
    <col min="4" max="4" width="15.125" bestFit="1" customWidth="1"/>
    <col min="5" max="5" width="14.875" customWidth="1"/>
    <col min="8" max="8" width="15.5" customWidth="1"/>
    <col min="9" max="9" width="16.125" customWidth="1"/>
    <col min="10" max="10" width="15.875" customWidth="1"/>
    <col min="11" max="11" width="16.625" customWidth="1"/>
    <col min="12" max="12" width="15" customWidth="1"/>
    <col min="13" max="13" width="14.5" customWidth="1"/>
    <col min="14" max="21" width="17.875" customWidth="1"/>
    <col min="22" max="22" width="15.625" customWidth="1"/>
    <col min="23" max="23" width="16.125" customWidth="1"/>
    <col min="24" max="24" width="15.625" bestFit="1" customWidth="1"/>
    <col min="25" max="26" width="15.125" bestFit="1" customWidth="1"/>
    <col min="27" max="27" width="13.625" bestFit="1" customWidth="1"/>
    <col min="28" max="28" width="14.625" customWidth="1"/>
    <col min="29" max="29" width="18.125" customWidth="1"/>
  </cols>
  <sheetData>
    <row r="2" spans="1:29">
      <c r="J2" t="s">
        <v>82</v>
      </c>
      <c r="L2" t="s">
        <v>82</v>
      </c>
      <c r="AA2" t="s">
        <v>82</v>
      </c>
      <c r="AC2" t="s">
        <v>82</v>
      </c>
    </row>
    <row r="3" spans="1:29">
      <c r="A3" t="s">
        <v>73</v>
      </c>
      <c r="B3" t="s">
        <v>85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105</v>
      </c>
      <c r="L3" t="s">
        <v>83</v>
      </c>
      <c r="M3" t="s">
        <v>84</v>
      </c>
      <c r="N3" t="s">
        <v>86</v>
      </c>
      <c r="O3" t="s">
        <v>87</v>
      </c>
      <c r="P3" t="s">
        <v>94</v>
      </c>
      <c r="Q3" t="s">
        <v>108</v>
      </c>
      <c r="R3" t="s">
        <v>88</v>
      </c>
      <c r="S3" t="s">
        <v>89</v>
      </c>
      <c r="T3" t="s">
        <v>116</v>
      </c>
      <c r="U3" t="s">
        <v>90</v>
      </c>
      <c r="V3" t="s">
        <v>91</v>
      </c>
      <c r="W3" t="s">
        <v>92</v>
      </c>
      <c r="X3" t="s">
        <v>93</v>
      </c>
      <c r="Y3" t="s">
        <v>117</v>
      </c>
    </row>
    <row r="4" spans="1:29">
      <c r="A4">
        <v>2018</v>
      </c>
      <c r="B4" s="9">
        <v>280697327.62</v>
      </c>
      <c r="C4" s="9">
        <v>2474381792.1399999</v>
      </c>
      <c r="D4" s="9">
        <v>283708442.49000001</v>
      </c>
      <c r="E4" s="9">
        <v>1310362817.25</v>
      </c>
      <c r="F4" s="2">
        <f t="shared" ref="F4:F13" si="0">C4/D4</f>
        <v>8.7215655989060519</v>
      </c>
      <c r="G4" s="2">
        <f t="shared" ref="G4:G13" si="1">E4/D4</f>
        <v>4.6186951849210018</v>
      </c>
      <c r="H4" s="9">
        <f>D4+J4+L4+M4+N4+O4+R4+S4+U4+V4+W4+X4+P4+Q4+T4+Y4</f>
        <v>1310362817.2499995</v>
      </c>
      <c r="I4" s="9">
        <f>H4-E4</f>
        <v>0</v>
      </c>
      <c r="J4" s="9">
        <v>1451738988.05</v>
      </c>
      <c r="K4" s="2">
        <f>J4/D4</f>
        <v>5.1170101788605393</v>
      </c>
      <c r="L4" s="9">
        <v>230568528.09999999</v>
      </c>
      <c r="M4" s="9">
        <v>75728611.670000002</v>
      </c>
      <c r="N4" s="9">
        <v>9105604.8300000001</v>
      </c>
      <c r="O4" s="9">
        <v>-11158802.279999999</v>
      </c>
      <c r="P4" s="9">
        <v>-629658.09</v>
      </c>
      <c r="Q4" s="9"/>
      <c r="R4" s="9">
        <v>607803022.25999999</v>
      </c>
      <c r="S4" s="11">
        <v>-43194721.909999996</v>
      </c>
      <c r="T4" s="11">
        <v>15028120.73</v>
      </c>
      <c r="U4" s="11">
        <v>-221700582.75999999</v>
      </c>
      <c r="V4" s="9">
        <v>-495185127.86000001</v>
      </c>
      <c r="W4" s="9">
        <v>-2304139391.8200002</v>
      </c>
      <c r="X4" s="9">
        <v>1712689783.8399999</v>
      </c>
      <c r="Y4" s="9"/>
      <c r="Z4" s="9"/>
      <c r="AA4" s="9"/>
      <c r="AB4" s="9"/>
      <c r="AC4" s="9"/>
    </row>
    <row r="5" spans="1:29">
      <c r="A5">
        <f>A4-1</f>
        <v>2017</v>
      </c>
      <c r="B5" s="9">
        <v>290091330.94</v>
      </c>
      <c r="C5" s="9">
        <v>2404535931.8800001</v>
      </c>
      <c r="D5" s="9">
        <v>2475839648</v>
      </c>
      <c r="E5" s="9">
        <v>3661761690.5700002</v>
      </c>
      <c r="F5" s="2">
        <f t="shared" si="0"/>
        <v>0.97120018811492925</v>
      </c>
      <c r="G5" s="2">
        <f t="shared" si="1"/>
        <v>1.4789979203733958</v>
      </c>
      <c r="H5" s="9">
        <f t="shared" ref="H5:H13" si="2">D5+J5+L5+M5+N5+O5+R5+S5+U5+V5+W5+X5+P5+Q5+T5+Y5</f>
        <v>3661761690.5700002</v>
      </c>
      <c r="I5" s="9">
        <f t="shared" ref="I5:I13" si="3">H5-E5</f>
        <v>0</v>
      </c>
      <c r="J5" s="9">
        <v>29956438.440000001</v>
      </c>
      <c r="K5" s="2">
        <f t="shared" ref="K5:K13" si="4">J5/D5</f>
        <v>1.2099506712479951E-2</v>
      </c>
      <c r="L5" s="9">
        <v>197938163.75</v>
      </c>
      <c r="M5" s="9">
        <v>59049996.5</v>
      </c>
      <c r="N5" s="9">
        <v>11177737.220000001</v>
      </c>
      <c r="O5" s="9">
        <v>238205.34</v>
      </c>
      <c r="P5" s="9"/>
      <c r="Q5" s="9">
        <v>-850000</v>
      </c>
      <c r="R5" s="9">
        <v>484728351.18000001</v>
      </c>
      <c r="S5" s="9">
        <v>-51846083.219999999</v>
      </c>
      <c r="T5" s="9">
        <v>4772174.0599999996</v>
      </c>
      <c r="U5" s="9">
        <v>-17777905.27</v>
      </c>
      <c r="V5" s="9">
        <v>8657711.1099999994</v>
      </c>
      <c r="W5" s="9">
        <v>284052413.99000001</v>
      </c>
      <c r="X5" s="9">
        <v>174990223.30000001</v>
      </c>
      <c r="Y5" s="9">
        <v>834616.17</v>
      </c>
      <c r="Z5" s="9"/>
      <c r="AA5" s="9"/>
      <c r="AB5" s="9"/>
      <c r="AC5" s="9"/>
    </row>
    <row r="6" spans="1:29">
      <c r="A6">
        <f>A5-1</f>
        <v>2016</v>
      </c>
      <c r="B6" s="9">
        <v>1962907989.0899999</v>
      </c>
      <c r="C6" s="9">
        <v>1880994618.02</v>
      </c>
      <c r="D6" s="9">
        <v>1965043503.1700001</v>
      </c>
      <c r="E6" s="9">
        <v>-47582840.780000001</v>
      </c>
      <c r="F6" s="2">
        <f t="shared" si="0"/>
        <v>0.95722797738858567</v>
      </c>
      <c r="G6" s="2">
        <f t="shared" si="1"/>
        <v>-2.4214650059013736E-2</v>
      </c>
      <c r="H6" s="9">
        <f t="shared" si="2"/>
        <v>-47582840.779999673</v>
      </c>
      <c r="I6" s="9">
        <f t="shared" si="3"/>
        <v>3.2782554626464844E-7</v>
      </c>
      <c r="J6" s="9">
        <v>164488091.91</v>
      </c>
      <c r="K6" s="2">
        <f t="shared" si="4"/>
        <v>8.3707099432988874E-2</v>
      </c>
      <c r="L6" s="9">
        <v>181260911.65000001</v>
      </c>
      <c r="M6" s="9">
        <v>56205820.43</v>
      </c>
      <c r="N6" s="9">
        <v>646321.86</v>
      </c>
      <c r="O6" s="9">
        <v>627516.66</v>
      </c>
      <c r="P6" s="9"/>
      <c r="Q6" s="9"/>
      <c r="R6" s="9">
        <v>239765940.99000001</v>
      </c>
      <c r="S6" s="9">
        <v>-25282857.18</v>
      </c>
      <c r="T6" s="9">
        <v>-600825.84</v>
      </c>
      <c r="U6" s="9">
        <v>-13337307.199999999</v>
      </c>
      <c r="V6" s="9">
        <v>-148611570.27000001</v>
      </c>
      <c r="W6" s="9">
        <v>-2550540994.3600001</v>
      </c>
      <c r="X6" s="9">
        <v>53077878.520000003</v>
      </c>
      <c r="Y6" s="9">
        <v>29674728.879999999</v>
      </c>
      <c r="Z6" s="9"/>
      <c r="AA6" s="9"/>
      <c r="AB6" s="9"/>
      <c r="AC6" s="9"/>
    </row>
    <row r="7" spans="1:29">
      <c r="A7">
        <f t="shared" ref="A7:A11" si="5">A6-1</f>
        <v>2015</v>
      </c>
      <c r="B7" s="9">
        <v>1438555271.8499999</v>
      </c>
      <c r="C7" s="9">
        <v>1399511729.27</v>
      </c>
      <c r="D7" s="9">
        <v>1434022372.76</v>
      </c>
      <c r="E7" s="9">
        <v>883018344.54999995</v>
      </c>
      <c r="F7" s="2">
        <f t="shared" si="0"/>
        <v>0.97593437581899167</v>
      </c>
      <c r="G7" s="2">
        <f t="shared" si="1"/>
        <v>0.61576329722840606</v>
      </c>
      <c r="H7" s="9">
        <f t="shared" si="2"/>
        <v>883018344.55000019</v>
      </c>
      <c r="I7" s="9">
        <f t="shared" si="3"/>
        <v>0</v>
      </c>
      <c r="J7" s="9">
        <v>70043433.900000006</v>
      </c>
      <c r="K7" s="2">
        <f t="shared" si="4"/>
        <v>4.8844031467368584E-2</v>
      </c>
      <c r="L7" s="9">
        <v>192350081.12</v>
      </c>
      <c r="M7" s="9">
        <v>36626572.689999998</v>
      </c>
      <c r="N7" s="9">
        <v>81615.12</v>
      </c>
      <c r="O7" s="9">
        <v>98784.22</v>
      </c>
      <c r="P7" s="9"/>
      <c r="Q7" s="9"/>
      <c r="R7" s="9">
        <v>328135912.69999999</v>
      </c>
      <c r="S7" s="9">
        <v>1835475.81</v>
      </c>
      <c r="T7" s="9"/>
      <c r="U7" s="9">
        <v>-6806677.5999999996</v>
      </c>
      <c r="V7" s="9">
        <v>-17185568.890000001</v>
      </c>
      <c r="W7" s="9">
        <v>-1394007182.95</v>
      </c>
      <c r="X7" s="9">
        <v>223569404.34999999</v>
      </c>
      <c r="Y7" s="9">
        <v>14254121.32</v>
      </c>
      <c r="Z7" s="9"/>
      <c r="AA7" s="9"/>
      <c r="AB7" s="9"/>
      <c r="AC7" s="9"/>
    </row>
    <row r="8" spans="1:29">
      <c r="A8">
        <f>A7-1</f>
        <v>2014</v>
      </c>
      <c r="B8" s="9">
        <v>1002781183.88</v>
      </c>
      <c r="C8" s="9">
        <v>990440331.76999998</v>
      </c>
      <c r="D8" s="9">
        <v>1000216276.11</v>
      </c>
      <c r="E8" s="9">
        <v>429685348.39999998</v>
      </c>
      <c r="F8" s="2">
        <f t="shared" si="0"/>
        <v>0.99022616950603903</v>
      </c>
      <c r="G8" s="2">
        <f t="shared" si="1"/>
        <v>0.42959243781866313</v>
      </c>
      <c r="H8" s="9">
        <f t="shared" si="2"/>
        <v>429685348.39999986</v>
      </c>
      <c r="I8" s="9">
        <f>H8-E8</f>
        <v>0</v>
      </c>
      <c r="J8" s="9">
        <v>78913357.269999996</v>
      </c>
      <c r="K8" s="2">
        <f t="shared" si="4"/>
        <v>7.8896293886464811E-2</v>
      </c>
      <c r="L8" s="9">
        <v>162964970.91999999</v>
      </c>
      <c r="M8" s="9">
        <v>11364414.529999999</v>
      </c>
      <c r="N8" s="9">
        <v>596315.56000000006</v>
      </c>
      <c r="O8" s="9">
        <v>2699692.81</v>
      </c>
      <c r="P8" s="9"/>
      <c r="Q8" s="9"/>
      <c r="R8" s="9">
        <v>261776452.09999999</v>
      </c>
      <c r="S8" s="9"/>
      <c r="T8" s="9"/>
      <c r="U8" s="9">
        <v>-10538299.060000001</v>
      </c>
      <c r="V8" s="9">
        <v>-34160295.140000001</v>
      </c>
      <c r="W8" s="9">
        <v>-1116160298.97</v>
      </c>
      <c r="X8" s="9">
        <v>53092587.509999998</v>
      </c>
      <c r="Y8" s="9">
        <v>18920174.760000002</v>
      </c>
      <c r="Z8" s="9"/>
      <c r="AA8" s="9"/>
      <c r="AB8" s="9"/>
      <c r="AC8" s="9"/>
    </row>
    <row r="9" spans="1:29">
      <c r="A9">
        <f t="shared" si="5"/>
        <v>2013</v>
      </c>
      <c r="B9" s="9">
        <v>658620360</v>
      </c>
      <c r="C9" s="9">
        <v>650323814.15999997</v>
      </c>
      <c r="D9" s="7">
        <v>659586728.13</v>
      </c>
      <c r="E9" s="9">
        <v>225523563</v>
      </c>
      <c r="F9" s="2">
        <f t="shared" si="0"/>
        <v>0.98595648824490234</v>
      </c>
      <c r="G9" s="2">
        <f t="shared" si="1"/>
        <v>0.34191646584427765</v>
      </c>
      <c r="H9" s="9">
        <f t="shared" si="2"/>
        <v>225523563</v>
      </c>
      <c r="I9" s="9">
        <f t="shared" si="3"/>
        <v>0</v>
      </c>
      <c r="J9" s="9">
        <v>8659917.5299999993</v>
      </c>
      <c r="K9" s="2">
        <f t="shared" si="4"/>
        <v>1.3129308339104709E-2</v>
      </c>
      <c r="L9" s="9">
        <v>60768544.579999998</v>
      </c>
      <c r="M9" s="9">
        <v>7524731.7300000004</v>
      </c>
      <c r="N9" s="9"/>
      <c r="O9" s="9">
        <v>33325.85</v>
      </c>
      <c r="P9" s="9"/>
      <c r="Q9" s="9"/>
      <c r="R9" s="9">
        <v>143852727.03</v>
      </c>
      <c r="S9" s="9"/>
      <c r="T9" s="9"/>
      <c r="U9" s="9">
        <v>-3154045.81</v>
      </c>
      <c r="V9" s="9">
        <v>-206286137.05000001</v>
      </c>
      <c r="W9" s="9">
        <v>-288663679.68000001</v>
      </c>
      <c r="X9" s="9">
        <v>-186871463.80000001</v>
      </c>
      <c r="Y9" s="9">
        <v>30072914.489999998</v>
      </c>
      <c r="Z9" s="9"/>
      <c r="AA9" s="9"/>
      <c r="AB9" s="9"/>
      <c r="AC9" s="9"/>
    </row>
    <row r="10" spans="1:29">
      <c r="A10">
        <f>A9-1</f>
        <v>2012</v>
      </c>
      <c r="B10" s="9">
        <v>423012609.08999997</v>
      </c>
      <c r="C10" s="9">
        <v>130766718.48</v>
      </c>
      <c r="D10" s="9">
        <v>423498107.69</v>
      </c>
      <c r="E10" s="9">
        <v>272807541.54000002</v>
      </c>
      <c r="F10" s="2">
        <f t="shared" si="0"/>
        <v>0.30877757445783216</v>
      </c>
      <c r="G10" s="2">
        <f t="shared" si="1"/>
        <v>0.644176530157473</v>
      </c>
      <c r="H10" s="9">
        <f t="shared" si="2"/>
        <v>270772424.35000008</v>
      </c>
      <c r="I10" s="9">
        <f t="shared" si="3"/>
        <v>-2035117.189999938</v>
      </c>
      <c r="J10" s="9">
        <v>10385228.449999999</v>
      </c>
      <c r="K10" s="2">
        <f t="shared" si="4"/>
        <v>2.4522490800837231E-2</v>
      </c>
      <c r="L10" s="9">
        <v>33542649.300000001</v>
      </c>
      <c r="M10" s="9">
        <v>6826474.54</v>
      </c>
      <c r="N10" s="9"/>
      <c r="O10" s="9">
        <v>1065346.58</v>
      </c>
      <c r="P10" s="9"/>
      <c r="Q10" s="9"/>
      <c r="R10" s="9">
        <v>58593037.789999999</v>
      </c>
      <c r="S10" s="9"/>
      <c r="T10" s="9">
        <v>-207800.46</v>
      </c>
      <c r="U10" s="9">
        <v>-1998538.88</v>
      </c>
      <c r="V10" s="9">
        <v>-95900005.650000006</v>
      </c>
      <c r="W10" s="9">
        <v>-236359552.91</v>
      </c>
      <c r="X10" s="9">
        <v>54937035.93</v>
      </c>
      <c r="Y10" s="9">
        <v>16390441.970000001</v>
      </c>
      <c r="Z10" s="9"/>
      <c r="AA10" s="9"/>
      <c r="AB10" s="9"/>
      <c r="AC10" s="9"/>
    </row>
    <row r="11" spans="1:29" ht="15.75">
      <c r="A11">
        <f t="shared" si="5"/>
        <v>2011</v>
      </c>
      <c r="B11" s="9">
        <v>412578965.02999997</v>
      </c>
      <c r="C11" s="9">
        <v>128199314.59</v>
      </c>
      <c r="D11" s="9">
        <v>130578798.37</v>
      </c>
      <c r="E11" s="9">
        <v>160817596.75999999</v>
      </c>
      <c r="F11" s="2">
        <f t="shared" si="0"/>
        <v>0.98177741096025684</v>
      </c>
      <c r="G11" s="2">
        <f t="shared" si="1"/>
        <v>1.2315751007626614</v>
      </c>
      <c r="H11" s="9">
        <f t="shared" si="2"/>
        <v>160817596.75999996</v>
      </c>
      <c r="I11" s="9">
        <f t="shared" si="3"/>
        <v>0</v>
      </c>
      <c r="J11" s="9">
        <v>4212918.57</v>
      </c>
      <c r="K11" s="2">
        <f t="shared" si="4"/>
        <v>3.2263419656095582E-2</v>
      </c>
      <c r="L11" s="9">
        <v>15220897.67</v>
      </c>
      <c r="M11" s="9">
        <v>4153937.85</v>
      </c>
      <c r="N11" s="9"/>
      <c r="O11" s="9"/>
      <c r="P11" s="9"/>
      <c r="Q11" s="9"/>
      <c r="R11" s="15">
        <v>28069059.75</v>
      </c>
      <c r="S11" s="9"/>
      <c r="T11" s="9">
        <v>105433.97</v>
      </c>
      <c r="U11" s="9">
        <v>-1115462.19</v>
      </c>
      <c r="V11" s="9">
        <v>-102470426.26000001</v>
      </c>
      <c r="W11" s="9">
        <v>-250416750.28</v>
      </c>
      <c r="X11" s="9">
        <v>332479189.31</v>
      </c>
      <c r="Y11" s="9"/>
      <c r="Z11" s="9"/>
      <c r="AA11" s="9"/>
      <c r="AB11" s="9"/>
      <c r="AC11" s="9"/>
    </row>
    <row r="12" spans="1:29">
      <c r="A12">
        <f>A11-1</f>
        <v>2010</v>
      </c>
      <c r="B12" s="9">
        <v>70092451.549999997</v>
      </c>
      <c r="C12" s="9">
        <v>66413477.049999997</v>
      </c>
      <c r="D12" s="9">
        <v>70092451.549999997</v>
      </c>
      <c r="E12" s="9">
        <v>109095509.63</v>
      </c>
      <c r="F12" s="2">
        <f t="shared" si="0"/>
        <v>0.94751254352438186</v>
      </c>
      <c r="G12" s="2">
        <f t="shared" si="1"/>
        <v>1.5564516180772678</v>
      </c>
      <c r="H12" s="9">
        <f t="shared" si="2"/>
        <v>109095509.63</v>
      </c>
      <c r="I12" s="9">
        <f t="shared" si="3"/>
        <v>0</v>
      </c>
      <c r="J12" s="9">
        <v>715772.4</v>
      </c>
      <c r="K12" s="2">
        <f t="shared" si="4"/>
        <v>1.0211832860338868E-2</v>
      </c>
      <c r="L12" s="9">
        <v>13779522.529999999</v>
      </c>
      <c r="M12" s="9">
        <v>1918598.32</v>
      </c>
      <c r="N12" s="9"/>
      <c r="O12" s="9"/>
      <c r="P12" s="9"/>
      <c r="Q12" s="9"/>
      <c r="R12" s="9">
        <v>10976370.67</v>
      </c>
      <c r="S12" s="9"/>
      <c r="T12" s="9">
        <v>83600.850000000006</v>
      </c>
      <c r="U12" s="9">
        <v>-315387.42</v>
      </c>
      <c r="V12" s="9">
        <v>-2251888.34</v>
      </c>
      <c r="W12" s="9">
        <v>-36766545.869999997</v>
      </c>
      <c r="X12" s="9">
        <v>50863014.939999998</v>
      </c>
      <c r="Y12" s="9"/>
      <c r="Z12" s="9"/>
      <c r="AA12" s="9"/>
      <c r="AB12" s="9"/>
      <c r="AC12" s="9"/>
    </row>
    <row r="13" spans="1:29">
      <c r="A13" t="s">
        <v>77</v>
      </c>
      <c r="B13" s="9">
        <f>SUM(B4:B12)</f>
        <v>6539337489.0499992</v>
      </c>
      <c r="C13" s="9">
        <f>SUM(C4:C12)</f>
        <v>10125567727.360001</v>
      </c>
      <c r="D13" s="9">
        <f>SUM(D4:D12)</f>
        <v>8442586328.2699995</v>
      </c>
      <c r="E13" s="9">
        <f>SUM(E4:E12)</f>
        <v>7005489570.9200001</v>
      </c>
      <c r="F13" s="2">
        <f t="shared" si="0"/>
        <v>1.1993442925723528</v>
      </c>
      <c r="G13" s="2">
        <f t="shared" si="1"/>
        <v>0.82978003404740075</v>
      </c>
      <c r="H13" s="9">
        <f t="shared" si="2"/>
        <v>7003454453.7299986</v>
      </c>
      <c r="I13" s="9">
        <f t="shared" si="3"/>
        <v>-2035117.1900014877</v>
      </c>
      <c r="J13" s="9">
        <f>SUM(J4:J12)</f>
        <v>1819114146.5200002</v>
      </c>
      <c r="K13" s="2">
        <f t="shared" si="4"/>
        <v>0.21546882386368935</v>
      </c>
      <c r="L13" s="9">
        <f>SUM(L4:L12)</f>
        <v>1088394269.6199999</v>
      </c>
      <c r="M13" s="9">
        <f>SUM(M4:M12)</f>
        <v>259399158.25999999</v>
      </c>
      <c r="N13" s="9">
        <f>SUM(N4:N12)</f>
        <v>21607594.59</v>
      </c>
      <c r="O13" s="9">
        <f>SUM(O4:O12)</f>
        <v>-6395930.8199999984</v>
      </c>
      <c r="P13" s="9">
        <f>SUM(P4:P12)</f>
        <v>-629658.09</v>
      </c>
      <c r="Q13" s="9">
        <f>SUM(Q4:Q12)</f>
        <v>-850000</v>
      </c>
      <c r="R13" s="9">
        <f>SUM(R4:R12)</f>
        <v>2163700874.4700003</v>
      </c>
      <c r="S13" s="9">
        <f>SUM(S4:S12)</f>
        <v>-118488186.5</v>
      </c>
      <c r="T13" s="9">
        <f>SUM(T4:T12)</f>
        <v>19180703.309999999</v>
      </c>
      <c r="U13" s="9">
        <f>SUM(U4:U12)</f>
        <v>-276744206.19</v>
      </c>
      <c r="V13" s="9">
        <f>SUM(V4:V12)</f>
        <v>-1093393308.3499999</v>
      </c>
      <c r="W13" s="9">
        <f>SUM(W4:W12)</f>
        <v>-7893001982.8500004</v>
      </c>
      <c r="X13" s="9">
        <f>SUM(X4:X12)</f>
        <v>2468827653.9000001</v>
      </c>
      <c r="Y13" s="9">
        <f>SUM(Y4:Y12)</f>
        <v>110146997.59</v>
      </c>
      <c r="Z13" s="9"/>
      <c r="AA13" s="9"/>
      <c r="AB13" s="9"/>
      <c r="AC13" s="9"/>
    </row>
    <row r="14" spans="1:29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9" ht="170.1" customHeight="1">
      <c r="A16" s="20" t="s">
        <v>109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>
      <c r="A18" s="12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</sheetData>
  <mergeCells count="1">
    <mergeCell ref="A16:N16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ColWidth="11" defaultRowHeight="14.2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defaultColWidth="11" defaultRowHeight="14.25"/>
  <cols>
    <col min="2" max="4" width="12.375" bestFit="1" customWidth="1"/>
    <col min="5" max="6" width="16.625" customWidth="1"/>
    <col min="7" max="7" width="11.375" bestFit="1" customWidth="1"/>
    <col min="8" max="9" width="12.375" bestFit="1" customWidth="1"/>
    <col min="12" max="12" width="15.125" customWidth="1"/>
  </cols>
  <sheetData>
    <row r="3" spans="1:12" ht="33.950000000000003" customHeight="1">
      <c r="A3" t="s">
        <v>66</v>
      </c>
      <c r="B3" t="s">
        <v>95</v>
      </c>
      <c r="C3" t="s">
        <v>96</v>
      </c>
      <c r="D3" t="s">
        <v>97</v>
      </c>
      <c r="E3" s="13" t="s">
        <v>98</v>
      </c>
      <c r="F3" s="13" t="s">
        <v>104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77</v>
      </c>
    </row>
    <row r="4" spans="1:1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>
      <c r="F13" s="2"/>
      <c r="L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自由现金流</vt:lpstr>
      <vt:lpstr>估值</vt:lpstr>
      <vt:lpstr>现金流净利润比</vt:lpstr>
      <vt:lpstr>应收</vt:lpstr>
      <vt:lpstr>存货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2019-07-23T14:41:42Z</dcterms:modified>
</cp:coreProperties>
</file>