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9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  <sheet name="营收分析" sheetId="8" r:id="rId7"/>
    <sheet name="roe" sheetId="9" r:id="rId8"/>
    <sheet name="Sheet2" sheetId="10" r:id="rId9"/>
    <sheet name="股息分红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0" authorId="0">
      <text>
        <r>
          <rPr>
            <b/>
            <sz val="9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<sst xmlns="http://schemas.openxmlformats.org/spreadsheetml/2006/main" count="313" uniqueCount="242">
  <si>
    <t>年份</t>
  </si>
  <si>
    <t>货币资金</t>
  </si>
  <si>
    <t>应收票据</t>
  </si>
  <si>
    <t>应收账款</t>
  </si>
  <si>
    <t>预付款项</t>
  </si>
  <si>
    <t>其他应收款</t>
  </si>
  <si>
    <t>存货</t>
  </si>
  <si>
    <t>一年内到期的非流动资产</t>
  </si>
  <si>
    <t>其他流动资产</t>
  </si>
  <si>
    <t>流动资产合计</t>
  </si>
  <si>
    <t>非流动资产合计</t>
  </si>
  <si>
    <t>重要占比</t>
  </si>
  <si>
    <t>无形资产</t>
  </si>
  <si>
    <t>无形资产占比</t>
  </si>
  <si>
    <t>商誉</t>
  </si>
  <si>
    <t>商誉占比</t>
  </si>
  <si>
    <t>固定资产</t>
  </si>
  <si>
    <t>固定资产占比</t>
  </si>
  <si>
    <t>在建工程</t>
  </si>
  <si>
    <t>在建工程占比</t>
  </si>
  <si>
    <t>流动负债总计</t>
  </si>
  <si>
    <t>应付票据及应付账款</t>
  </si>
  <si>
    <t>应付占比</t>
  </si>
  <si>
    <t>应交税费</t>
  </si>
  <si>
    <t>应交税费占比</t>
  </si>
  <si>
    <t>预收款项</t>
  </si>
  <si>
    <t>预收占比</t>
  </si>
  <si>
    <t>短期借款</t>
  </si>
  <si>
    <t>短期借款占比</t>
  </si>
  <si>
    <t>非流动负债总计</t>
  </si>
  <si>
    <t>长期借款</t>
  </si>
  <si>
    <t>长期占比</t>
  </si>
  <si>
    <t>递延收益</t>
  </si>
  <si>
    <t>递延收益占比</t>
  </si>
  <si>
    <t>应付债券</t>
  </si>
  <si>
    <t>资产总计</t>
  </si>
  <si>
    <t>负债总计</t>
  </si>
  <si>
    <t>所有者权益</t>
  </si>
  <si>
    <t>流动资产</t>
  </si>
  <si>
    <t>流动资产占比</t>
  </si>
  <si>
    <t>非流动资产</t>
  </si>
  <si>
    <t>非流动资产占比</t>
  </si>
  <si>
    <t>流动负债</t>
  </si>
  <si>
    <t>流动负债占比</t>
  </si>
  <si>
    <t>非流动负债</t>
  </si>
  <si>
    <t>非流动负债占比</t>
  </si>
  <si>
    <t>利润表</t>
  </si>
  <si>
    <t>营业总收入</t>
  </si>
  <si>
    <t>营业总成本</t>
  </si>
  <si>
    <t>差额</t>
  </si>
  <si>
    <t>营业利润</t>
  </si>
  <si>
    <t>毛利率</t>
  </si>
  <si>
    <t>利润总额</t>
  </si>
  <si>
    <t>净利润</t>
  </si>
  <si>
    <t>资产利用率</t>
  </si>
  <si>
    <t>归属于母公司所有者的综合收益</t>
  </si>
  <si>
    <t>现金流</t>
  </si>
  <si>
    <t>经营性活动现金流收入</t>
  </si>
  <si>
    <t>经营性活动现金流支出</t>
  </si>
  <si>
    <t>经营性净额</t>
  </si>
  <si>
    <t>投资收入</t>
  </si>
  <si>
    <t>投资支出</t>
  </si>
  <si>
    <t>投资净额</t>
  </si>
  <si>
    <t>活动收入</t>
  </si>
  <si>
    <t>活动支出</t>
  </si>
  <si>
    <t>活动净值</t>
  </si>
  <si>
    <t>自由现金流</t>
  </si>
  <si>
    <t>经营活动现金流净额</t>
  </si>
  <si>
    <t>经营活动产生的现金流量净额</t>
  </si>
  <si>
    <t>环比增长</t>
  </si>
  <si>
    <t>平均增长</t>
  </si>
  <si>
    <t>近5年平均增长</t>
  </si>
  <si>
    <t>初始净利润</t>
  </si>
  <si>
    <t>无风险利率</t>
  </si>
  <si>
    <t>最后pe</t>
  </si>
  <si>
    <t>年华增长</t>
  </si>
  <si>
    <t>折扣</t>
  </si>
  <si>
    <t>最终估值</t>
  </si>
  <si>
    <t>当前市值</t>
  </si>
  <si>
    <t>总股数</t>
  </si>
  <si>
    <t>目标股价</t>
  </si>
  <si>
    <t>目标涨幅</t>
  </si>
  <si>
    <t>预估净利润</t>
  </si>
  <si>
    <t>折现价值</t>
  </si>
  <si>
    <t>折扣估值</t>
  </si>
  <si>
    <t>加</t>
  </si>
  <si>
    <t>股东净利润</t>
  </si>
  <si>
    <t>扣非净利润</t>
  </si>
  <si>
    <t>经营活动净额</t>
  </si>
  <si>
    <t>扣非占比</t>
  </si>
  <si>
    <t>现利比</t>
  </si>
  <si>
    <t>计算现金流</t>
  </si>
  <si>
    <t>现金流差值</t>
  </si>
  <si>
    <t>资产减值</t>
  </si>
  <si>
    <t>资产减值净利润比</t>
  </si>
  <si>
    <t>折旧</t>
  </si>
  <si>
    <t>无形资产摊销</t>
  </si>
  <si>
    <t>长期待摊销费摊销</t>
  </si>
  <si>
    <t>处置固定资产损失</t>
  </si>
  <si>
    <t>固定资产报废损失</t>
  </si>
  <si>
    <t>公允价值变动损失</t>
  </si>
  <si>
    <t>财务费用</t>
  </si>
  <si>
    <t>投资损失</t>
  </si>
  <si>
    <t>递延所得税资产减少</t>
  </si>
  <si>
    <t>存货减少</t>
  </si>
  <si>
    <t>经营性应收减少</t>
  </si>
  <si>
    <t>经营性应付增加</t>
  </si>
  <si>
    <t>合计</t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</si>
  <si>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</si>
  <si>
    <t>营业收入</t>
  </si>
  <si>
    <t>原材料</t>
  </si>
  <si>
    <t>在产品</t>
  </si>
  <si>
    <t>库存商品</t>
  </si>
  <si>
    <t>建造合同形成的已完工未结算资产</t>
  </si>
  <si>
    <t>未结算资产占比</t>
  </si>
  <si>
    <t>半成品</t>
  </si>
  <si>
    <t>发出商品</t>
  </si>
  <si>
    <t>运营成本</t>
  </si>
  <si>
    <t>低值易耗品</t>
  </si>
  <si>
    <t>劳务成本</t>
  </si>
  <si>
    <t>杭州宋城</t>
  </si>
  <si>
    <t>杭州宋城占比</t>
  </si>
  <si>
    <t>三亚宋城</t>
  </si>
  <si>
    <t>丽江宋城</t>
  </si>
  <si>
    <t>九寨沟宋城</t>
  </si>
  <si>
    <t>桂林宋城</t>
  </si>
  <si>
    <t>张家界宋城</t>
  </si>
  <si>
    <t>西安宋城</t>
  </si>
  <si>
    <t>数字娱乐平台</t>
  </si>
  <si>
    <t>电子商务手续费</t>
  </si>
  <si>
    <t>设计策划费</t>
  </si>
  <si>
    <t>其他</t>
  </si>
  <si>
    <t>总营业收入</t>
  </si>
  <si>
    <t>roe</t>
  </si>
  <si>
    <t/>
  </si>
  <si>
    <t>2023年年报</t>
  </si>
  <si>
    <t>2022年年报</t>
  </si>
  <si>
    <t>2021年年报</t>
  </si>
  <si>
    <t>2020年年报</t>
  </si>
  <si>
    <t>2019年年报</t>
  </si>
  <si>
    <t>2018年年报</t>
  </si>
  <si>
    <t>2017年年报</t>
  </si>
  <si>
    <t>2016年年报</t>
  </si>
  <si>
    <t>2015年年报</t>
  </si>
  <si>
    <t>2014年年报</t>
  </si>
  <si>
    <t>上市前/上市后</t>
  </si>
  <si>
    <t>上市后</t>
  </si>
  <si>
    <t>报表类型</t>
  </si>
  <si>
    <t>合并报表</t>
  </si>
  <si>
    <t>公司类型</t>
  </si>
  <si>
    <t>通用</t>
  </si>
  <si>
    <t>营业总收入(万元)</t>
  </si>
  <si>
    <t>　营业收入(万元)</t>
  </si>
  <si>
    <t>　利息收入(万元)</t>
  </si>
  <si>
    <t>　已赚保费(万元)</t>
  </si>
  <si>
    <t>　手续费及佣金收入(万元)</t>
  </si>
  <si>
    <t>　其他业务收入(万元)</t>
  </si>
  <si>
    <t>　营业总收入其他项目(万元)</t>
  </si>
  <si>
    <t>营业总成本(万元)</t>
  </si>
  <si>
    <t>　营业成本(万元)</t>
  </si>
  <si>
    <t>　利息支出(万元)</t>
  </si>
  <si>
    <t>　手续费及佣金支出(万元)</t>
  </si>
  <si>
    <t>　退保金(万元)</t>
  </si>
  <si>
    <t>　赔付支出净额(万元)</t>
  </si>
  <si>
    <t>　提取保险合同准备金净额(万元)</t>
  </si>
  <si>
    <t>　保单红利支出(万元)</t>
  </si>
  <si>
    <t>　分保费用(万元)</t>
  </si>
  <si>
    <t>　其他业务成本(万元)</t>
  </si>
  <si>
    <t>　税金及附加(万元)</t>
  </si>
  <si>
    <t>　销售费用(万元)</t>
  </si>
  <si>
    <t>　管理费用(万元)</t>
  </si>
  <si>
    <t>　研发费用(万元)</t>
  </si>
  <si>
    <t>　财务费用(万元)</t>
  </si>
  <si>
    <t>　其中：利息费用(万元)</t>
  </si>
  <si>
    <t>　　　　减：利息收入(万元)</t>
  </si>
  <si>
    <t>　资产减值损失(万元)</t>
  </si>
  <si>
    <t>　信用减值损失(万元)</t>
  </si>
  <si>
    <t>　营业总成本其他项目(万元)</t>
  </si>
  <si>
    <t>其他经营收益</t>
  </si>
  <si>
    <t>　加：其他收益(万元)</t>
  </si>
  <si>
    <t>　　　投资收益(万元)</t>
  </si>
  <si>
    <t>　　　其中：对联营企业和合营企业的投资收益(万元)</t>
  </si>
  <si>
    <t>　　　　　　以摊余成本计量的金融资产终止确认收益(万元)</t>
  </si>
  <si>
    <t>　　　汇兑收益(万元)</t>
  </si>
  <si>
    <t>　　　净敞口套期收益(万元)</t>
  </si>
  <si>
    <t>　　　公允价值变动收益(万元)</t>
  </si>
  <si>
    <t>　　　信用减值损失(新)(万元)</t>
  </si>
  <si>
    <t>　　　资产减值损失(新)(万元)</t>
  </si>
  <si>
    <t>　　　资产处置收益(万元)</t>
  </si>
  <si>
    <t>　加：营业利润其他项目(万元)</t>
  </si>
  <si>
    <t>　　　营业利润平衡项目(万元)</t>
  </si>
  <si>
    <t>营业利润(万元)</t>
  </si>
  <si>
    <t>　加：营业外收入(万元)</t>
  </si>
  <si>
    <t>　　　其中：非流动资产处置利得(万元)</t>
  </si>
  <si>
    <t>　减：营业外支出(万元)</t>
  </si>
  <si>
    <t>　　　其中：非流动资产处置净损失(万元)</t>
  </si>
  <si>
    <t>　加：影响利润总额的其他项目(万元)</t>
  </si>
  <si>
    <t>　　　利润总额平衡项目(万元)</t>
  </si>
  <si>
    <t>利润总额(万元)</t>
  </si>
  <si>
    <t>　减：所得税费用(万元)</t>
  </si>
  <si>
    <t>　加：未确认投资损失(万元)</t>
  </si>
  <si>
    <t>　加：影响净利润的其他项目(万元)</t>
  </si>
  <si>
    <t>净利润(万元)</t>
  </si>
  <si>
    <t>　其中：被合并方在合并前实现利润(万元)</t>
  </si>
  <si>
    <t>　(一)按经营持续性分类</t>
  </si>
  <si>
    <t>　持续经营净利润(万元)</t>
  </si>
  <si>
    <t>　终止经营净利润(万元)</t>
  </si>
  <si>
    <t>　(二)按所有权归属分类</t>
  </si>
  <si>
    <t>　归属于母公司股东的净利润(万元)</t>
  </si>
  <si>
    <t>　少数股东损益(万元)</t>
  </si>
  <si>
    <t>　扣除非经常性损益后的净利润(万元)</t>
  </si>
  <si>
    <t>　净利润其他项目(万元)</t>
  </si>
  <si>
    <t>　净利润差额(合计平衡项目)(万元)</t>
  </si>
  <si>
    <t>其他综合收益(万元)</t>
  </si>
  <si>
    <t>　归属于母公司股东的其他综合收益(万元)</t>
  </si>
  <si>
    <t>　归属于少数股东的其他综合收益(万元)</t>
  </si>
  <si>
    <t>综合收益总额(万元)</t>
  </si>
  <si>
    <t>　归属于母公司股东的综合收益总额(万元)</t>
  </si>
  <si>
    <t>　归属于少数股东的综合收益总额(万元)</t>
  </si>
  <si>
    <t>每股收益</t>
  </si>
  <si>
    <t>　(一)基本每股收益(元)</t>
  </si>
  <si>
    <t>　(二)稀释每股收益(元)</t>
  </si>
  <si>
    <t>转换汇率</t>
  </si>
  <si>
    <t>公告日期</t>
  </si>
  <si>
    <t>2024-04-30</t>
  </si>
  <si>
    <t>2023-04-29</t>
  </si>
  <si>
    <t>2022-04-30</t>
  </si>
  <si>
    <t>2021-04-29</t>
  </si>
  <si>
    <t>2020-04-30</t>
  </si>
  <si>
    <t>2019-04-29</t>
  </si>
  <si>
    <t>2018-04-26</t>
  </si>
  <si>
    <t>2017-04-27</t>
  </si>
  <si>
    <t>2016-04-29</t>
  </si>
  <si>
    <t>2015-04-28</t>
  </si>
  <si>
    <t>数据来源</t>
  </si>
  <si>
    <t>年度报告</t>
  </si>
  <si>
    <t>审计意见(境内)</t>
  </si>
  <si>
    <t>标准无保留意见</t>
  </si>
  <si>
    <t>数据来源：东方财富Choice数据</t>
  </si>
  <si>
    <t>分红</t>
  </si>
  <si>
    <t>分红率</t>
  </si>
  <si>
    <t>股息率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</si>
</sst>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,##0.00"/>
    <numFmt numFmtId="177" formatCode="yyyy"/>
    <numFmt numFmtId="178" formatCode="#,##0.00_ ;[Red]\-#,##0.00\ "/>
    <numFmt numFmtId="179" formatCode="#,##0.00_ "/>
    <numFmt numFmtId="180" formatCode="#,##0.00_);[Red]\(#,##0.00\)"/>
    <numFmt numFmtId="181" formatCode="#,##0.00;[Red]#,##0.00"/>
  </numFmts>
  <fonts count="29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rgb="FF000000"/>
      <name val="Courier New"/>
      <charset val="134"/>
    </font>
    <font>
      <sz val="10"/>
      <color theme="1"/>
      <name val="Arial"/>
      <charset val="134"/>
    </font>
    <font>
      <sz val="11"/>
      <color rgb="FF000000"/>
      <name val="宋体"/>
      <charset val="134"/>
    </font>
    <font>
      <sz val="14"/>
      <color rgb="FF333333"/>
      <name val="Microsoft YaHei"/>
      <charset val="134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" fillId="0" borderId="0"/>
  </cellStyleXfs>
  <cellXfs count="36">
    <xf numFmtId="0" fontId="0" fillId="0" borderId="0" xfId="0"/>
    <xf numFmtId="10" fontId="0" fillId="0" borderId="0" xfId="0" applyNumberFormat="1"/>
    <xf numFmtId="3" fontId="0" fillId="0" borderId="0" xfId="0" applyNumberFormat="1"/>
    <xf numFmtId="176" fontId="1" fillId="0" borderId="0" xfId="49" applyNumberFormat="1" applyFont="1" applyFill="1" applyAlignment="1">
      <alignment horizontal="right"/>
    </xf>
    <xf numFmtId="9" fontId="0" fillId="0" borderId="0" xfId="0" applyNumberFormat="1"/>
    <xf numFmtId="0" fontId="1" fillId="0" borderId="0" xfId="49" applyFont="1" applyFill="1" applyAlignment="1"/>
    <xf numFmtId="3" fontId="2" fillId="0" borderId="0" xfId="49" applyNumberFormat="1" applyFont="1" applyFill="1" applyAlignment="1">
      <alignment horizontal="center"/>
    </xf>
    <xf numFmtId="3" fontId="2" fillId="0" borderId="0" xfId="49" applyNumberFormat="1" applyFont="1" applyFill="1" applyAlignment="1">
      <alignment horizontal="left"/>
    </xf>
    <xf numFmtId="176" fontId="2" fillId="0" borderId="0" xfId="49" applyNumberFormat="1" applyFont="1" applyFill="1" applyAlignment="1">
      <alignment horizontal="right"/>
    </xf>
    <xf numFmtId="0" fontId="3" fillId="0" borderId="0" xfId="0" applyNumberFormat="1" applyFont="1" applyAlignment="1">
      <alignment horizontal="left" vertical="center"/>
    </xf>
    <xf numFmtId="176" fontId="4" fillId="0" borderId="0" xfId="49" applyNumberFormat="1" applyAlignment="1">
      <alignment horizontal="right"/>
    </xf>
    <xf numFmtId="176" fontId="4" fillId="0" borderId="0" xfId="49" applyNumberFormat="1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178" fontId="0" fillId="0" borderId="0" xfId="0" applyNumberFormat="1"/>
    <xf numFmtId="179" fontId="0" fillId="0" borderId="0" xfId="0" applyNumberFormat="1"/>
    <xf numFmtId="4" fontId="0" fillId="0" borderId="0" xfId="0" applyNumberFormat="1"/>
    <xf numFmtId="180" fontId="0" fillId="0" borderId="0" xfId="0" applyNumberFormat="1"/>
    <xf numFmtId="0" fontId="0" fillId="0" borderId="0" xfId="0" applyAlignment="1">
      <alignment horizontal="left" wrapText="1"/>
    </xf>
    <xf numFmtId="0" fontId="6" fillId="0" borderId="0" xfId="0" applyFont="1"/>
    <xf numFmtId="4" fontId="0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wrapText="1"/>
    </xf>
    <xf numFmtId="178" fontId="0" fillId="0" borderId="0" xfId="0" applyNumberFormat="1" applyFont="1"/>
    <xf numFmtId="4" fontId="7" fillId="0" borderId="0" xfId="0" applyNumberFormat="1" applyFont="1"/>
    <xf numFmtId="0" fontId="0" fillId="0" borderId="0" xfId="0" applyAlignment="1">
      <alignment horizontal="left"/>
    </xf>
    <xf numFmtId="179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 applyFont="1"/>
    <xf numFmtId="178" fontId="8" fillId="0" borderId="0" xfId="0" applyNumberFormat="1" applyFont="1"/>
    <xf numFmtId="40" fontId="0" fillId="0" borderId="0" xfId="0" applyNumberFormat="1"/>
    <xf numFmtId="179" fontId="0" fillId="0" borderId="0" xfId="0" applyNumberFormat="1" applyAlignment="1">
      <alignment wrapText="1"/>
    </xf>
    <xf numFmtId="181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现金流净利润比!$G$3</c:f>
              <c:strCache>
                <c:ptCount val="1"/>
                <c:pt idx="0">
                  <c:v>现利比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现金流净利润比!$A$4:$A$13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现金流净利润比!$G$4:$G$14</c:f>
              <c:numCache>
                <c:formatCode>0.00%</c:formatCode>
                <c:ptCount val="11"/>
                <c:pt idx="0">
                  <c:v>1.15132790458456</c:v>
                </c:pt>
                <c:pt idx="1">
                  <c:v>1.28936928300967</c:v>
                </c:pt>
                <c:pt idx="2">
                  <c:v>1.6497329688624</c:v>
                </c:pt>
                <c:pt idx="3">
                  <c:v>1.12415590643958</c:v>
                </c:pt>
                <c:pt idx="4">
                  <c:v>1.4181239414901</c:v>
                </c:pt>
                <c:pt idx="5">
                  <c:v>1.44768199450781</c:v>
                </c:pt>
                <c:pt idx="6">
                  <c:v>1.39054235543295</c:v>
                </c:pt>
                <c:pt idx="7">
                  <c:v>1.59141361165785</c:v>
                </c:pt>
                <c:pt idx="8">
                  <c:v>1.32730633991981</c:v>
                </c:pt>
                <c:pt idx="9">
                  <c:v>1.53277262389707</c:v>
                </c:pt>
                <c:pt idx="10">
                  <c:v>1.34115980299409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61370175"/>
        <c:axId val="678820655"/>
      </c:lineChart>
      <c:catAx>
        <c:axId val="561370175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820655"/>
        <c:crosses val="autoZero"/>
        <c:auto val="1"/>
        <c:lblAlgn val="ctr"/>
        <c:lblOffset val="100"/>
        <c:noMultiLvlLbl val="0"/>
      </c:catAx>
      <c:valAx>
        <c:axId val="678820655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3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营收分析!$B$1</c:f>
              <c:strCache>
                <c:ptCount val="1"/>
                <c:pt idx="0">
                  <c:v>营业收入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营收分析!$A$2:$A$11</c:f>
              <c:numCache>
                <c:formatCode>yyyy</c:formatCode>
                <c:ptCount val="10"/>
                <c:pt idx="0" c:formatCode="yyyy">
                  <c:v>40543</c:v>
                </c:pt>
                <c:pt idx="1" c:formatCode="yyyy">
                  <c:v>40908</c:v>
                </c:pt>
                <c:pt idx="2" c:formatCode="yyyy">
                  <c:v>41274</c:v>
                </c:pt>
                <c:pt idx="3" c:formatCode="yyyy">
                  <c:v>41639</c:v>
                </c:pt>
                <c:pt idx="4" c:formatCode="yyyy">
                  <c:v>42004</c:v>
                </c:pt>
                <c:pt idx="5" c:formatCode="yyyy">
                  <c:v>42369</c:v>
                </c:pt>
                <c:pt idx="6" c:formatCode="yyyy">
                  <c:v>42735</c:v>
                </c:pt>
                <c:pt idx="7" c:formatCode="yyyy">
                  <c:v>43100</c:v>
                </c:pt>
                <c:pt idx="8" c:formatCode="yyyy">
                  <c:v>43465</c:v>
                </c:pt>
                <c:pt idx="9" c:formatCode="yyyy">
                  <c:v>43830</c:v>
                </c:pt>
              </c:numCache>
            </c:numRef>
          </c:cat>
          <c:val>
            <c:numRef>
              <c:f>营收分析!$B$2:$B$11</c:f>
              <c:numCache>
                <c:formatCode>#,##0.00_ ;[Red]\-#,##0.00\ </c:formatCode>
                <c:ptCount val="10"/>
                <c:pt idx="0">
                  <c:v>444756700</c:v>
                </c:pt>
                <c:pt idx="1">
                  <c:v>504532200</c:v>
                </c:pt>
                <c:pt idx="2">
                  <c:v>586157100</c:v>
                </c:pt>
                <c:pt idx="3">
                  <c:v>678715900</c:v>
                </c:pt>
                <c:pt idx="4">
                  <c:v>935119100</c:v>
                </c:pt>
                <c:pt idx="5">
                  <c:v>1694514000</c:v>
                </c:pt>
                <c:pt idx="6">
                  <c:v>2644229000</c:v>
                </c:pt>
                <c:pt idx="7" c:formatCode="#,##0.00_ ">
                  <c:v>3023831000</c:v>
                </c:pt>
                <c:pt idx="8" c:formatCode="#,##0.00_ ">
                  <c:v>3211193000</c:v>
                </c:pt>
                <c:pt idx="9" c:formatCode="#,##0.00_ ">
                  <c:v>2611753000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60421455"/>
        <c:axId val="560436015"/>
      </c:lineChart>
      <c:dateAx>
        <c:axId val="56042145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36015"/>
        <c:crosses val="autoZero"/>
        <c:auto val="1"/>
        <c:lblOffset val="100"/>
        <c:baseTimeUnit val="years"/>
      </c:dateAx>
      <c:valAx>
        <c:axId val="5604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roe!$B$1</c:f>
              <c:strCache>
                <c:ptCount val="1"/>
                <c:pt idx="0">
                  <c:v>roe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roe!$A$2:$A$12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xVal>
          <c:yVal>
            <c:numRef>
              <c:f>roe!$B$2:$B$12</c:f>
              <c:numCache>
                <c:formatCode>##,##0.00</c:formatCode>
                <c:ptCount val="11"/>
                <c:pt idx="0">
                  <c:v>22.23</c:v>
                </c:pt>
                <c:pt idx="1">
                  <c:v>17.29</c:v>
                </c:pt>
                <c:pt idx="2">
                  <c:v>14.18</c:v>
                </c:pt>
                <c:pt idx="3">
                  <c:v>8.87</c:v>
                </c:pt>
                <c:pt idx="4">
                  <c:v>10.56</c:v>
                </c:pt>
                <c:pt idx="5">
                  <c:v>12.65</c:v>
                </c:pt>
                <c:pt idx="6">
                  <c:v>16.08</c:v>
                </c:pt>
                <c:pt idx="7">
                  <c:v>21.69</c:v>
                </c:pt>
                <c:pt idx="8">
                  <c:v>19.94</c:v>
                </c:pt>
                <c:pt idx="9">
                  <c:v>23.77</c:v>
                </c:pt>
                <c:pt idx="10">
                  <c:v>22.64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60417295"/>
        <c:axId val="560429359"/>
      </c:scatterChart>
      <c:valAx>
        <c:axId val="5604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29359"/>
        <c:crosses val="autoZero"/>
        <c:crossBetween val="midCat"/>
      </c:valAx>
      <c:valAx>
        <c:axId val="5604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1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214312</xdr:colOff>
      <xdr:row>16</xdr:row>
      <xdr:rowOff>1609725</xdr:rowOff>
    </xdr:from>
    <xdr:to>
      <xdr:col>8</xdr:col>
      <xdr:colOff>795337</xdr:colOff>
      <xdr:row>29</xdr:row>
      <xdr:rowOff>28575</xdr:rowOff>
    </xdr:to>
    <xdr:graphicFrame>
      <xdr:nvGraphicFramePr>
        <xdr:cNvPr id="4" name="图表 3"/>
        <xdr:cNvGraphicFramePr/>
      </xdr:nvGraphicFramePr>
      <xdr:xfrm>
        <a:off x="4795520" y="4524375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619125</xdr:colOff>
      <xdr:row>0</xdr:row>
      <xdr:rowOff>19049</xdr:rowOff>
    </xdr:from>
    <xdr:to>
      <xdr:col>27</xdr:col>
      <xdr:colOff>400050</xdr:colOff>
      <xdr:row>24</xdr:row>
      <xdr:rowOff>142875</xdr:rowOff>
    </xdr:to>
    <xdr:graphicFrame>
      <xdr:nvGraphicFramePr>
        <xdr:cNvPr id="2" name="图表 1"/>
        <xdr:cNvGraphicFramePr/>
      </xdr:nvGraphicFramePr>
      <xdr:xfrm>
        <a:off x="4238625" y="18415"/>
        <a:ext cx="26165175" cy="4563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119061</xdr:colOff>
      <xdr:row>5</xdr:row>
      <xdr:rowOff>28574</xdr:rowOff>
    </xdr:from>
    <xdr:to>
      <xdr:col>12</xdr:col>
      <xdr:colOff>38100</xdr:colOff>
      <xdr:row>20</xdr:row>
      <xdr:rowOff>85724</xdr:rowOff>
    </xdr:to>
    <xdr:graphicFrame>
      <xdr:nvGraphicFramePr>
        <xdr:cNvPr id="2" name="图表 1"/>
        <xdr:cNvGraphicFramePr/>
      </xdr:nvGraphicFramePr>
      <xdr:xfrm>
        <a:off x="3185795" y="970915"/>
        <a:ext cx="540575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8" width="16.125" customWidth="1"/>
    <col min="9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14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5">
        <v>1102666870.2</v>
      </c>
      <c r="C4" s="15"/>
      <c r="D4" s="15">
        <v>87977739.16</v>
      </c>
      <c r="E4" s="15"/>
      <c r="F4" s="15">
        <v>1067203723.73</v>
      </c>
      <c r="G4" s="15"/>
      <c r="H4" s="15">
        <v>124624275.75</v>
      </c>
      <c r="I4" s="15">
        <v>109579422.43</v>
      </c>
      <c r="J4" s="15"/>
      <c r="K4" s="15">
        <v>1179835774.04</v>
      </c>
      <c r="L4" s="15">
        <v>50000000</v>
      </c>
      <c r="M4" s="15">
        <v>86997161.55</v>
      </c>
      <c r="N4" s="15">
        <v>3808884966.86</v>
      </c>
      <c r="O4" s="15"/>
      <c r="P4" s="15"/>
      <c r="Q4" s="15"/>
      <c r="R4" s="15"/>
      <c r="S4" s="15"/>
      <c r="T4" s="15"/>
      <c r="U4" s="15"/>
      <c r="V4" s="15"/>
      <c r="W4" s="15"/>
    </row>
    <row r="5" spans="1:23">
      <c r="A5">
        <v>2017</v>
      </c>
      <c r="B5" s="15">
        <v>1023554085.41</v>
      </c>
      <c r="C5" s="15"/>
      <c r="D5" s="15">
        <v>48182316.33</v>
      </c>
      <c r="E5" s="15"/>
      <c r="F5" s="15">
        <v>899399367.48</v>
      </c>
      <c r="G5" s="15"/>
      <c r="H5" s="15">
        <v>70689647.62</v>
      </c>
      <c r="I5" s="15">
        <v>74093785.31</v>
      </c>
      <c r="J5" s="15"/>
      <c r="K5" s="15">
        <v>982816157.38</v>
      </c>
      <c r="L5" s="15">
        <v>0</v>
      </c>
      <c r="M5" s="15">
        <v>424715070.32</v>
      </c>
      <c r="N5" s="15">
        <v>3523450429.85</v>
      </c>
      <c r="O5" s="15"/>
      <c r="P5" s="15"/>
      <c r="Q5" s="15"/>
      <c r="R5" s="15"/>
      <c r="S5" s="15"/>
      <c r="T5" s="15"/>
      <c r="U5" s="15"/>
      <c r="V5" s="15"/>
      <c r="W5" s="15"/>
    </row>
    <row r="6" spans="1:23">
      <c r="A6">
        <v>2016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>
      <c r="A7">
        <v>2015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>
      <c r="A8">
        <v>2014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>
      <c r="A9">
        <v>2013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A10">
        <v>2012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>
      <c r="A11">
        <v>2011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>
      <c r="A12">
        <v>2016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>
      <c r="A13">
        <v>2016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1">
      <c r="A14">
        <v>2016</v>
      </c>
    </row>
    <row r="17" spans="1:14">
      <c r="A17" t="s">
        <v>0</v>
      </c>
      <c r="B17" t="s">
        <v>10</v>
      </c>
      <c r="C17" t="s">
        <v>11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5">
        <v>3403788383.08</v>
      </c>
      <c r="C18" s="1">
        <f>F18+I18+L18+N18</f>
        <v>0.937062684356378</v>
      </c>
      <c r="D18" s="15">
        <v>1295386805.32</v>
      </c>
      <c r="E18" s="15"/>
      <c r="F18" s="1">
        <f>D18/B18</f>
        <v>0.380572074268565</v>
      </c>
      <c r="G18" s="1"/>
      <c r="H18" s="15">
        <v>1023667378.56</v>
      </c>
      <c r="I18" s="1">
        <f>H18/B18</f>
        <v>0.300743543179294</v>
      </c>
      <c r="J18" s="1"/>
      <c r="K18" s="15">
        <v>558875328.97</v>
      </c>
      <c r="L18" s="1">
        <f>K18/B18</f>
        <v>0.164192148885674</v>
      </c>
      <c r="M18" s="15">
        <v>311633566.38</v>
      </c>
      <c r="N18" s="1">
        <f>M18/B18</f>
        <v>0.0915549180228445</v>
      </c>
      <c r="O18" s="15"/>
      <c r="P18" s="15"/>
    </row>
    <row r="19" spans="1:16">
      <c r="A19">
        <v>2017</v>
      </c>
      <c r="B19" s="15">
        <v>2616194535.65</v>
      </c>
      <c r="C19" s="1">
        <f t="shared" ref="C19:C29" si="0">F19+I19+L19+N19</f>
        <v>0.969712145690912</v>
      </c>
      <c r="D19" s="15">
        <v>896280721.28</v>
      </c>
      <c r="E19" s="15"/>
      <c r="F19" s="1">
        <f>D19/B19</f>
        <v>0.342589478368938</v>
      </c>
      <c r="G19" s="1"/>
      <c r="H19" s="15">
        <v>1049512764.73</v>
      </c>
      <c r="I19" s="1">
        <f t="shared" ref="I19:I28" si="1">H19/B19</f>
        <v>0.401160062995562</v>
      </c>
      <c r="J19" s="1"/>
      <c r="K19" s="15">
        <v>435785823.68</v>
      </c>
      <c r="L19" s="1">
        <f t="shared" ref="L19:L28" si="2">K19/B19</f>
        <v>0.166572408030708</v>
      </c>
      <c r="M19" s="15">
        <v>155376307.02</v>
      </c>
      <c r="N19" s="1">
        <f t="shared" ref="N19:N29" si="3">M19/B19</f>
        <v>0.0593901962957034</v>
      </c>
      <c r="O19" s="15"/>
      <c r="P19" s="15"/>
    </row>
    <row r="20" spans="2:16">
      <c r="B20" s="15"/>
      <c r="C20" s="1" t="e">
        <f t="shared" si="0"/>
        <v>#DIV/0!</v>
      </c>
      <c r="D20" s="15"/>
      <c r="E20" s="15"/>
      <c r="F20" s="1"/>
      <c r="G20" s="1"/>
      <c r="H20" s="15"/>
      <c r="I20" s="1" t="e">
        <f t="shared" si="1"/>
        <v>#DIV/0!</v>
      </c>
      <c r="J20" s="1"/>
      <c r="K20" s="15"/>
      <c r="L20" s="1" t="e">
        <f t="shared" si="2"/>
        <v>#DIV/0!</v>
      </c>
      <c r="M20" s="15"/>
      <c r="N20" s="1" t="e">
        <f t="shared" si="3"/>
        <v>#DIV/0!</v>
      </c>
      <c r="O20" s="15"/>
      <c r="P20" s="15"/>
    </row>
    <row r="21" spans="2:16">
      <c r="B21" s="15"/>
      <c r="C21" s="1" t="e">
        <f t="shared" si="0"/>
        <v>#DIV/0!</v>
      </c>
      <c r="D21" s="15"/>
      <c r="E21" s="15"/>
      <c r="F21" s="1"/>
      <c r="G21" s="1"/>
      <c r="H21" s="15"/>
      <c r="I21" s="1" t="e">
        <f t="shared" si="1"/>
        <v>#DIV/0!</v>
      </c>
      <c r="J21" s="1"/>
      <c r="K21" s="15"/>
      <c r="L21" s="1" t="e">
        <f t="shared" si="2"/>
        <v>#DIV/0!</v>
      </c>
      <c r="M21" s="15"/>
      <c r="N21" s="1" t="e">
        <f t="shared" si="3"/>
        <v>#DIV/0!</v>
      </c>
      <c r="O21" s="15"/>
      <c r="P21" s="15"/>
    </row>
    <row r="22" spans="2:16">
      <c r="B22" s="15"/>
      <c r="C22" s="1" t="e">
        <f t="shared" si="0"/>
        <v>#DIV/0!</v>
      </c>
      <c r="D22" s="15"/>
      <c r="E22" s="15"/>
      <c r="F22" s="1"/>
      <c r="G22" s="1"/>
      <c r="H22" s="15"/>
      <c r="I22" s="1" t="e">
        <f t="shared" si="1"/>
        <v>#DIV/0!</v>
      </c>
      <c r="J22" s="1"/>
      <c r="K22" s="15"/>
      <c r="L22" s="1" t="e">
        <f t="shared" si="2"/>
        <v>#DIV/0!</v>
      </c>
      <c r="M22" s="15"/>
      <c r="N22" s="1" t="e">
        <f t="shared" si="3"/>
        <v>#DIV/0!</v>
      </c>
      <c r="O22" s="15"/>
      <c r="P22" s="15"/>
    </row>
    <row r="23" spans="2:16">
      <c r="B23" s="15"/>
      <c r="C23" s="1" t="e">
        <f t="shared" si="0"/>
        <v>#DIV/0!</v>
      </c>
      <c r="D23" s="15"/>
      <c r="E23" s="15"/>
      <c r="F23" s="1"/>
      <c r="G23" s="1"/>
      <c r="H23" s="15"/>
      <c r="I23" s="1" t="e">
        <f t="shared" si="1"/>
        <v>#DIV/0!</v>
      </c>
      <c r="J23" s="1"/>
      <c r="K23" s="15"/>
      <c r="L23" s="1" t="e">
        <f t="shared" si="2"/>
        <v>#DIV/0!</v>
      </c>
      <c r="M23" s="15"/>
      <c r="N23" s="1" t="e">
        <f t="shared" si="3"/>
        <v>#DIV/0!</v>
      </c>
      <c r="O23" s="15"/>
      <c r="P23" s="15"/>
    </row>
    <row r="24" spans="2:16">
      <c r="B24" s="15"/>
      <c r="C24" s="1" t="e">
        <f t="shared" si="0"/>
        <v>#DIV/0!</v>
      </c>
      <c r="D24" s="15"/>
      <c r="E24" s="15"/>
      <c r="F24" s="1"/>
      <c r="G24" s="1"/>
      <c r="H24" s="15"/>
      <c r="I24" s="1" t="e">
        <f t="shared" si="1"/>
        <v>#DIV/0!</v>
      </c>
      <c r="J24" s="1"/>
      <c r="K24" s="15"/>
      <c r="L24" s="1" t="e">
        <f t="shared" si="2"/>
        <v>#DIV/0!</v>
      </c>
      <c r="M24" s="15"/>
      <c r="N24" s="1" t="e">
        <f t="shared" si="3"/>
        <v>#DIV/0!</v>
      </c>
      <c r="O24" s="15"/>
      <c r="P24" s="15"/>
    </row>
    <row r="25" spans="2:16">
      <c r="B25" s="15"/>
      <c r="C25" s="1" t="e">
        <f t="shared" si="0"/>
        <v>#DIV/0!</v>
      </c>
      <c r="D25" s="15"/>
      <c r="E25" s="15"/>
      <c r="F25" s="1"/>
      <c r="G25" s="1"/>
      <c r="H25" s="15"/>
      <c r="I25" s="1" t="e">
        <f t="shared" si="1"/>
        <v>#DIV/0!</v>
      </c>
      <c r="J25" s="1"/>
      <c r="K25" s="15"/>
      <c r="L25" s="1" t="e">
        <f t="shared" si="2"/>
        <v>#DIV/0!</v>
      </c>
      <c r="M25" s="15"/>
      <c r="N25" s="1" t="e">
        <f t="shared" si="3"/>
        <v>#DIV/0!</v>
      </c>
      <c r="O25" s="15"/>
      <c r="P25" s="15"/>
    </row>
    <row r="26" spans="2:16">
      <c r="B26" s="15"/>
      <c r="C26" s="1" t="e">
        <f t="shared" si="0"/>
        <v>#DIV/0!</v>
      </c>
      <c r="D26" s="15"/>
      <c r="E26" s="15"/>
      <c r="F26" s="1"/>
      <c r="G26" s="1"/>
      <c r="H26" s="15"/>
      <c r="I26" s="1" t="e">
        <f t="shared" si="1"/>
        <v>#DIV/0!</v>
      </c>
      <c r="J26" s="1"/>
      <c r="K26" s="15"/>
      <c r="L26" s="1" t="e">
        <f t="shared" si="2"/>
        <v>#DIV/0!</v>
      </c>
      <c r="M26" s="15"/>
      <c r="N26" s="1" t="e">
        <f t="shared" si="3"/>
        <v>#DIV/0!</v>
      </c>
      <c r="O26" s="15"/>
      <c r="P26" s="15"/>
    </row>
    <row r="27" spans="2:16">
      <c r="B27" s="15"/>
      <c r="C27" s="1" t="e">
        <f t="shared" si="0"/>
        <v>#DIV/0!</v>
      </c>
      <c r="D27" s="15"/>
      <c r="E27" s="15"/>
      <c r="F27" s="1"/>
      <c r="G27" s="1"/>
      <c r="H27" s="15"/>
      <c r="I27" s="1" t="e">
        <f t="shared" si="1"/>
        <v>#DIV/0!</v>
      </c>
      <c r="J27" s="1"/>
      <c r="K27" s="15"/>
      <c r="L27" s="1" t="e">
        <f t="shared" si="2"/>
        <v>#DIV/0!</v>
      </c>
      <c r="M27" s="15"/>
      <c r="N27" s="1" t="e">
        <f t="shared" si="3"/>
        <v>#DIV/0!</v>
      </c>
      <c r="O27" s="15"/>
      <c r="P27" s="15"/>
    </row>
    <row r="28" spans="2:16">
      <c r="B28" s="15"/>
      <c r="C28" s="1" t="e">
        <f t="shared" si="0"/>
        <v>#DIV/0!</v>
      </c>
      <c r="D28" s="15"/>
      <c r="E28" s="15"/>
      <c r="F28" s="1"/>
      <c r="G28" s="1"/>
      <c r="H28" s="15"/>
      <c r="I28" s="1" t="e">
        <f t="shared" si="1"/>
        <v>#DIV/0!</v>
      </c>
      <c r="J28" s="1"/>
      <c r="K28" s="15"/>
      <c r="L28" s="1" t="e">
        <f t="shared" si="2"/>
        <v>#DIV/0!</v>
      </c>
      <c r="M28" s="15"/>
      <c r="N28" s="1" t="e">
        <f t="shared" si="3"/>
        <v>#DIV/0!</v>
      </c>
      <c r="O28" s="15"/>
      <c r="P28" s="15"/>
    </row>
    <row r="29" spans="3:14">
      <c r="C29" s="1" t="e">
        <f t="shared" si="0"/>
        <v>#DIV/0!</v>
      </c>
      <c r="F29" s="1"/>
      <c r="G29" s="1"/>
      <c r="N29" s="1" t="e">
        <f t="shared" si="3"/>
        <v>#DIV/0!</v>
      </c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1:14">
      <c r="A34" t="s">
        <v>0</v>
      </c>
      <c r="B34" t="s">
        <v>20</v>
      </c>
      <c r="C34" t="s">
        <v>11</v>
      </c>
      <c r="D34" t="s">
        <v>21</v>
      </c>
      <c r="F34" t="s">
        <v>22</v>
      </c>
      <c r="H34" t="s">
        <v>23</v>
      </c>
      <c r="I34" t="s">
        <v>24</v>
      </c>
      <c r="K34" t="s">
        <v>25</v>
      </c>
      <c r="L34" t="s">
        <v>26</v>
      </c>
      <c r="M34" t="s">
        <v>27</v>
      </c>
      <c r="N34" t="s">
        <v>28</v>
      </c>
    </row>
    <row r="35" spans="1:14">
      <c r="A35">
        <v>2018</v>
      </c>
      <c r="B35" s="15">
        <v>2381641211.33</v>
      </c>
      <c r="C35" s="1">
        <f>F35+I35+L35+N35</f>
        <v>0.921972892211491</v>
      </c>
      <c r="D35" s="15">
        <v>1218357951.87</v>
      </c>
      <c r="E35" s="15"/>
      <c r="F35" s="1">
        <f>D35/B35</f>
        <v>0.511562340319776</v>
      </c>
      <c r="G35" s="1"/>
      <c r="H35" s="15">
        <v>244606409.12</v>
      </c>
      <c r="I35" s="1">
        <f>H35/B35</f>
        <v>0.102704978380603</v>
      </c>
      <c r="J35" s="1"/>
      <c r="K35" s="15">
        <v>199844274.83</v>
      </c>
      <c r="L35" s="1">
        <f>K35/B35</f>
        <v>0.0839103194382496</v>
      </c>
      <c r="M35" s="15">
        <v>533000000</v>
      </c>
      <c r="N35" s="1">
        <f>M35/B35</f>
        <v>0.223795254072864</v>
      </c>
    </row>
    <row r="36" spans="1:14">
      <c r="A36">
        <v>2017</v>
      </c>
      <c r="B36" s="15">
        <v>1418679173.49</v>
      </c>
      <c r="C36" s="1">
        <f t="shared" ref="C36:C46" si="4">F36+I36+L36+N36</f>
        <v>0.903894212273103</v>
      </c>
      <c r="D36" s="15">
        <v>720927163.78</v>
      </c>
      <c r="E36" s="15"/>
      <c r="F36" s="1">
        <f>D36/B36</f>
        <v>0.508167862933023</v>
      </c>
      <c r="G36" s="1"/>
      <c r="H36" s="15">
        <v>172937857.32</v>
      </c>
      <c r="I36" s="1">
        <f t="shared" ref="I36:I45" si="5">H36/B36</f>
        <v>0.121900610477397</v>
      </c>
      <c r="J36" s="1"/>
      <c r="K36" s="15">
        <v>110965122.89</v>
      </c>
      <c r="L36" s="1">
        <f t="shared" ref="L36:L45" si="6">K36/B36</f>
        <v>0.0782172072188964</v>
      </c>
      <c r="M36" s="15">
        <v>277505750</v>
      </c>
      <c r="N36" s="1">
        <f t="shared" ref="N36:N46" si="7">M36/B36</f>
        <v>0.195608531643787</v>
      </c>
    </row>
    <row r="37" spans="2:14">
      <c r="B37" s="15"/>
      <c r="C37" s="1" t="e">
        <f t="shared" si="4"/>
        <v>#DIV/0!</v>
      </c>
      <c r="D37" s="15"/>
      <c r="E37" s="15"/>
      <c r="F37" s="1"/>
      <c r="G37" s="1"/>
      <c r="H37" s="15"/>
      <c r="I37" s="1" t="e">
        <f t="shared" si="5"/>
        <v>#DIV/0!</v>
      </c>
      <c r="J37" s="1"/>
      <c r="K37" s="15"/>
      <c r="L37" s="1" t="e">
        <f t="shared" si="6"/>
        <v>#DIV/0!</v>
      </c>
      <c r="M37" s="15"/>
      <c r="N37" s="1" t="e">
        <f t="shared" si="7"/>
        <v>#DIV/0!</v>
      </c>
    </row>
    <row r="38" spans="2:14">
      <c r="B38" s="15"/>
      <c r="C38" s="1" t="e">
        <f t="shared" si="4"/>
        <v>#DIV/0!</v>
      </c>
      <c r="D38" s="15"/>
      <c r="E38" s="15"/>
      <c r="F38" s="1"/>
      <c r="G38" s="1"/>
      <c r="H38" s="15"/>
      <c r="I38" s="1" t="e">
        <f t="shared" si="5"/>
        <v>#DIV/0!</v>
      </c>
      <c r="J38" s="1"/>
      <c r="K38" s="15"/>
      <c r="L38" s="1" t="e">
        <f t="shared" si="6"/>
        <v>#DIV/0!</v>
      </c>
      <c r="M38" s="15"/>
      <c r="N38" s="1" t="e">
        <f t="shared" si="7"/>
        <v>#DIV/0!</v>
      </c>
    </row>
    <row r="39" spans="2:14">
      <c r="B39" s="15"/>
      <c r="C39" s="1" t="e">
        <f t="shared" si="4"/>
        <v>#DIV/0!</v>
      </c>
      <c r="D39" s="15"/>
      <c r="E39" s="15"/>
      <c r="F39" s="1"/>
      <c r="G39" s="1"/>
      <c r="H39" s="15"/>
      <c r="I39" s="1" t="e">
        <f t="shared" si="5"/>
        <v>#DIV/0!</v>
      </c>
      <c r="J39" s="1"/>
      <c r="K39" s="15"/>
      <c r="L39" s="1" t="e">
        <f t="shared" si="6"/>
        <v>#DIV/0!</v>
      </c>
      <c r="M39" s="15"/>
      <c r="N39" s="1" t="e">
        <f t="shared" si="7"/>
        <v>#DIV/0!</v>
      </c>
    </row>
    <row r="40" spans="2:14">
      <c r="B40" s="15"/>
      <c r="C40" s="1" t="e">
        <f t="shared" si="4"/>
        <v>#DIV/0!</v>
      </c>
      <c r="D40" s="15"/>
      <c r="E40" s="15"/>
      <c r="F40" s="1"/>
      <c r="G40" s="1"/>
      <c r="H40" s="15"/>
      <c r="I40" s="1" t="e">
        <f t="shared" si="5"/>
        <v>#DIV/0!</v>
      </c>
      <c r="J40" s="1"/>
      <c r="K40" s="15"/>
      <c r="L40" s="1" t="e">
        <f t="shared" si="6"/>
        <v>#DIV/0!</v>
      </c>
      <c r="M40" s="15"/>
      <c r="N40" s="1" t="e">
        <f t="shared" si="7"/>
        <v>#DIV/0!</v>
      </c>
    </row>
    <row r="41" spans="2:14">
      <c r="B41" s="15"/>
      <c r="C41" s="1" t="e">
        <f t="shared" si="4"/>
        <v>#DIV/0!</v>
      </c>
      <c r="D41" s="15"/>
      <c r="E41" s="15"/>
      <c r="F41" s="1"/>
      <c r="G41" s="1"/>
      <c r="H41" s="15"/>
      <c r="I41" s="1" t="e">
        <f t="shared" si="5"/>
        <v>#DIV/0!</v>
      </c>
      <c r="J41" s="1"/>
      <c r="K41" s="15"/>
      <c r="L41" s="1" t="e">
        <f t="shared" si="6"/>
        <v>#DIV/0!</v>
      </c>
      <c r="M41" s="15"/>
      <c r="N41" s="1" t="e">
        <f t="shared" si="7"/>
        <v>#DIV/0!</v>
      </c>
    </row>
    <row r="42" spans="2:14">
      <c r="B42" s="15"/>
      <c r="C42" s="1" t="e">
        <f t="shared" si="4"/>
        <v>#DIV/0!</v>
      </c>
      <c r="D42" s="15"/>
      <c r="E42" s="15"/>
      <c r="F42" s="1"/>
      <c r="G42" s="1"/>
      <c r="H42" s="15"/>
      <c r="I42" s="1" t="e">
        <f t="shared" si="5"/>
        <v>#DIV/0!</v>
      </c>
      <c r="J42" s="1"/>
      <c r="K42" s="15"/>
      <c r="L42" s="1" t="e">
        <f t="shared" si="6"/>
        <v>#DIV/0!</v>
      </c>
      <c r="M42" s="15"/>
      <c r="N42" s="1" t="e">
        <f t="shared" si="7"/>
        <v>#DIV/0!</v>
      </c>
    </row>
    <row r="43" spans="2:14">
      <c r="B43" s="15"/>
      <c r="C43" s="1" t="e">
        <f t="shared" si="4"/>
        <v>#DIV/0!</v>
      </c>
      <c r="D43" s="15"/>
      <c r="E43" s="15"/>
      <c r="F43" s="1"/>
      <c r="G43" s="1"/>
      <c r="H43" s="15"/>
      <c r="I43" s="1" t="e">
        <f t="shared" si="5"/>
        <v>#DIV/0!</v>
      </c>
      <c r="J43" s="1"/>
      <c r="K43" s="15"/>
      <c r="L43" s="1" t="e">
        <f t="shared" si="6"/>
        <v>#DIV/0!</v>
      </c>
      <c r="M43" s="15"/>
      <c r="N43" s="1" t="e">
        <f t="shared" si="7"/>
        <v>#DIV/0!</v>
      </c>
    </row>
    <row r="44" spans="2:14">
      <c r="B44" s="15"/>
      <c r="C44" s="1" t="e">
        <f t="shared" si="4"/>
        <v>#DIV/0!</v>
      </c>
      <c r="D44" s="15"/>
      <c r="E44" s="15"/>
      <c r="F44" s="1"/>
      <c r="G44" s="1"/>
      <c r="H44" s="15"/>
      <c r="I44" s="1" t="e">
        <f t="shared" si="5"/>
        <v>#DIV/0!</v>
      </c>
      <c r="J44" s="1"/>
      <c r="K44" s="15"/>
      <c r="L44" s="1" t="e">
        <f t="shared" si="6"/>
        <v>#DIV/0!</v>
      </c>
      <c r="M44" s="15"/>
      <c r="N44" s="1" t="e">
        <f t="shared" si="7"/>
        <v>#DIV/0!</v>
      </c>
    </row>
    <row r="45" spans="2:14">
      <c r="B45" s="15"/>
      <c r="C45" s="1" t="e">
        <f t="shared" si="4"/>
        <v>#DIV/0!</v>
      </c>
      <c r="D45" s="15"/>
      <c r="E45" s="15"/>
      <c r="F45" s="1"/>
      <c r="G45" s="1"/>
      <c r="H45" s="15"/>
      <c r="I45" s="1" t="e">
        <f t="shared" si="5"/>
        <v>#DIV/0!</v>
      </c>
      <c r="J45" s="1"/>
      <c r="K45" s="15"/>
      <c r="L45" s="1" t="e">
        <f t="shared" si="6"/>
        <v>#DIV/0!</v>
      </c>
      <c r="M45" s="15"/>
      <c r="N45" s="1" t="e">
        <f t="shared" si="7"/>
        <v>#DIV/0!</v>
      </c>
    </row>
    <row r="46" spans="3:14">
      <c r="C46" s="1" t="e">
        <f t="shared" si="4"/>
        <v>#DIV/0!</v>
      </c>
      <c r="F46" s="1"/>
      <c r="G46" s="1"/>
      <c r="N46" s="1" t="e">
        <f t="shared" si="7"/>
        <v>#DIV/0!</v>
      </c>
    </row>
    <row r="47" spans="3:3">
      <c r="C47" s="1"/>
    </row>
    <row r="48" spans="3:3">
      <c r="C48" s="1"/>
    </row>
    <row r="49" spans="1:12">
      <c r="A49" t="s">
        <v>0</v>
      </c>
      <c r="B49" t="s">
        <v>29</v>
      </c>
      <c r="C49" t="s">
        <v>11</v>
      </c>
      <c r="D49" t="s">
        <v>30</v>
      </c>
      <c r="F49" t="s">
        <v>31</v>
      </c>
      <c r="H49" t="s">
        <v>32</v>
      </c>
      <c r="I49" t="s">
        <v>33</v>
      </c>
      <c r="K49" t="s">
        <v>34</v>
      </c>
      <c r="L49" t="s">
        <v>26</v>
      </c>
    </row>
    <row r="50" spans="1:14">
      <c r="A50">
        <v>2018</v>
      </c>
      <c r="B50" s="15">
        <v>1106953109.68</v>
      </c>
      <c r="C50" s="1">
        <f>F50+I50+L50+N50</f>
        <v>1</v>
      </c>
      <c r="D50" s="15">
        <v>920007000</v>
      </c>
      <c r="E50" s="15"/>
      <c r="F50" s="1">
        <f>D50/B50</f>
        <v>0.831116505256449</v>
      </c>
      <c r="G50" s="1"/>
      <c r="H50" s="15">
        <v>186946109.68</v>
      </c>
      <c r="I50" s="1">
        <f>H50/B50</f>
        <v>0.168883494743551</v>
      </c>
      <c r="J50" s="1"/>
      <c r="K50" s="15">
        <v>0</v>
      </c>
      <c r="L50" s="1">
        <f>K50/B50</f>
        <v>0</v>
      </c>
      <c r="M50" s="15"/>
      <c r="N50" s="1"/>
    </row>
    <row r="51" spans="1:14">
      <c r="A51">
        <v>2017</v>
      </c>
      <c r="B51" s="15">
        <v>978068521.07</v>
      </c>
      <c r="C51" s="1">
        <f t="shared" ref="C51:C61" si="8">F51+I51+L51+N51</f>
        <v>1</v>
      </c>
      <c r="D51" s="15">
        <v>682755830</v>
      </c>
      <c r="E51" s="15"/>
      <c r="F51" s="1">
        <f>D51/B51</f>
        <v>0.698065437432819</v>
      </c>
      <c r="G51" s="1"/>
      <c r="H51" s="15">
        <v>96399896.31</v>
      </c>
      <c r="I51" s="1">
        <f t="shared" ref="I51:I60" si="9">H51/B51</f>
        <v>0.0985614956757214</v>
      </c>
      <c r="J51" s="1"/>
      <c r="K51" s="15">
        <v>198912794.76</v>
      </c>
      <c r="L51" s="1">
        <f t="shared" ref="L51:L60" si="10">K51/B51</f>
        <v>0.20337306689146</v>
      </c>
      <c r="M51" s="15"/>
      <c r="N51" s="1"/>
    </row>
    <row r="52" spans="2:14">
      <c r="B52" s="15"/>
      <c r="C52" s="1" t="e">
        <f t="shared" si="8"/>
        <v>#DIV/0!</v>
      </c>
      <c r="D52" s="15"/>
      <c r="E52" s="15"/>
      <c r="F52" s="1"/>
      <c r="G52" s="1"/>
      <c r="H52" s="15"/>
      <c r="I52" s="1" t="e">
        <f t="shared" si="9"/>
        <v>#DIV/0!</v>
      </c>
      <c r="J52" s="1"/>
      <c r="K52" s="15"/>
      <c r="L52" s="1" t="e">
        <f t="shared" si="10"/>
        <v>#DIV/0!</v>
      </c>
      <c r="M52" s="15"/>
      <c r="N52" s="1"/>
    </row>
    <row r="53" spans="2:14">
      <c r="B53" s="15"/>
      <c r="C53" s="1" t="e">
        <f t="shared" si="8"/>
        <v>#DIV/0!</v>
      </c>
      <c r="D53" s="15"/>
      <c r="E53" s="15"/>
      <c r="F53" s="1"/>
      <c r="G53" s="1"/>
      <c r="H53" s="15"/>
      <c r="I53" s="1" t="e">
        <f t="shared" si="9"/>
        <v>#DIV/0!</v>
      </c>
      <c r="J53" s="1"/>
      <c r="K53" s="15"/>
      <c r="L53" s="1" t="e">
        <f t="shared" si="10"/>
        <v>#DIV/0!</v>
      </c>
      <c r="M53" s="15"/>
      <c r="N53" s="1"/>
    </row>
    <row r="54" spans="2:14">
      <c r="B54" s="15"/>
      <c r="C54" s="1" t="e">
        <f t="shared" si="8"/>
        <v>#DIV/0!</v>
      </c>
      <c r="D54" s="15"/>
      <c r="E54" s="15"/>
      <c r="F54" s="1"/>
      <c r="G54" s="1"/>
      <c r="H54" s="15"/>
      <c r="I54" s="1" t="e">
        <f t="shared" si="9"/>
        <v>#DIV/0!</v>
      </c>
      <c r="J54" s="1"/>
      <c r="K54" s="15"/>
      <c r="L54" s="1" t="e">
        <f t="shared" si="10"/>
        <v>#DIV/0!</v>
      </c>
      <c r="M54" s="15"/>
      <c r="N54" s="1"/>
    </row>
    <row r="55" spans="2:14">
      <c r="B55" s="15"/>
      <c r="C55" s="1" t="e">
        <f t="shared" si="8"/>
        <v>#DIV/0!</v>
      </c>
      <c r="D55" s="15"/>
      <c r="E55" s="15"/>
      <c r="F55" s="1"/>
      <c r="G55" s="1"/>
      <c r="H55" s="15"/>
      <c r="I55" s="1" t="e">
        <f t="shared" si="9"/>
        <v>#DIV/0!</v>
      </c>
      <c r="J55" s="1"/>
      <c r="K55" s="15"/>
      <c r="L55" s="1" t="e">
        <f t="shared" si="10"/>
        <v>#DIV/0!</v>
      </c>
      <c r="M55" s="15"/>
      <c r="N55" s="1"/>
    </row>
    <row r="56" spans="2:14">
      <c r="B56" s="15"/>
      <c r="C56" s="1" t="e">
        <f t="shared" si="8"/>
        <v>#DIV/0!</v>
      </c>
      <c r="D56" s="15"/>
      <c r="E56" s="15"/>
      <c r="F56" s="1"/>
      <c r="G56" s="1"/>
      <c r="H56" s="15"/>
      <c r="I56" s="1" t="e">
        <f t="shared" si="9"/>
        <v>#DIV/0!</v>
      </c>
      <c r="J56" s="1"/>
      <c r="K56" s="15"/>
      <c r="L56" s="1" t="e">
        <f t="shared" si="10"/>
        <v>#DIV/0!</v>
      </c>
      <c r="M56" s="15"/>
      <c r="N56" s="1"/>
    </row>
    <row r="57" spans="2:14">
      <c r="B57" s="15"/>
      <c r="C57" s="1" t="e">
        <f t="shared" si="8"/>
        <v>#DIV/0!</v>
      </c>
      <c r="D57" s="15"/>
      <c r="E57" s="15"/>
      <c r="F57" s="1"/>
      <c r="G57" s="1"/>
      <c r="H57" s="15"/>
      <c r="I57" s="1" t="e">
        <f t="shared" si="9"/>
        <v>#DIV/0!</v>
      </c>
      <c r="J57" s="1"/>
      <c r="K57" s="15"/>
      <c r="L57" s="1" t="e">
        <f t="shared" si="10"/>
        <v>#DIV/0!</v>
      </c>
      <c r="M57" s="15"/>
      <c r="N57" s="1"/>
    </row>
    <row r="58" spans="2:14">
      <c r="B58" s="15"/>
      <c r="C58" s="1" t="e">
        <f t="shared" si="8"/>
        <v>#DIV/0!</v>
      </c>
      <c r="D58" s="15"/>
      <c r="E58" s="15"/>
      <c r="F58" s="1"/>
      <c r="G58" s="1"/>
      <c r="H58" s="15"/>
      <c r="I58" s="1" t="e">
        <f t="shared" si="9"/>
        <v>#DIV/0!</v>
      </c>
      <c r="J58" s="1"/>
      <c r="K58" s="15"/>
      <c r="L58" s="1" t="e">
        <f t="shared" si="10"/>
        <v>#DIV/0!</v>
      </c>
      <c r="M58" s="15"/>
      <c r="N58" s="1"/>
    </row>
    <row r="59" spans="2:14">
      <c r="B59" s="15"/>
      <c r="C59" s="1" t="e">
        <f t="shared" si="8"/>
        <v>#DIV/0!</v>
      </c>
      <c r="D59" s="15"/>
      <c r="E59" s="15"/>
      <c r="F59" s="1"/>
      <c r="G59" s="1"/>
      <c r="H59" s="15"/>
      <c r="I59" s="1" t="e">
        <f t="shared" si="9"/>
        <v>#DIV/0!</v>
      </c>
      <c r="J59" s="1"/>
      <c r="K59" s="15"/>
      <c r="L59" s="1" t="e">
        <f t="shared" si="10"/>
        <v>#DIV/0!</v>
      </c>
      <c r="M59" s="15"/>
      <c r="N59" s="1"/>
    </row>
    <row r="60" spans="2:14">
      <c r="B60" s="15"/>
      <c r="C60" s="1" t="e">
        <f t="shared" si="8"/>
        <v>#DIV/0!</v>
      </c>
      <c r="D60" s="15"/>
      <c r="E60" s="15"/>
      <c r="F60" s="1"/>
      <c r="G60" s="1"/>
      <c r="H60" s="15"/>
      <c r="I60" s="1" t="e">
        <f t="shared" si="9"/>
        <v>#DIV/0!</v>
      </c>
      <c r="J60" s="1"/>
      <c r="K60" s="15"/>
      <c r="L60" s="1" t="e">
        <f t="shared" si="10"/>
        <v>#DIV/0!</v>
      </c>
      <c r="M60" s="15"/>
      <c r="N60" s="1"/>
    </row>
    <row r="61" spans="3:14">
      <c r="C61" s="1">
        <f t="shared" si="8"/>
        <v>0</v>
      </c>
      <c r="F61" s="1"/>
      <c r="G61" s="1"/>
      <c r="N61" s="1"/>
    </row>
    <row r="65" spans="1:16">
      <c r="A65" t="s">
        <v>0</v>
      </c>
      <c r="B65" t="s">
        <v>35</v>
      </c>
      <c r="C65" t="s">
        <v>36</v>
      </c>
      <c r="D65" t="s">
        <v>37</v>
      </c>
      <c r="H65" t="s">
        <v>38</v>
      </c>
      <c r="I65" t="s">
        <v>39</v>
      </c>
      <c r="K65" t="s">
        <v>40</v>
      </c>
      <c r="L65" t="s">
        <v>41</v>
      </c>
      <c r="M65" t="s">
        <v>42</v>
      </c>
      <c r="N65" t="s">
        <v>43</v>
      </c>
      <c r="O65" t="s">
        <v>44</v>
      </c>
      <c r="P65" t="s">
        <v>45</v>
      </c>
    </row>
    <row r="66" spans="1:16">
      <c r="A66">
        <v>2018</v>
      </c>
      <c r="B66" s="15">
        <v>7212673349.94</v>
      </c>
      <c r="C66" s="15">
        <v>3488594321.01</v>
      </c>
      <c r="D66" s="15">
        <v>3724079028.93</v>
      </c>
      <c r="E66" s="15"/>
      <c r="F66" s="1"/>
      <c r="G66" s="1"/>
      <c r="H66" s="15">
        <v>3808884966.86</v>
      </c>
      <c r="I66" s="1">
        <f>H66/B66</f>
        <v>0.528082277133996</v>
      </c>
      <c r="J66" s="1"/>
      <c r="K66" s="15">
        <v>3403788383.08</v>
      </c>
      <c r="L66" s="1">
        <f>K66/B66</f>
        <v>0.471917722866004</v>
      </c>
      <c r="M66" s="15">
        <v>2381641211.33</v>
      </c>
      <c r="N66" s="1">
        <f>M66/C66</f>
        <v>0.682693656005402</v>
      </c>
      <c r="O66" s="16">
        <v>1106953109.68</v>
      </c>
      <c r="P66" s="1">
        <f>O66/C66</f>
        <v>0.317306343994598</v>
      </c>
    </row>
    <row r="67" ht="15" customHeight="1" spans="1:16">
      <c r="A67">
        <v>2017</v>
      </c>
      <c r="B67" s="15">
        <v>6139644965.5</v>
      </c>
      <c r="C67" s="15">
        <v>2396747694.56</v>
      </c>
      <c r="D67" s="15">
        <v>3742897270.94</v>
      </c>
      <c r="E67" s="15"/>
      <c r="F67" s="1"/>
      <c r="G67" s="1"/>
      <c r="H67" s="15">
        <v>3523450429.85</v>
      </c>
      <c r="I67" s="1">
        <f t="shared" ref="I67:I76" si="11">H67/B67</f>
        <v>0.573885045413706</v>
      </c>
      <c r="J67" s="1"/>
      <c r="K67" s="15">
        <v>2616194535.65</v>
      </c>
      <c r="L67" s="1">
        <f t="shared" ref="L67:L76" si="12">K67/B67</f>
        <v>0.426114954586294</v>
      </c>
      <c r="M67" s="34">
        <v>1418679173.49</v>
      </c>
      <c r="N67" s="1">
        <f>M67/C67</f>
        <v>0.591918447114828</v>
      </c>
      <c r="O67" s="16">
        <v>978068521.07</v>
      </c>
      <c r="P67" s="1">
        <f t="shared" ref="P67:P76" si="13">O67/C67</f>
        <v>0.408081552885172</v>
      </c>
    </row>
    <row r="68" spans="2:16">
      <c r="B68" s="15"/>
      <c r="C68" s="15" t="e">
        <f ca="1" t="shared" ref="C68:C77" si="14">F68+I68+L68+N68</f>
        <v>#DIV/0!</v>
      </c>
      <c r="D68" s="15"/>
      <c r="E68" s="15"/>
      <c r="F68" s="1"/>
      <c r="G68" s="1"/>
      <c r="H68" s="15"/>
      <c r="I68" s="1" t="e">
        <f t="shared" si="11"/>
        <v>#DIV/0!</v>
      </c>
      <c r="J68" s="1"/>
      <c r="K68" s="15"/>
      <c r="L68" s="1" t="e">
        <f t="shared" si="12"/>
        <v>#DIV/0!</v>
      </c>
      <c r="M68" s="15"/>
      <c r="N68" s="1">
        <f ca="1" t="shared" ref="N68:N76" si="15">M68/C68</f>
        <v>0.591918447114828</v>
      </c>
      <c r="P68" s="1">
        <f ca="1" t="shared" si="13"/>
        <v>0.317306343994598</v>
      </c>
    </row>
    <row r="69" spans="2:16">
      <c r="B69" s="15"/>
      <c r="C69" s="15" t="e">
        <f ca="1" t="shared" si="14"/>
        <v>#DIV/0!</v>
      </c>
      <c r="D69" s="15"/>
      <c r="E69" s="15"/>
      <c r="F69" s="1"/>
      <c r="G69" s="1"/>
      <c r="H69" s="15"/>
      <c r="I69" s="1" t="e">
        <f t="shared" si="11"/>
        <v>#DIV/0!</v>
      </c>
      <c r="J69" s="1"/>
      <c r="K69" s="15"/>
      <c r="L69" s="1" t="e">
        <f t="shared" si="12"/>
        <v>#DIV/0!</v>
      </c>
      <c r="M69" s="15"/>
      <c r="N69" s="1">
        <f ca="1" t="shared" si="15"/>
        <v>0.591918447114828</v>
      </c>
      <c r="P69" s="1">
        <f ca="1" t="shared" si="13"/>
        <v>0.317306343994598</v>
      </c>
    </row>
    <row r="70" spans="2:16">
      <c r="B70" s="15"/>
      <c r="C70" s="15" t="e">
        <f ca="1" t="shared" si="14"/>
        <v>#DIV/0!</v>
      </c>
      <c r="D70" s="15"/>
      <c r="E70" s="15"/>
      <c r="F70" s="1"/>
      <c r="G70" s="1"/>
      <c r="H70" s="15"/>
      <c r="I70" s="1" t="e">
        <f t="shared" si="11"/>
        <v>#DIV/0!</v>
      </c>
      <c r="J70" s="1"/>
      <c r="K70" s="15"/>
      <c r="L70" s="1" t="e">
        <f t="shared" si="12"/>
        <v>#DIV/0!</v>
      </c>
      <c r="M70" s="15"/>
      <c r="N70" s="1">
        <f ca="1" t="shared" si="15"/>
        <v>0.591918447114828</v>
      </c>
      <c r="P70" s="1">
        <f ca="1" t="shared" si="13"/>
        <v>0.317306343994598</v>
      </c>
    </row>
    <row r="71" spans="2:16">
      <c r="B71" s="15"/>
      <c r="C71" s="15" t="e">
        <f ca="1" t="shared" si="14"/>
        <v>#DIV/0!</v>
      </c>
      <c r="D71" s="15"/>
      <c r="E71" s="15"/>
      <c r="F71" s="1"/>
      <c r="G71" s="1"/>
      <c r="H71" s="15"/>
      <c r="I71" s="1" t="e">
        <f t="shared" si="11"/>
        <v>#DIV/0!</v>
      </c>
      <c r="J71" s="1"/>
      <c r="K71" s="15"/>
      <c r="L71" s="1" t="e">
        <f t="shared" si="12"/>
        <v>#DIV/0!</v>
      </c>
      <c r="M71" s="15"/>
      <c r="N71" s="1">
        <f ca="1" t="shared" si="15"/>
        <v>0.591918447114828</v>
      </c>
      <c r="P71" s="1">
        <f ca="1" t="shared" si="13"/>
        <v>0.317306343994598</v>
      </c>
    </row>
    <row r="72" spans="2:16">
      <c r="B72" s="15"/>
      <c r="C72" s="15" t="e">
        <f ca="1" t="shared" si="14"/>
        <v>#DIV/0!</v>
      </c>
      <c r="D72" s="15"/>
      <c r="E72" s="15"/>
      <c r="F72" s="1"/>
      <c r="G72" s="1"/>
      <c r="H72" s="15"/>
      <c r="I72" s="1" t="e">
        <f t="shared" si="11"/>
        <v>#DIV/0!</v>
      </c>
      <c r="J72" s="1"/>
      <c r="K72" s="15"/>
      <c r="L72" s="1" t="e">
        <f t="shared" si="12"/>
        <v>#DIV/0!</v>
      </c>
      <c r="M72" s="15"/>
      <c r="N72" s="1">
        <f ca="1" t="shared" si="15"/>
        <v>0.591918447114828</v>
      </c>
      <c r="P72" s="1">
        <f ca="1" t="shared" si="13"/>
        <v>0.317306343994598</v>
      </c>
    </row>
    <row r="73" spans="2:16">
      <c r="B73" s="15"/>
      <c r="C73" s="15" t="e">
        <f ca="1" t="shared" si="14"/>
        <v>#DIV/0!</v>
      </c>
      <c r="D73" s="15"/>
      <c r="E73" s="15"/>
      <c r="F73" s="1"/>
      <c r="G73" s="1"/>
      <c r="H73" s="15"/>
      <c r="I73" s="1" t="e">
        <f t="shared" si="11"/>
        <v>#DIV/0!</v>
      </c>
      <c r="J73" s="1"/>
      <c r="K73" s="15"/>
      <c r="L73" s="1" t="e">
        <f t="shared" si="12"/>
        <v>#DIV/0!</v>
      </c>
      <c r="M73" s="15"/>
      <c r="N73" s="1">
        <f ca="1" t="shared" si="15"/>
        <v>0.591918447114828</v>
      </c>
      <c r="P73" s="1">
        <f ca="1" t="shared" si="13"/>
        <v>0.317306343994598</v>
      </c>
    </row>
    <row r="74" spans="2:16">
      <c r="B74" s="15"/>
      <c r="C74" s="15" t="e">
        <f ca="1" t="shared" si="14"/>
        <v>#DIV/0!</v>
      </c>
      <c r="D74" s="15"/>
      <c r="E74" s="15"/>
      <c r="F74" s="1"/>
      <c r="G74" s="1"/>
      <c r="H74" s="15"/>
      <c r="I74" s="1" t="e">
        <f t="shared" si="11"/>
        <v>#DIV/0!</v>
      </c>
      <c r="J74" s="1"/>
      <c r="K74" s="15"/>
      <c r="L74" s="1" t="e">
        <f t="shared" si="12"/>
        <v>#DIV/0!</v>
      </c>
      <c r="M74" s="15"/>
      <c r="N74" s="1">
        <f ca="1" t="shared" si="15"/>
        <v>0.591918447114828</v>
      </c>
      <c r="P74" s="1">
        <f ca="1" t="shared" si="13"/>
        <v>0.317306343994598</v>
      </c>
    </row>
    <row r="75" spans="2:16">
      <c r="B75" s="15"/>
      <c r="C75" s="15" t="e">
        <f ca="1" t="shared" si="14"/>
        <v>#DIV/0!</v>
      </c>
      <c r="D75" s="15"/>
      <c r="E75" s="15"/>
      <c r="F75" s="1"/>
      <c r="G75" s="1"/>
      <c r="H75" s="15"/>
      <c r="I75" s="1" t="e">
        <f t="shared" si="11"/>
        <v>#DIV/0!</v>
      </c>
      <c r="J75" s="1"/>
      <c r="K75" s="15"/>
      <c r="L75" s="1" t="e">
        <f t="shared" si="12"/>
        <v>#DIV/0!</v>
      </c>
      <c r="M75" s="15"/>
      <c r="N75" s="1">
        <f ca="1" t="shared" si="15"/>
        <v>0.591918447114828</v>
      </c>
      <c r="P75" s="1">
        <f ca="1" t="shared" si="13"/>
        <v>0.317306343994598</v>
      </c>
    </row>
    <row r="76" spans="2:16">
      <c r="B76" s="15"/>
      <c r="C76" s="15" t="e">
        <f ca="1" t="shared" si="14"/>
        <v>#DIV/0!</v>
      </c>
      <c r="D76" s="15"/>
      <c r="E76" s="15"/>
      <c r="F76" s="1"/>
      <c r="G76" s="1"/>
      <c r="H76" s="15"/>
      <c r="I76" s="1" t="e">
        <f t="shared" si="11"/>
        <v>#DIV/0!</v>
      </c>
      <c r="J76" s="1"/>
      <c r="K76" s="15"/>
      <c r="L76" s="1" t="e">
        <f t="shared" si="12"/>
        <v>#DIV/0!</v>
      </c>
      <c r="M76" s="15"/>
      <c r="N76" s="1">
        <f ca="1" t="shared" si="15"/>
        <v>0.591918447114828</v>
      </c>
      <c r="P76" s="1">
        <f ca="1" t="shared" si="13"/>
        <v>0.317306343994598</v>
      </c>
    </row>
    <row r="77" spans="3:16">
      <c r="C77" s="15">
        <f t="shared" si="14"/>
        <v>0</v>
      </c>
      <c r="F77" s="1"/>
      <c r="G77" s="1"/>
      <c r="M77" s="15"/>
      <c r="P77" s="1"/>
    </row>
    <row r="80" spans="1:1">
      <c r="A80" t="s">
        <v>46</v>
      </c>
    </row>
    <row r="81" spans="1:11">
      <c r="A81" t="s">
        <v>0</v>
      </c>
      <c r="B81" t="s">
        <v>35</v>
      </c>
      <c r="C81" t="s">
        <v>47</v>
      </c>
      <c r="D81" t="s">
        <v>48</v>
      </c>
      <c r="E81" t="s">
        <v>49</v>
      </c>
      <c r="F81" t="s">
        <v>50</v>
      </c>
      <c r="G81" t="s">
        <v>51</v>
      </c>
      <c r="H81" t="s">
        <v>52</v>
      </c>
      <c r="I81" t="s">
        <v>53</v>
      </c>
      <c r="J81" t="s">
        <v>54</v>
      </c>
      <c r="K81" t="s">
        <v>55</v>
      </c>
    </row>
    <row r="82" spans="1:16">
      <c r="A82">
        <v>2018</v>
      </c>
      <c r="B82" s="15">
        <v>7212673349.94</v>
      </c>
      <c r="C82" s="15">
        <v>2064843723.91</v>
      </c>
      <c r="D82" s="15">
        <v>1811256770.33</v>
      </c>
      <c r="E82" s="20">
        <f>C82-D82</f>
        <v>253586953.58</v>
      </c>
      <c r="F82" s="33">
        <v>282685022.02</v>
      </c>
      <c r="G82" s="1">
        <f>F82/C82</f>
        <v>0.13690383380913</v>
      </c>
      <c r="H82" s="15">
        <v>283394942.54</v>
      </c>
      <c r="I82" s="33">
        <v>247006342.7</v>
      </c>
      <c r="J82" s="1">
        <f>I82/B82</f>
        <v>0.0342461568292227</v>
      </c>
      <c r="K82" s="15">
        <v>232116556.76</v>
      </c>
      <c r="L82" s="1"/>
      <c r="M82" s="15"/>
      <c r="N82" s="1"/>
      <c r="O82" s="16"/>
      <c r="P82" s="1"/>
    </row>
    <row r="83" spans="1:16">
      <c r="A83">
        <f>A82-1</f>
        <v>2017</v>
      </c>
      <c r="B83" s="15">
        <v>6139644965.5</v>
      </c>
      <c r="C83" s="15">
        <v>1417765375.61</v>
      </c>
      <c r="D83" s="15">
        <v>1249415004.12</v>
      </c>
      <c r="E83" s="20">
        <f t="shared" ref="E83:E90" si="16">C83-D83</f>
        <v>168350371.49</v>
      </c>
      <c r="F83" s="33">
        <v>186731142.05</v>
      </c>
      <c r="G83" s="1">
        <f t="shared" ref="G83:G90" si="17">F83/C83</f>
        <v>0.131708070504725</v>
      </c>
      <c r="H83" s="15">
        <v>170630690.23</v>
      </c>
      <c r="I83" s="33">
        <v>144167550.41</v>
      </c>
      <c r="J83" s="1">
        <f t="shared" ref="J83:J90" si="18">I83/B83</f>
        <v>0.0234814148407781</v>
      </c>
      <c r="K83" s="15">
        <v>141150661.6</v>
      </c>
      <c r="L83" s="1"/>
      <c r="M83" s="34"/>
      <c r="N83" s="1"/>
      <c r="O83" s="16"/>
      <c r="P83" s="1"/>
    </row>
    <row r="84" spans="1:16">
      <c r="A84">
        <f t="shared" ref="A84:A90" si="19">A83-1</f>
        <v>2016</v>
      </c>
      <c r="B84" s="15">
        <v>4491346557</v>
      </c>
      <c r="C84" s="15">
        <v>773474068.86</v>
      </c>
      <c r="D84" s="15">
        <v>683493072.8</v>
      </c>
      <c r="E84" s="20">
        <f t="shared" si="16"/>
        <v>89980996.0600001</v>
      </c>
      <c r="F84" s="33">
        <v>88676413.44</v>
      </c>
      <c r="G84" s="1">
        <f t="shared" si="17"/>
        <v>0.11464691191354</v>
      </c>
      <c r="H84" s="15">
        <v>100547628.2</v>
      </c>
      <c r="I84" s="33">
        <v>93983912.13</v>
      </c>
      <c r="J84" s="1">
        <f t="shared" si="18"/>
        <v>0.0209255533807609</v>
      </c>
      <c r="K84" s="15">
        <v>945580.35</v>
      </c>
      <c r="L84" s="1"/>
      <c r="M84" s="15"/>
      <c r="N84" s="1"/>
      <c r="P84" s="1"/>
    </row>
    <row r="85" spans="1:16">
      <c r="A85">
        <f t="shared" si="19"/>
        <v>2015</v>
      </c>
      <c r="B85" s="15">
        <v>2777565349.54</v>
      </c>
      <c r="C85" s="15">
        <v>960909015.83</v>
      </c>
      <c r="D85" s="15">
        <v>818217245.5</v>
      </c>
      <c r="E85" s="20">
        <f t="shared" si="16"/>
        <v>142691770.33</v>
      </c>
      <c r="F85" s="33">
        <v>142530561.59</v>
      </c>
      <c r="G85" s="1">
        <f t="shared" si="17"/>
        <v>0.148328883632013</v>
      </c>
      <c r="H85" s="15">
        <v>148688175.6</v>
      </c>
      <c r="I85" s="33">
        <v>127098732.27</v>
      </c>
      <c r="J85" s="1">
        <f t="shared" si="18"/>
        <v>0.0457590430018322</v>
      </c>
      <c r="K85" s="15">
        <v>96069481.92</v>
      </c>
      <c r="L85" s="1"/>
      <c r="M85" s="15"/>
      <c r="N85" s="1"/>
      <c r="P85" s="1"/>
    </row>
    <row r="86" spans="1:16">
      <c r="A86">
        <f t="shared" si="19"/>
        <v>2014</v>
      </c>
      <c r="B86" s="15">
        <v>1972137293.86</v>
      </c>
      <c r="C86" s="15">
        <v>650589189.09</v>
      </c>
      <c r="D86" s="15">
        <v>537637776.24</v>
      </c>
      <c r="E86" s="20">
        <f t="shared" si="16"/>
        <v>112951412.85</v>
      </c>
      <c r="F86" s="33">
        <v>112357897.25</v>
      </c>
      <c r="G86" s="1">
        <f t="shared" si="17"/>
        <v>0.172701758858241</v>
      </c>
      <c r="H86" s="15">
        <v>113266229.08</v>
      </c>
      <c r="I86" s="33">
        <v>98733375.32</v>
      </c>
      <c r="J86" s="1">
        <f t="shared" si="18"/>
        <v>0.0500641489958097</v>
      </c>
      <c r="K86" s="15">
        <v>96069481.92</v>
      </c>
      <c r="L86" s="1"/>
      <c r="M86" s="15"/>
      <c r="N86" s="1"/>
      <c r="P86" s="1"/>
    </row>
    <row r="87" spans="1:16">
      <c r="A87">
        <f t="shared" si="19"/>
        <v>2013</v>
      </c>
      <c r="B87" s="15">
        <v>1179446486.44</v>
      </c>
      <c r="C87" s="15">
        <v>278305369.33</v>
      </c>
      <c r="D87" s="15">
        <v>254146085.77</v>
      </c>
      <c r="E87" s="20">
        <f t="shared" si="16"/>
        <v>24159283.56</v>
      </c>
      <c r="F87" s="33">
        <v>23646471.65</v>
      </c>
      <c r="G87" s="1">
        <f t="shared" si="17"/>
        <v>0.084965919654828</v>
      </c>
      <c r="H87" s="15">
        <v>31754245.25</v>
      </c>
      <c r="I87" s="33">
        <v>28483511.45</v>
      </c>
      <c r="J87" s="1">
        <f t="shared" si="18"/>
        <v>0.0241498972420306</v>
      </c>
      <c r="K87" s="15">
        <v>28881580</v>
      </c>
      <c r="L87" s="1"/>
      <c r="M87" s="15"/>
      <c r="N87" s="1"/>
      <c r="P87" s="1"/>
    </row>
    <row r="88" spans="1:16">
      <c r="A88">
        <f t="shared" si="19"/>
        <v>2012</v>
      </c>
      <c r="B88" s="15">
        <v>1132152508.96</v>
      </c>
      <c r="C88" s="15">
        <v>354518126.98</v>
      </c>
      <c r="D88" s="15">
        <v>275309165.17</v>
      </c>
      <c r="E88" s="20">
        <f t="shared" si="16"/>
        <v>79208961.81</v>
      </c>
      <c r="F88" s="33">
        <v>78783630.18</v>
      </c>
      <c r="G88" s="1">
        <f t="shared" si="17"/>
        <v>0.222227367754441</v>
      </c>
      <c r="H88" s="15">
        <v>79678101.81</v>
      </c>
      <c r="I88" s="33">
        <v>68000398.88</v>
      </c>
      <c r="J88" s="1">
        <f t="shared" si="18"/>
        <v>0.0600629317533072</v>
      </c>
      <c r="K88" s="15">
        <v>68000398.88</v>
      </c>
      <c r="L88" s="1"/>
      <c r="M88" s="15"/>
      <c r="N88" s="1"/>
      <c r="P88" s="1"/>
    </row>
    <row r="89" spans="1:16">
      <c r="A89">
        <f t="shared" si="19"/>
        <v>2011</v>
      </c>
      <c r="B89" s="15">
        <v>1049298850.75</v>
      </c>
      <c r="C89" s="15">
        <v>263799046.13</v>
      </c>
      <c r="D89" s="15">
        <v>208934965.07</v>
      </c>
      <c r="E89" s="20">
        <f t="shared" si="16"/>
        <v>54864081.06</v>
      </c>
      <c r="F89" s="33">
        <v>54426795.08</v>
      </c>
      <c r="G89" s="1">
        <f t="shared" si="17"/>
        <v>0.20631915042323</v>
      </c>
      <c r="H89" s="15">
        <v>56646227.94</v>
      </c>
      <c r="I89" s="33">
        <v>47735376.67</v>
      </c>
      <c r="J89" s="1">
        <f t="shared" si="18"/>
        <v>0.0454926417158282</v>
      </c>
      <c r="K89" s="15">
        <v>47735376.67</v>
      </c>
      <c r="L89" s="1"/>
      <c r="M89" s="15"/>
      <c r="N89" s="1"/>
      <c r="P89" s="1"/>
    </row>
    <row r="90" spans="1:16">
      <c r="A90">
        <f t="shared" si="19"/>
        <v>2010</v>
      </c>
      <c r="B90" s="15">
        <v>284894109.87</v>
      </c>
      <c r="C90" s="15">
        <v>209748467.42</v>
      </c>
      <c r="D90" s="15">
        <v>156391021.81</v>
      </c>
      <c r="E90" s="20">
        <f t="shared" si="16"/>
        <v>53357445.61</v>
      </c>
      <c r="F90" s="33">
        <v>53215915.55</v>
      </c>
      <c r="G90" s="1">
        <f t="shared" si="17"/>
        <v>0.253713012564905</v>
      </c>
      <c r="H90" s="15">
        <v>53882632.01</v>
      </c>
      <c r="I90" s="33">
        <v>45143297.1</v>
      </c>
      <c r="J90" s="1">
        <f t="shared" si="18"/>
        <v>0.158456407261629</v>
      </c>
      <c r="K90" s="15">
        <v>45143297.1</v>
      </c>
      <c r="L90" s="1"/>
      <c r="M90" s="15"/>
      <c r="N90" s="1"/>
      <c r="P90" s="1"/>
    </row>
    <row r="91" spans="2:16">
      <c r="B91" s="15"/>
      <c r="C91" s="15"/>
      <c r="D91" s="15"/>
      <c r="E91" s="20"/>
      <c r="F91" s="33"/>
      <c r="G91" s="1"/>
      <c r="H91" s="15"/>
      <c r="I91" s="33"/>
      <c r="J91" s="33"/>
      <c r="K91" s="15"/>
      <c r="L91" s="1"/>
      <c r="M91" s="15"/>
      <c r="N91" s="1"/>
      <c r="P91" s="1"/>
    </row>
    <row r="92" spans="2:16">
      <c r="B92" s="15"/>
      <c r="C92" s="15"/>
      <c r="D92" s="15"/>
      <c r="E92" s="20"/>
      <c r="F92" s="33"/>
      <c r="G92" s="1"/>
      <c r="H92" s="15"/>
      <c r="I92" s="33"/>
      <c r="J92" s="33"/>
      <c r="K92" s="15"/>
      <c r="L92" s="1"/>
      <c r="M92" s="15"/>
      <c r="N92" s="1"/>
      <c r="P92" s="1"/>
    </row>
    <row r="93" spans="6:10">
      <c r="F93" s="33"/>
      <c r="G93" s="15"/>
      <c r="I93" s="33"/>
      <c r="J93" s="33"/>
    </row>
    <row r="94" spans="9:10">
      <c r="I94" s="33"/>
      <c r="J94" s="33"/>
    </row>
    <row r="97" spans="1:1">
      <c r="A97" t="s">
        <v>56</v>
      </c>
    </row>
    <row r="98" spans="1:13">
      <c r="A98" t="s">
        <v>0</v>
      </c>
      <c r="B98" t="s">
        <v>57</v>
      </c>
      <c r="C98" t="s">
        <v>58</v>
      </c>
      <c r="D98" t="s">
        <v>59</v>
      </c>
      <c r="F98" t="s">
        <v>60</v>
      </c>
      <c r="H98" t="s">
        <v>61</v>
      </c>
      <c r="I98" t="s">
        <v>62</v>
      </c>
      <c r="K98" t="s">
        <v>63</v>
      </c>
      <c r="L98" t="s">
        <v>64</v>
      </c>
      <c r="M98" t="s">
        <v>65</v>
      </c>
    </row>
    <row r="99" spans="1:13">
      <c r="A99">
        <v>2018</v>
      </c>
      <c r="B99" s="15">
        <v>1711965993.4</v>
      </c>
      <c r="C99" s="15">
        <v>1465870909.3</v>
      </c>
      <c r="D99" s="15">
        <f>B99-C99</f>
        <v>246095084.1</v>
      </c>
      <c r="E99" s="15"/>
      <c r="F99" s="33">
        <v>616475808.31</v>
      </c>
      <c r="G99" s="33"/>
      <c r="H99" s="15">
        <v>869275009.75</v>
      </c>
      <c r="I99" s="15">
        <f>F99-H99</f>
        <v>-252799201.44</v>
      </c>
      <c r="J99" s="15"/>
      <c r="K99" s="15">
        <v>940211993.68</v>
      </c>
      <c r="L99" s="15">
        <v>1109582757.09</v>
      </c>
      <c r="M99" s="15">
        <f>K99-L99</f>
        <v>-169370763.41</v>
      </c>
    </row>
    <row r="100" spans="1:13">
      <c r="A100">
        <v>2017</v>
      </c>
      <c r="B100" s="15">
        <v>1066631685.82</v>
      </c>
      <c r="C100" s="15">
        <v>1001412664.6</v>
      </c>
      <c r="D100" s="15">
        <f t="shared" ref="D100:D108" si="20">B100-C100</f>
        <v>65219021.22</v>
      </c>
      <c r="E100" s="15"/>
      <c r="F100" s="33">
        <v>99909541.65</v>
      </c>
      <c r="G100" s="33"/>
      <c r="H100" s="15">
        <v>875830003.32</v>
      </c>
      <c r="I100" s="15">
        <f t="shared" ref="I100:I108" si="21">F100-H100</f>
        <v>-775920461.67</v>
      </c>
      <c r="J100" s="15"/>
      <c r="K100" s="15">
        <v>874159512.01</v>
      </c>
      <c r="L100" s="15">
        <v>640704202.59</v>
      </c>
      <c r="M100" s="15">
        <f t="shared" ref="M100:M108" si="22">K100-L100</f>
        <v>233455309.42</v>
      </c>
    </row>
    <row r="101" spans="2:13">
      <c r="B101" s="15"/>
      <c r="C101" s="15">
        <f t="shared" ref="C101:C109" si="23">F101+I101+L101+N101</f>
        <v>0</v>
      </c>
      <c r="D101" s="15">
        <f t="shared" si="20"/>
        <v>0</v>
      </c>
      <c r="E101" s="15"/>
      <c r="F101" s="33"/>
      <c r="G101" s="33"/>
      <c r="H101" s="15"/>
      <c r="I101" s="15">
        <f t="shared" si="21"/>
        <v>0</v>
      </c>
      <c r="J101" s="15"/>
      <c r="K101" s="15"/>
      <c r="L101" s="15"/>
      <c r="M101" s="15">
        <f t="shared" si="22"/>
        <v>0</v>
      </c>
    </row>
    <row r="102" spans="2:13">
      <c r="B102" s="15"/>
      <c r="C102" s="15">
        <f t="shared" si="23"/>
        <v>0</v>
      </c>
      <c r="D102" s="15">
        <f t="shared" si="20"/>
        <v>0</v>
      </c>
      <c r="E102" s="15"/>
      <c r="F102" s="33"/>
      <c r="G102" s="33"/>
      <c r="H102" s="15"/>
      <c r="I102" s="15">
        <f t="shared" si="21"/>
        <v>0</v>
      </c>
      <c r="J102" s="15"/>
      <c r="K102" s="15"/>
      <c r="L102" s="15"/>
      <c r="M102" s="15">
        <f t="shared" si="22"/>
        <v>0</v>
      </c>
    </row>
    <row r="103" spans="2:13">
      <c r="B103" s="15"/>
      <c r="C103" s="15">
        <f t="shared" si="23"/>
        <v>0</v>
      </c>
      <c r="D103" s="15">
        <f t="shared" si="20"/>
        <v>0</v>
      </c>
      <c r="E103" s="15"/>
      <c r="F103" s="33"/>
      <c r="G103" s="33"/>
      <c r="H103" s="15"/>
      <c r="I103" s="15">
        <f t="shared" si="21"/>
        <v>0</v>
      </c>
      <c r="J103" s="15"/>
      <c r="K103" s="15"/>
      <c r="L103" s="15"/>
      <c r="M103" s="15">
        <f t="shared" si="22"/>
        <v>0</v>
      </c>
    </row>
    <row r="104" spans="2:13">
      <c r="B104" s="15"/>
      <c r="C104" s="15">
        <f t="shared" si="23"/>
        <v>0</v>
      </c>
      <c r="D104" s="15">
        <f t="shared" si="20"/>
        <v>0</v>
      </c>
      <c r="E104" s="15"/>
      <c r="F104" s="33"/>
      <c r="G104" s="33"/>
      <c r="H104" s="15"/>
      <c r="I104" s="15">
        <f t="shared" si="21"/>
        <v>0</v>
      </c>
      <c r="J104" s="15"/>
      <c r="K104" s="15"/>
      <c r="L104" s="15"/>
      <c r="M104" s="15">
        <f t="shared" si="22"/>
        <v>0</v>
      </c>
    </row>
    <row r="105" spans="2:13">
      <c r="B105" s="15"/>
      <c r="C105" s="15">
        <f t="shared" si="23"/>
        <v>0</v>
      </c>
      <c r="D105" s="15">
        <f t="shared" si="20"/>
        <v>0</v>
      </c>
      <c r="E105" s="15"/>
      <c r="F105" s="33"/>
      <c r="G105" s="33"/>
      <c r="H105" s="15"/>
      <c r="I105" s="15">
        <f t="shared" si="21"/>
        <v>0</v>
      </c>
      <c r="J105" s="15"/>
      <c r="K105" s="15"/>
      <c r="L105" s="15"/>
      <c r="M105" s="15">
        <f t="shared" si="22"/>
        <v>0</v>
      </c>
    </row>
    <row r="106" spans="2:13">
      <c r="B106" s="15"/>
      <c r="C106" s="15">
        <f t="shared" si="23"/>
        <v>0</v>
      </c>
      <c r="D106" s="15">
        <f t="shared" si="20"/>
        <v>0</v>
      </c>
      <c r="E106" s="15"/>
      <c r="F106" s="33"/>
      <c r="G106" s="33"/>
      <c r="H106" s="15"/>
      <c r="I106" s="15">
        <f t="shared" si="21"/>
        <v>0</v>
      </c>
      <c r="J106" s="15"/>
      <c r="K106" s="15"/>
      <c r="L106" s="15"/>
      <c r="M106" s="15">
        <f t="shared" si="22"/>
        <v>0</v>
      </c>
    </row>
    <row r="107" spans="2:13">
      <c r="B107" s="15"/>
      <c r="C107" s="15">
        <f t="shared" si="23"/>
        <v>0</v>
      </c>
      <c r="D107" s="15">
        <f t="shared" si="20"/>
        <v>0</v>
      </c>
      <c r="E107" s="15"/>
      <c r="F107" s="33"/>
      <c r="G107" s="33"/>
      <c r="H107" s="15"/>
      <c r="I107" s="15">
        <f t="shared" si="21"/>
        <v>0</v>
      </c>
      <c r="J107" s="15"/>
      <c r="K107" s="15"/>
      <c r="L107" s="15"/>
      <c r="M107" s="15">
        <f t="shared" si="22"/>
        <v>0</v>
      </c>
    </row>
    <row r="108" spans="2:13">
      <c r="B108" s="15"/>
      <c r="C108" s="15">
        <f t="shared" si="23"/>
        <v>0</v>
      </c>
      <c r="D108" s="15">
        <f t="shared" si="20"/>
        <v>0</v>
      </c>
      <c r="E108" s="15"/>
      <c r="F108" s="33"/>
      <c r="G108" s="33"/>
      <c r="H108" s="15"/>
      <c r="I108" s="15">
        <f t="shared" si="21"/>
        <v>0</v>
      </c>
      <c r="J108" s="15"/>
      <c r="K108" s="15"/>
      <c r="L108" s="15"/>
      <c r="M108" s="15">
        <f t="shared" si="22"/>
        <v>0</v>
      </c>
    </row>
    <row r="109" spans="2:13">
      <c r="B109" s="15"/>
      <c r="C109" s="15" t="e">
        <f t="shared" si="23"/>
        <v>#DIV/0!</v>
      </c>
      <c r="D109" s="15"/>
      <c r="E109" s="15"/>
      <c r="F109" s="33"/>
      <c r="G109" s="33"/>
      <c r="H109" s="15"/>
      <c r="I109" s="35" t="e">
        <f t="shared" ref="I109" si="24">H109/B109</f>
        <v>#DIV/0!</v>
      </c>
      <c r="J109" s="35"/>
      <c r="K109" s="15"/>
      <c r="L109" s="15"/>
      <c r="M109" s="15"/>
    </row>
    <row r="110" spans="6:10">
      <c r="F110" s="33"/>
      <c r="G110" s="33"/>
      <c r="I110" s="33"/>
      <c r="J110" s="33"/>
    </row>
    <row r="111" spans="9:10">
      <c r="I111" s="33"/>
      <c r="J111" s="33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6"/>
  <sheetViews>
    <sheetView tabSelected="1" workbookViewId="0">
      <selection activeCell="H19" sqref="H19"/>
    </sheetView>
  </sheetViews>
  <sheetFormatPr defaultColWidth="9" defaultRowHeight="14.25" outlineLevelCol="7"/>
  <cols>
    <col min="2" max="2" width="13.875"/>
    <col min="3" max="3" width="11.5"/>
    <col min="4" max="4" width="12.625"/>
    <col min="8" max="8" width="11.5"/>
  </cols>
  <sheetData>
    <row r="3" spans="1:5">
      <c r="A3" t="s">
        <v>0</v>
      </c>
      <c r="B3" t="s">
        <v>239</v>
      </c>
      <c r="C3" t="s">
        <v>53</v>
      </c>
      <c r="D3" t="s">
        <v>240</v>
      </c>
      <c r="E3" t="s">
        <v>241</v>
      </c>
    </row>
    <row r="4" spans="1:4">
      <c r="A4">
        <v>2024</v>
      </c>
      <c r="D4" s="1">
        <f>B4/C5/10000</f>
        <v>0</v>
      </c>
    </row>
    <row r="5" spans="1:5">
      <c r="A5">
        <f>A4-1</f>
        <v>2023</v>
      </c>
      <c r="B5" s="2">
        <v>13142225877.48</v>
      </c>
      <c r="C5">
        <v>2766394.99</v>
      </c>
      <c r="D5" s="1">
        <f>B5/C5/10000</f>
        <v>0.475066862287804</v>
      </c>
      <c r="E5" s="1">
        <v>0.074</v>
      </c>
    </row>
    <row r="6" spans="1:5">
      <c r="A6">
        <f t="shared" ref="A6:A26" si="0">A5-1</f>
        <v>2022</v>
      </c>
      <c r="B6">
        <v>11227683226</v>
      </c>
      <c r="C6" s="3">
        <v>1534552.1</v>
      </c>
      <c r="D6" s="1">
        <f t="shared" ref="D6:D15" si="1">B6/C6/10000</f>
        <v>0.731658653101449</v>
      </c>
      <c r="E6" s="1">
        <v>0.0606</v>
      </c>
    </row>
    <row r="7" spans="1:5">
      <c r="A7">
        <f t="shared" si="0"/>
        <v>2021</v>
      </c>
      <c r="B7">
        <v>16610033199</v>
      </c>
      <c r="C7" s="3">
        <v>2698662.64</v>
      </c>
      <c r="D7" s="1">
        <f t="shared" si="1"/>
        <v>0.615491279006256</v>
      </c>
      <c r="E7" s="1">
        <v>0.0732</v>
      </c>
    </row>
    <row r="8" spans="1:5">
      <c r="A8">
        <f t="shared" si="0"/>
        <v>2020</v>
      </c>
      <c r="B8">
        <v>22146710932</v>
      </c>
      <c r="C8" s="3">
        <v>2331087.64</v>
      </c>
      <c r="D8" s="1">
        <f t="shared" si="1"/>
        <v>0.950059129136818</v>
      </c>
      <c r="E8" s="1">
        <v>0.0661</v>
      </c>
    </row>
    <row r="9" spans="1:8">
      <c r="A9">
        <f t="shared" si="0"/>
        <v>2019</v>
      </c>
      <c r="B9">
        <v>7218877053</v>
      </c>
      <c r="C9" s="3">
        <v>3157717.99</v>
      </c>
      <c r="D9" s="1">
        <f t="shared" si="1"/>
        <v>0.228610568640425</v>
      </c>
      <c r="E9" s="1">
        <v>0.0183</v>
      </c>
      <c r="H9">
        <v>6015730878</v>
      </c>
    </row>
    <row r="10" spans="1:5">
      <c r="A10">
        <f t="shared" si="0"/>
        <v>2018</v>
      </c>
      <c r="B10">
        <v>12633034843</v>
      </c>
      <c r="C10" s="3">
        <v>2574368.23</v>
      </c>
      <c r="D10" s="1">
        <f t="shared" si="1"/>
        <v>0.490723692740723</v>
      </c>
      <c r="E10" s="1">
        <v>0.0547</v>
      </c>
    </row>
    <row r="11" spans="1:5">
      <c r="A11">
        <f t="shared" si="0"/>
        <v>2017</v>
      </c>
      <c r="B11">
        <f>1.8*H9</f>
        <v>10828315580.4</v>
      </c>
      <c r="C11" s="3">
        <v>2253065.39</v>
      </c>
      <c r="D11" s="1">
        <f t="shared" si="1"/>
        <v>0.480603697898</v>
      </c>
      <c r="E11" s="4">
        <v>0</v>
      </c>
    </row>
    <row r="12" spans="1:5">
      <c r="A12">
        <f t="shared" si="0"/>
        <v>2016</v>
      </c>
      <c r="C12" s="3">
        <v>1536872.15</v>
      </c>
      <c r="D12" s="1">
        <f t="shared" si="1"/>
        <v>0</v>
      </c>
      <c r="E12" s="1">
        <v>0.0731</v>
      </c>
    </row>
    <row r="13" spans="1:5">
      <c r="A13">
        <f t="shared" si="0"/>
        <v>2015</v>
      </c>
      <c r="C13" s="3">
        <v>1238976.76</v>
      </c>
      <c r="D13" s="1">
        <f t="shared" si="1"/>
        <v>0</v>
      </c>
      <c r="E13" s="1">
        <v>0.0671</v>
      </c>
    </row>
    <row r="14" spans="1:5">
      <c r="A14">
        <f t="shared" si="0"/>
        <v>2014</v>
      </c>
      <c r="C14" s="3">
        <v>1417224.14</v>
      </c>
      <c r="D14" s="1">
        <f t="shared" si="1"/>
        <v>0</v>
      </c>
      <c r="E14" s="1">
        <v>0.0808</v>
      </c>
    </row>
    <row r="15" spans="1:4">
      <c r="A15">
        <f t="shared" si="0"/>
        <v>2013</v>
      </c>
      <c r="D15" s="1" t="e">
        <f t="shared" si="1"/>
        <v>#DIV/0!</v>
      </c>
    </row>
    <row r="16" spans="1:1">
      <c r="A16">
        <f t="shared" si="0"/>
        <v>2012</v>
      </c>
    </row>
    <row r="17" spans="1:1">
      <c r="A17">
        <f t="shared" si="0"/>
        <v>2011</v>
      </c>
    </row>
    <row r="18" spans="1:1">
      <c r="A18">
        <f t="shared" si="0"/>
        <v>2010</v>
      </c>
    </row>
    <row r="19" spans="1:1">
      <c r="A19">
        <f t="shared" si="0"/>
        <v>2009</v>
      </c>
    </row>
    <row r="20" spans="1:1">
      <c r="A20">
        <f t="shared" si="0"/>
        <v>2008</v>
      </c>
    </row>
    <row r="21" spans="1:1">
      <c r="A21">
        <f t="shared" si="0"/>
        <v>2007</v>
      </c>
    </row>
    <row r="22" spans="1:1">
      <c r="A22">
        <f t="shared" si="0"/>
        <v>2006</v>
      </c>
    </row>
    <row r="23" spans="1:1">
      <c r="A23">
        <f t="shared" si="0"/>
        <v>2005</v>
      </c>
    </row>
    <row r="24" spans="1:1">
      <c r="A24">
        <f t="shared" si="0"/>
        <v>2004</v>
      </c>
    </row>
    <row r="25" spans="1:1">
      <c r="A25">
        <f t="shared" si="0"/>
        <v>2003</v>
      </c>
    </row>
    <row r="26" spans="1:5">
      <c r="A26">
        <f t="shared" si="0"/>
        <v>2002</v>
      </c>
      <c r="E26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3">
      <c r="A3" t="s">
        <v>0</v>
      </c>
      <c r="B3" t="s">
        <v>66</v>
      </c>
      <c r="C3" t="s">
        <v>67</v>
      </c>
    </row>
    <row r="4" spans="1:14">
      <c r="A4">
        <v>2018</v>
      </c>
      <c r="B4" s="32"/>
      <c r="C4" s="14">
        <v>246095084.1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>
      <c r="A5">
        <v>2017</v>
      </c>
      <c r="B5" s="14"/>
      <c r="C5" s="14">
        <v>65219021.22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>
      <c r="A6">
        <v>2016</v>
      </c>
      <c r="B6" s="14"/>
      <c r="C6" s="14">
        <v>31456959.93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>
      <c r="A7">
        <v>2015</v>
      </c>
      <c r="B7" s="14"/>
      <c r="C7" s="14">
        <v>51772954.28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>
      <c r="A8">
        <v>2014</v>
      </c>
      <c r="B8" s="14"/>
      <c r="C8" s="14">
        <v>40168678.53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2:14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2:14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2:14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4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2:14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4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2:14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2:14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2:14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2:14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2:14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2:14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2:14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2:14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2:14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2:14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F29" sqref="F29"/>
    </sheetView>
  </sheetViews>
  <sheetFormatPr defaultColWidth="11" defaultRowHeight="14.25"/>
  <cols>
    <col min="1" max="1" width="17.875" customWidth="1"/>
    <col min="2" max="2" width="15.125" customWidth="1"/>
    <col min="3" max="4" width="14.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6.125" customWidth="1"/>
    <col min="10" max="10" width="16.875" customWidth="1"/>
    <col min="11" max="11" width="16.375" customWidth="1"/>
  </cols>
  <sheetData>
    <row r="1" ht="15" customHeight="1"/>
    <row r="2" ht="20.25" spans="1:11">
      <c r="A2" t="s">
        <v>0</v>
      </c>
      <c r="B2" s="19">
        <v>2009</v>
      </c>
      <c r="C2" s="19">
        <v>2010</v>
      </c>
      <c r="D2" s="19">
        <v>2011</v>
      </c>
      <c r="E2" s="19">
        <v>2012</v>
      </c>
      <c r="F2" s="19">
        <v>2013</v>
      </c>
      <c r="G2" s="19">
        <v>2014</v>
      </c>
      <c r="H2" s="19">
        <v>2015</v>
      </c>
      <c r="I2" s="19">
        <v>2016</v>
      </c>
      <c r="J2" s="19">
        <v>2017</v>
      </c>
      <c r="K2" s="19">
        <v>2018</v>
      </c>
    </row>
    <row r="3" ht="20.25" spans="1:11">
      <c r="A3" s="19" t="s">
        <v>68</v>
      </c>
      <c r="B3" s="19">
        <v>17</v>
      </c>
      <c r="C3" s="14">
        <v>115049206.02</v>
      </c>
      <c r="D3" s="14">
        <v>183918298.7</v>
      </c>
      <c r="E3" s="14">
        <v>248553190.58</v>
      </c>
      <c r="F3" s="20">
        <v>308762015.88</v>
      </c>
      <c r="G3" s="14">
        <v>364722774.32</v>
      </c>
      <c r="H3" s="14">
        <v>645445084.58</v>
      </c>
      <c r="I3" s="14">
        <v>916466911.99</v>
      </c>
      <c r="J3" s="14">
        <v>1069274181.14</v>
      </c>
      <c r="K3" s="14">
        <v>1277557771.63</v>
      </c>
    </row>
    <row r="4" spans="1:11">
      <c r="A4" t="s">
        <v>69</v>
      </c>
      <c r="C4" s="1">
        <f>(C3-B3)/B3</f>
        <v>6767599.35411765</v>
      </c>
      <c r="D4" s="1">
        <f t="shared" ref="D4:K4" si="0">(D3-C3)/C3</f>
        <v>0.598605545074582</v>
      </c>
      <c r="E4" s="1">
        <f t="shared" si="0"/>
        <v>0.351432632515973</v>
      </c>
      <c r="F4" s="1">
        <f t="shared" si="0"/>
        <v>0.242237185366651</v>
      </c>
      <c r="G4" s="1">
        <f t="shared" si="0"/>
        <v>0.181242366488983</v>
      </c>
      <c r="H4" s="1">
        <f t="shared" si="0"/>
        <v>0.769686814275273</v>
      </c>
      <c r="I4" s="1">
        <f t="shared" si="0"/>
        <v>0.419899126796136</v>
      </c>
      <c r="J4" s="1">
        <f t="shared" si="0"/>
        <v>0.166735173033358</v>
      </c>
      <c r="K4" s="1">
        <f t="shared" si="0"/>
        <v>0.19478969394729</v>
      </c>
    </row>
    <row r="5" spans="1:2">
      <c r="A5" t="s">
        <v>70</v>
      </c>
      <c r="B5" s="1">
        <f>AVERAGE(D4:K4)</f>
        <v>0.365578567187281</v>
      </c>
    </row>
    <row r="6" spans="1:2">
      <c r="A6" t="s">
        <v>71</v>
      </c>
      <c r="B6" s="1">
        <f>AVERAGE(G4:K4)</f>
        <v>0.346470634908208</v>
      </c>
    </row>
    <row r="8" spans="1:5">
      <c r="A8" s="27" t="s">
        <v>72</v>
      </c>
      <c r="B8" s="27" t="s">
        <v>73</v>
      </c>
      <c r="C8" s="27" t="s">
        <v>74</v>
      </c>
      <c r="D8" s="27" t="s">
        <v>75</v>
      </c>
      <c r="E8" s="27" t="s">
        <v>76</v>
      </c>
    </row>
    <row r="9" spans="1:5">
      <c r="A9" s="28">
        <v>1277557771.63</v>
      </c>
      <c r="B9" s="27">
        <v>0.05</v>
      </c>
      <c r="C9" s="27">
        <v>21</v>
      </c>
      <c r="D9" s="27">
        <v>0.1</v>
      </c>
      <c r="E9" s="27">
        <v>0.7</v>
      </c>
    </row>
    <row r="10" spans="1:1">
      <c r="A10" s="15"/>
    </row>
    <row r="11" spans="1:8">
      <c r="A11" s="27"/>
      <c r="B11" s="29">
        <v>0.18</v>
      </c>
      <c r="C11" s="29">
        <v>0.18</v>
      </c>
      <c r="D11" s="29">
        <v>0.18</v>
      </c>
      <c r="E11" s="29">
        <v>0.18</v>
      </c>
      <c r="F11" s="29">
        <v>0.18</v>
      </c>
      <c r="G11" s="27"/>
      <c r="H11" s="27"/>
    </row>
    <row r="12" spans="1:12">
      <c r="A12" s="27" t="s">
        <v>0</v>
      </c>
      <c r="B12" s="27">
        <v>2019</v>
      </c>
      <c r="C12" s="27">
        <v>2020</v>
      </c>
      <c r="D12" s="27">
        <v>2021</v>
      </c>
      <c r="E12" s="27">
        <v>2022</v>
      </c>
      <c r="F12" s="27">
        <v>2023</v>
      </c>
      <c r="G12" s="27"/>
      <c r="H12" s="27" t="s">
        <v>77</v>
      </c>
      <c r="I12" t="s">
        <v>78</v>
      </c>
      <c r="J12" s="27" t="s">
        <v>79</v>
      </c>
      <c r="K12" s="27" t="s">
        <v>80</v>
      </c>
      <c r="L12" s="27" t="s">
        <v>81</v>
      </c>
    </row>
    <row r="13" spans="1:8">
      <c r="A13" s="27" t="s">
        <v>82</v>
      </c>
      <c r="B13" s="30">
        <f>A9*(1+D9)</f>
        <v>1405313548.793</v>
      </c>
      <c r="C13" s="30">
        <f>B13*(1+D9)</f>
        <v>1545844903.6723</v>
      </c>
      <c r="D13" s="30">
        <f>C13*(1+D9)</f>
        <v>1700429394.03953</v>
      </c>
      <c r="E13" s="30">
        <f>D13*(1+D9)</f>
        <v>1870472333.44348</v>
      </c>
      <c r="F13" s="30">
        <f>E13*(1+D9)</f>
        <v>2057519566.78783</v>
      </c>
      <c r="G13" s="30">
        <f>F13*C9</f>
        <v>43207910902.5445</v>
      </c>
      <c r="H13" s="27"/>
    </row>
    <row r="14" spans="1:12">
      <c r="A14" s="27" t="s">
        <v>83</v>
      </c>
      <c r="B14" s="28">
        <f>B13/(1+B9)</f>
        <v>1338393855.99333</v>
      </c>
      <c r="C14" s="28">
        <f>C13/(1+B9)^2</f>
        <v>1402126896.75492</v>
      </c>
      <c r="D14" s="28">
        <f>D13/(1+B9)^3</f>
        <v>1468894844.21944</v>
      </c>
      <c r="E14" s="28">
        <f>E13/(1+B9)^4</f>
        <v>1538842217.7537</v>
      </c>
      <c r="F14" s="28">
        <f>F13/(1+B9)^5</f>
        <v>1612120418.59911</v>
      </c>
      <c r="G14" s="28">
        <f>G13/(1+B9)^4</f>
        <v>35547255230.1105</v>
      </c>
      <c r="H14" s="28">
        <f>SUM(B14:G14)</f>
        <v>42907633463.431</v>
      </c>
      <c r="I14" s="15">
        <v>35800000000</v>
      </c>
      <c r="J14" s="31">
        <v>1452607800</v>
      </c>
      <c r="K14">
        <f>H14/J14</f>
        <v>29.53834714603</v>
      </c>
      <c r="L14" s="1">
        <f>H14/I14</f>
        <v>1.19853724758187</v>
      </c>
    </row>
    <row r="15" spans="1:9">
      <c r="A15" s="27"/>
      <c r="B15" s="28"/>
      <c r="C15" s="28"/>
      <c r="D15" s="28"/>
      <c r="E15" s="28"/>
      <c r="F15" s="28"/>
      <c r="G15" s="28" t="s">
        <v>84</v>
      </c>
      <c r="H15" s="28">
        <f>H14*E9</f>
        <v>30035343424.4017</v>
      </c>
      <c r="I15" s="1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19"/>
  <sheetViews>
    <sheetView workbookViewId="0">
      <selection activeCell="A3" sqref="A3:B13"/>
    </sheetView>
  </sheetViews>
  <sheetFormatPr defaultColWidth="11" defaultRowHeight="14.25"/>
  <cols>
    <col min="2" max="2" width="16.875" customWidth="1"/>
    <col min="3" max="4" width="16.125" customWidth="1"/>
    <col min="5" max="5" width="14.875" customWidth="1"/>
    <col min="8" max="8" width="15.5" customWidth="1"/>
    <col min="9" max="9" width="16.125" customWidth="1"/>
    <col min="10" max="10" width="14.125" customWidth="1"/>
    <col min="11" max="11" width="16.625" customWidth="1"/>
    <col min="12" max="12" width="15" customWidth="1"/>
    <col min="13" max="13" width="14.5" customWidth="1"/>
    <col min="14" max="20" width="17.875" customWidth="1"/>
    <col min="21" max="21" width="15.625" customWidth="1"/>
    <col min="22" max="22" width="16.125" customWidth="1"/>
    <col min="23" max="25" width="15.125" customWidth="1"/>
    <col min="26" max="26" width="13.625" customWidth="1"/>
    <col min="27" max="27" width="14.625" customWidth="1"/>
    <col min="28" max="28" width="18.125" customWidth="1"/>
  </cols>
  <sheetData>
    <row r="2" spans="10:28">
      <c r="J2" t="s">
        <v>85</v>
      </c>
      <c r="L2" t="s">
        <v>85</v>
      </c>
      <c r="Z2" t="s">
        <v>85</v>
      </c>
      <c r="AB2" t="s">
        <v>85</v>
      </c>
    </row>
    <row r="3" spans="1:23">
      <c r="A3" t="s">
        <v>0</v>
      </c>
      <c r="B3" t="s">
        <v>86</v>
      </c>
      <c r="C3" t="s">
        <v>87</v>
      </c>
      <c r="D3" t="s">
        <v>53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</row>
    <row r="4" spans="1:7">
      <c r="A4">
        <v>2019</v>
      </c>
      <c r="B4" s="16">
        <v>1339790994.94</v>
      </c>
      <c r="C4" s="16">
        <v>1222100617.31</v>
      </c>
      <c r="D4" s="16">
        <v>1364903511.2</v>
      </c>
      <c r="E4" s="16">
        <v>1571451499.51</v>
      </c>
      <c r="F4" s="1">
        <f t="shared" ref="F4:F14" si="0">C4/D4</f>
        <v>0.89537509961825</v>
      </c>
      <c r="G4" s="1">
        <f t="shared" ref="G4:G14" si="1">E4/D4</f>
        <v>1.15132790458456</v>
      </c>
    </row>
    <row r="5" spans="1:28">
      <c r="A5">
        <v>2018</v>
      </c>
      <c r="B5" s="14">
        <v>1287186547.41</v>
      </c>
      <c r="C5" s="14">
        <v>1279733108.31</v>
      </c>
      <c r="D5" s="14">
        <v>1277557771.63</v>
      </c>
      <c r="E5" s="14">
        <v>1647243748.01</v>
      </c>
      <c r="F5" s="1">
        <f t="shared" si="0"/>
        <v>1.00170273057572</v>
      </c>
      <c r="G5" s="1">
        <f t="shared" si="1"/>
        <v>1.28936928300967</v>
      </c>
      <c r="H5" s="14">
        <f>D5+J5+L5+M5+N5+O5+R5+S5+T5+U5+V5+W5+P5+Q5</f>
        <v>1647243748.01</v>
      </c>
      <c r="I5" s="14">
        <f>H5-E5</f>
        <v>0</v>
      </c>
      <c r="J5" s="14">
        <v>31899429.83</v>
      </c>
      <c r="K5" s="1">
        <f>J5/D5</f>
        <v>0.0249690703139792</v>
      </c>
      <c r="L5" s="14">
        <v>171784373.06</v>
      </c>
      <c r="M5" s="14">
        <v>42672958.9</v>
      </c>
      <c r="N5" s="14">
        <v>41836675.88</v>
      </c>
      <c r="O5" s="14">
        <v>-19135248.57</v>
      </c>
      <c r="P5" s="14">
        <v>49567561.09</v>
      </c>
      <c r="Q5" s="14">
        <v>-9660319.4</v>
      </c>
      <c r="R5" s="14">
        <v>2303517.56</v>
      </c>
      <c r="S5" s="25">
        <v>-63280814.82</v>
      </c>
      <c r="T5" s="25">
        <v>-6016880.2</v>
      </c>
      <c r="U5" s="14">
        <v>901140.65</v>
      </c>
      <c r="V5" s="14">
        <v>-175371877.58</v>
      </c>
      <c r="W5" s="14">
        <v>302185459.98</v>
      </c>
      <c r="X5" s="14"/>
      <c r="Y5" s="14"/>
      <c r="Z5" s="14"/>
      <c r="AA5" s="14"/>
      <c r="AB5" s="14"/>
    </row>
    <row r="6" spans="1:28">
      <c r="A6">
        <f>A5-1</f>
        <v>2017</v>
      </c>
      <c r="B6" s="14">
        <v>1067612066.93</v>
      </c>
      <c r="C6" s="14">
        <v>1106871681.74</v>
      </c>
      <c r="D6" s="14">
        <v>1069274181.14</v>
      </c>
      <c r="E6" s="14">
        <v>1764016869.38</v>
      </c>
      <c r="F6" s="1">
        <f t="shared" si="0"/>
        <v>1.03516170245495</v>
      </c>
      <c r="G6" s="1">
        <f t="shared" si="1"/>
        <v>1.6497329688624</v>
      </c>
      <c r="H6" s="14">
        <f t="shared" ref="H6:H14" si="2">D6+J6+L6+M6+N6+O6+R6+S6+T6+U6+V6+W6+P6+Q6</f>
        <v>1764016869.38</v>
      </c>
      <c r="I6" s="14">
        <f t="shared" ref="I6:I14" si="3">H6-E6</f>
        <v>0</v>
      </c>
      <c r="J6" s="14">
        <v>8958754.77</v>
      </c>
      <c r="K6" s="1">
        <f t="shared" ref="K6:K14" si="4">J6/D6</f>
        <v>0.00837835134151344</v>
      </c>
      <c r="L6" s="14">
        <v>159756982.52</v>
      </c>
      <c r="M6" s="14">
        <v>34207691.1</v>
      </c>
      <c r="N6" s="14">
        <v>27397333.73</v>
      </c>
      <c r="O6" s="14">
        <v>-54373.41</v>
      </c>
      <c r="P6" s="14">
        <v>37008189.72</v>
      </c>
      <c r="Q6" s="14">
        <v>-1110054.41</v>
      </c>
      <c r="R6" s="14">
        <v>16605129.13</v>
      </c>
      <c r="S6" s="14">
        <v>-17702729.92</v>
      </c>
      <c r="T6" s="14">
        <v>-1416356.61</v>
      </c>
      <c r="U6" s="14">
        <v>169043.79</v>
      </c>
      <c r="V6" s="14">
        <v>-42541297.3</v>
      </c>
      <c r="W6" s="14">
        <v>473464375.13</v>
      </c>
      <c r="X6" s="14"/>
      <c r="Y6" s="14"/>
      <c r="Z6" s="14"/>
      <c r="AA6" s="14"/>
      <c r="AB6" s="14"/>
    </row>
    <row r="7" spans="1:28">
      <c r="A7">
        <f t="shared" ref="A7:A13" si="5">A6-1</f>
        <v>2016</v>
      </c>
      <c r="B7" s="14">
        <v>902305171.91</v>
      </c>
      <c r="C7" s="14">
        <v>887139909.34</v>
      </c>
      <c r="D7" s="14">
        <v>916466911.99</v>
      </c>
      <c r="E7" s="14">
        <v>1030251692.17</v>
      </c>
      <c r="F7" s="1">
        <f t="shared" si="0"/>
        <v>0.967999932931218</v>
      </c>
      <c r="G7" s="1">
        <f t="shared" si="1"/>
        <v>1.12415590643958</v>
      </c>
      <c r="H7" s="14">
        <f t="shared" si="2"/>
        <v>1030251692.17</v>
      </c>
      <c r="I7" s="14">
        <f t="shared" si="3"/>
        <v>0</v>
      </c>
      <c r="J7" s="14">
        <v>3011927.49</v>
      </c>
      <c r="K7" s="1">
        <f t="shared" si="4"/>
        <v>0.0032864552452417</v>
      </c>
      <c r="L7" s="14">
        <v>152916611.1</v>
      </c>
      <c r="M7" s="14">
        <v>27503713.09</v>
      </c>
      <c r="N7" s="14">
        <v>22930199.76</v>
      </c>
      <c r="O7" s="14">
        <v>2121727.07</v>
      </c>
      <c r="P7" s="14"/>
      <c r="Q7" s="14">
        <v>-113847.21</v>
      </c>
      <c r="R7" s="14">
        <v>23423247.09</v>
      </c>
      <c r="S7" s="14">
        <v>-14451892.1</v>
      </c>
      <c r="T7" s="14">
        <v>72707.15</v>
      </c>
      <c r="U7" s="14">
        <v>-1695298.59</v>
      </c>
      <c r="V7" s="14">
        <v>103397076.67</v>
      </c>
      <c r="W7" s="14">
        <v>-205331391.34</v>
      </c>
      <c r="X7" s="14"/>
      <c r="Y7" s="14"/>
      <c r="Z7" s="14"/>
      <c r="AA7" s="14"/>
      <c r="AB7" s="14"/>
    </row>
    <row r="8" spans="1:28">
      <c r="A8">
        <f t="shared" si="5"/>
        <v>2015</v>
      </c>
      <c r="B8" s="14">
        <v>630560934.02</v>
      </c>
      <c r="C8" s="14">
        <v>634352230.87</v>
      </c>
      <c r="D8" s="14">
        <v>645445084.58</v>
      </c>
      <c r="E8" s="14">
        <v>915321127.36</v>
      </c>
      <c r="F8" s="1">
        <f t="shared" si="0"/>
        <v>0.982813636705874</v>
      </c>
      <c r="G8" s="1">
        <f t="shared" si="1"/>
        <v>1.4181239414901</v>
      </c>
      <c r="H8" s="14">
        <f t="shared" si="2"/>
        <v>915321127.36</v>
      </c>
      <c r="I8" s="14">
        <f t="shared" si="3"/>
        <v>0</v>
      </c>
      <c r="J8" s="14">
        <v>1004375.81</v>
      </c>
      <c r="K8" s="1">
        <f t="shared" si="4"/>
        <v>0.00155609800739835</v>
      </c>
      <c r="L8" s="14">
        <v>139861807.47</v>
      </c>
      <c r="M8" s="14">
        <v>22840053.5</v>
      </c>
      <c r="N8" s="14">
        <v>17563170.67</v>
      </c>
      <c r="O8" s="14">
        <v>37619700.16</v>
      </c>
      <c r="P8" s="14"/>
      <c r="Q8" s="14"/>
      <c r="R8" s="14">
        <v>10867500</v>
      </c>
      <c r="S8" s="14">
        <v>-4880868.04</v>
      </c>
      <c r="T8" s="14">
        <v>1585.71</v>
      </c>
      <c r="U8" s="14">
        <v>-866769.23</v>
      </c>
      <c r="V8" s="14">
        <v>-76480851.56</v>
      </c>
      <c r="W8" s="14">
        <v>122346338.29</v>
      </c>
      <c r="X8" s="14"/>
      <c r="Y8" s="14"/>
      <c r="Z8" s="14"/>
      <c r="AA8" s="14"/>
      <c r="AB8" s="14"/>
    </row>
    <row r="9" spans="1:28">
      <c r="A9">
        <f t="shared" si="5"/>
        <v>2014</v>
      </c>
      <c r="B9" s="14">
        <v>361183249.79</v>
      </c>
      <c r="C9" s="14">
        <v>345448557.3</v>
      </c>
      <c r="D9" s="14">
        <v>364722774.32</v>
      </c>
      <c r="E9" s="14">
        <v>528002593.37</v>
      </c>
      <c r="F9" s="1">
        <f t="shared" si="0"/>
        <v>0.947153788090323</v>
      </c>
      <c r="G9" s="1">
        <f t="shared" si="1"/>
        <v>1.44768199450781</v>
      </c>
      <c r="H9" s="14">
        <f t="shared" si="2"/>
        <v>528002593.37</v>
      </c>
      <c r="I9" s="14">
        <f t="shared" si="3"/>
        <v>0</v>
      </c>
      <c r="J9" s="14">
        <v>1323887.66</v>
      </c>
      <c r="K9" s="1">
        <f t="shared" si="4"/>
        <v>0.00362984642916334</v>
      </c>
      <c r="L9" s="14">
        <v>128281530.1</v>
      </c>
      <c r="M9" s="14">
        <v>20165943.03</v>
      </c>
      <c r="N9" s="14">
        <v>12557288.06</v>
      </c>
      <c r="O9" s="14">
        <v>1208206.93</v>
      </c>
      <c r="P9" s="14"/>
      <c r="Q9" s="14"/>
      <c r="R9" s="14">
        <v>1036444.05</v>
      </c>
      <c r="S9" s="14">
        <v>-6516609.43</v>
      </c>
      <c r="T9" s="14">
        <v>1323027.2</v>
      </c>
      <c r="U9" s="14">
        <v>-615231.53</v>
      </c>
      <c r="V9" s="14">
        <v>-1268124.45</v>
      </c>
      <c r="W9" s="14">
        <v>5783457.43</v>
      </c>
      <c r="X9" s="14"/>
      <c r="Y9" s="14"/>
      <c r="Z9" s="14"/>
      <c r="AA9" s="14"/>
      <c r="AB9" s="14"/>
    </row>
    <row r="10" spans="1:28">
      <c r="A10">
        <f t="shared" si="5"/>
        <v>2013</v>
      </c>
      <c r="B10" s="14">
        <v>308423861.72</v>
      </c>
      <c r="C10" s="14">
        <v>280175771.81</v>
      </c>
      <c r="D10" s="20">
        <v>308762015.88</v>
      </c>
      <c r="E10" s="14">
        <v>429346660.83</v>
      </c>
      <c r="F10" s="1">
        <f t="shared" si="0"/>
        <v>0.907416577817946</v>
      </c>
      <c r="G10" s="1">
        <f t="shared" si="1"/>
        <v>1.39054235543295</v>
      </c>
      <c r="H10" s="14">
        <f t="shared" si="2"/>
        <v>429346660.83</v>
      </c>
      <c r="I10" s="14">
        <f t="shared" si="3"/>
        <v>0</v>
      </c>
      <c r="J10" s="14">
        <v>784425.94</v>
      </c>
      <c r="K10" s="1">
        <f t="shared" si="4"/>
        <v>0.00254055194504516</v>
      </c>
      <c r="L10" s="14">
        <v>93858363.38</v>
      </c>
      <c r="M10" s="14">
        <v>17922457.56</v>
      </c>
      <c r="N10" s="14">
        <v>1794911.72</v>
      </c>
      <c r="O10" s="14">
        <v>234623.61</v>
      </c>
      <c r="P10" s="14"/>
      <c r="Q10" s="14"/>
      <c r="R10" s="14">
        <v>3895466.69</v>
      </c>
      <c r="S10" s="14">
        <v>-10656664.34</v>
      </c>
      <c r="T10" s="14">
        <v>-2410429.96</v>
      </c>
      <c r="U10" s="14">
        <v>61041.08</v>
      </c>
      <c r="V10" s="14">
        <v>-193656153.44</v>
      </c>
      <c r="W10" s="14">
        <v>208756602.71</v>
      </c>
      <c r="X10" s="14"/>
      <c r="Y10" s="14"/>
      <c r="Z10" s="14"/>
      <c r="AA10" s="14"/>
      <c r="AB10" s="14"/>
    </row>
    <row r="11" spans="1:28">
      <c r="A11">
        <f t="shared" si="5"/>
        <v>2012</v>
      </c>
      <c r="B11" s="14">
        <v>256545865.98</v>
      </c>
      <c r="C11" s="14">
        <v>224442499.07</v>
      </c>
      <c r="D11" s="14">
        <v>248553190.58</v>
      </c>
      <c r="E11" s="14">
        <v>395550930.71</v>
      </c>
      <c r="F11" s="1">
        <f t="shared" si="0"/>
        <v>0.90299584787571</v>
      </c>
      <c r="G11" s="1">
        <f t="shared" si="1"/>
        <v>1.59141361165785</v>
      </c>
      <c r="H11" s="14">
        <f t="shared" si="2"/>
        <v>216412383.83</v>
      </c>
      <c r="I11" s="14">
        <f t="shared" si="3"/>
        <v>-179138546.88</v>
      </c>
      <c r="J11" s="14">
        <v>-215819.68</v>
      </c>
      <c r="K11" s="1">
        <f t="shared" si="4"/>
        <v>-0.000868303800471777</v>
      </c>
      <c r="L11" s="14">
        <v>42148598.61</v>
      </c>
      <c r="M11" s="14">
        <v>4711951.43</v>
      </c>
      <c r="N11" s="14">
        <v>293333.34</v>
      </c>
      <c r="O11" s="14">
        <v>8938171.37</v>
      </c>
      <c r="P11" s="14"/>
      <c r="Q11" s="14"/>
      <c r="R11" s="14">
        <v>10730819.36</v>
      </c>
      <c r="S11" s="14">
        <v>-141100350.93</v>
      </c>
      <c r="T11" s="14">
        <v>53954.92</v>
      </c>
      <c r="U11" s="14">
        <v>-866599.42</v>
      </c>
      <c r="V11" s="14">
        <v>11147925.32</v>
      </c>
      <c r="W11" s="14">
        <v>32017208.93</v>
      </c>
      <c r="X11" s="14"/>
      <c r="Y11" s="14"/>
      <c r="Z11" s="14"/>
      <c r="AA11" s="14"/>
      <c r="AB11" s="14"/>
    </row>
    <row r="12" ht="15.75" spans="1:28">
      <c r="A12">
        <f t="shared" si="5"/>
        <v>2011</v>
      </c>
      <c r="B12" s="14">
        <v>222218569.82</v>
      </c>
      <c r="C12" s="14">
        <v>209675498.9</v>
      </c>
      <c r="D12" s="14">
        <v>222218569.82</v>
      </c>
      <c r="E12" s="14">
        <v>294952116.57</v>
      </c>
      <c r="F12" s="1">
        <f t="shared" si="0"/>
        <v>0.943555253144865</v>
      </c>
      <c r="G12" s="1">
        <f t="shared" si="1"/>
        <v>1.32730633991981</v>
      </c>
      <c r="H12" s="14">
        <f t="shared" si="2"/>
        <v>120269539.19</v>
      </c>
      <c r="I12" s="14">
        <f t="shared" si="3"/>
        <v>-174682577.38</v>
      </c>
      <c r="J12" s="14">
        <v>644099.18</v>
      </c>
      <c r="K12" s="1">
        <f t="shared" si="4"/>
        <v>0.00289849394909583</v>
      </c>
      <c r="L12" s="14">
        <v>29621373.19</v>
      </c>
      <c r="M12" s="14">
        <v>4604058.12</v>
      </c>
      <c r="N12" s="14"/>
      <c r="O12" s="14">
        <v>3333621.69</v>
      </c>
      <c r="P12" s="14"/>
      <c r="Q12" s="14"/>
      <c r="R12" s="26">
        <v>15668597.44</v>
      </c>
      <c r="S12" s="14">
        <v>-106500000</v>
      </c>
      <c r="T12" s="14">
        <v>-161024.79</v>
      </c>
      <c r="U12" s="14">
        <v>134332.23</v>
      </c>
      <c r="V12" s="14">
        <v>-58823066.57</v>
      </c>
      <c r="W12" s="14">
        <v>9528978.88</v>
      </c>
      <c r="X12" s="14"/>
      <c r="Y12" s="14"/>
      <c r="Z12" s="14"/>
      <c r="AA12" s="14"/>
      <c r="AB12" s="14"/>
    </row>
    <row r="13" spans="1:28">
      <c r="A13">
        <f t="shared" si="5"/>
        <v>2010</v>
      </c>
      <c r="B13" s="14">
        <v>163337928.84</v>
      </c>
      <c r="C13" s="14">
        <v>171313880.69</v>
      </c>
      <c r="D13" s="14">
        <v>163337928.84</v>
      </c>
      <c r="E13" s="14">
        <v>250359905.77</v>
      </c>
      <c r="F13" s="1">
        <f t="shared" si="0"/>
        <v>1.04883098436869</v>
      </c>
      <c r="G13" s="1">
        <f t="shared" si="1"/>
        <v>1.53277262389707</v>
      </c>
      <c r="H13" s="14">
        <f t="shared" si="2"/>
        <v>152292783.24</v>
      </c>
      <c r="I13" s="14">
        <f t="shared" si="3"/>
        <v>-98067122.53</v>
      </c>
      <c r="J13" s="14">
        <v>44515.96</v>
      </c>
      <c r="K13" s="1">
        <f t="shared" si="4"/>
        <v>0.000272539025786266</v>
      </c>
      <c r="L13" s="14">
        <v>27139538.04</v>
      </c>
      <c r="M13" s="14">
        <v>4606462.08</v>
      </c>
      <c r="N13" s="14"/>
      <c r="O13" s="14">
        <v>27486.34</v>
      </c>
      <c r="P13" s="14"/>
      <c r="Q13" s="14"/>
      <c r="R13" s="14">
        <v>20077758</v>
      </c>
      <c r="S13" s="14">
        <v>-62000000</v>
      </c>
      <c r="T13" s="14">
        <v>-11128.99</v>
      </c>
      <c r="U13" s="14">
        <v>-210289.28</v>
      </c>
      <c r="V13" s="14">
        <v>-217323.55</v>
      </c>
      <c r="W13" s="14">
        <v>-502164.2</v>
      </c>
      <c r="X13" s="14"/>
      <c r="Y13" s="14"/>
      <c r="Z13" s="14"/>
      <c r="AA13" s="14"/>
      <c r="AB13" s="14"/>
    </row>
    <row r="14" spans="1:28">
      <c r="A14" t="s">
        <v>107</v>
      </c>
      <c r="B14" s="14">
        <f>SUM(B4:B13)</f>
        <v>6539165191.36</v>
      </c>
      <c r="C14" s="14">
        <f>SUM(C4:C13)</f>
        <v>6361253755.34</v>
      </c>
      <c r="D14" s="14">
        <f>SUM(D4:D13)</f>
        <v>6581241939.98</v>
      </c>
      <c r="E14" s="14">
        <f>SUM(E4:E13)</f>
        <v>8826497143.68</v>
      </c>
      <c r="F14" s="1">
        <f t="shared" si="0"/>
        <v>0.966573454274093</v>
      </c>
      <c r="G14" s="1">
        <f t="shared" si="1"/>
        <v>1.34115980299409</v>
      </c>
      <c r="H14" s="14">
        <f t="shared" si="2"/>
        <v>8168060908.58</v>
      </c>
      <c r="I14" s="14">
        <f t="shared" si="3"/>
        <v>-658436235.099999</v>
      </c>
      <c r="J14" s="14">
        <f t="shared" ref="J14:W14" si="6">SUM(J5:J13)</f>
        <v>47455596.96</v>
      </c>
      <c r="K14" s="1">
        <f t="shared" si="4"/>
        <v>0.00721073581442353</v>
      </c>
      <c r="L14" s="14">
        <f t="shared" si="6"/>
        <v>945369177.47</v>
      </c>
      <c r="M14" s="14">
        <f t="shared" si="6"/>
        <v>179235288.81</v>
      </c>
      <c r="N14" s="14">
        <f t="shared" si="6"/>
        <v>124372913.16</v>
      </c>
      <c r="O14" s="14">
        <f t="shared" si="6"/>
        <v>34293915.19</v>
      </c>
      <c r="P14" s="14">
        <f t="shared" si="6"/>
        <v>86575750.81</v>
      </c>
      <c r="Q14" s="14">
        <f t="shared" si="6"/>
        <v>-10884221.02</v>
      </c>
      <c r="R14" s="14">
        <f t="shared" si="6"/>
        <v>104608479.32</v>
      </c>
      <c r="S14" s="14">
        <f t="shared" si="6"/>
        <v>-427089929.58</v>
      </c>
      <c r="T14" s="14">
        <f t="shared" si="6"/>
        <v>-8564545.57</v>
      </c>
      <c r="U14" s="14">
        <f t="shared" si="6"/>
        <v>-2988630.3</v>
      </c>
      <c r="V14" s="14">
        <f t="shared" si="6"/>
        <v>-433813692.46</v>
      </c>
      <c r="W14" s="14">
        <f t="shared" si="6"/>
        <v>948248865.81</v>
      </c>
      <c r="X14" s="14"/>
      <c r="Y14" s="14"/>
      <c r="Z14" s="14"/>
      <c r="AA14" s="14"/>
      <c r="AB14" s="14"/>
    </row>
    <row r="15" spans="3:28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3:27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70.1" customHeight="1" spans="1:27">
      <c r="A17" s="21" t="s">
        <v>108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</sheetData>
  <mergeCells count="1">
    <mergeCell ref="A17:N17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5"/>
  <sheetViews>
    <sheetView workbookViewId="0">
      <selection activeCell="G21" sqref="G21"/>
    </sheetView>
  </sheetViews>
  <sheetFormatPr defaultColWidth="11" defaultRowHeight="14.25" outlineLevelRow="4"/>
  <sheetData>
    <row r="3" ht="20.25" spans="2:12">
      <c r="B3" s="19"/>
      <c r="C3" s="19">
        <v>2009</v>
      </c>
      <c r="D3" s="19">
        <v>2010</v>
      </c>
      <c r="E3" s="19">
        <v>2011</v>
      </c>
      <c r="F3" s="19">
        <v>2012</v>
      </c>
      <c r="G3" s="19">
        <v>2013</v>
      </c>
      <c r="H3" s="19">
        <v>2014</v>
      </c>
      <c r="I3" s="19">
        <v>2015</v>
      </c>
      <c r="J3" s="19">
        <v>2016</v>
      </c>
      <c r="K3" s="19">
        <v>2017</v>
      </c>
      <c r="L3" s="19">
        <v>2018</v>
      </c>
    </row>
    <row r="4" ht="20.25" spans="2:12">
      <c r="B4" s="19" t="s">
        <v>109</v>
      </c>
      <c r="C4" s="19">
        <v>273</v>
      </c>
      <c r="D4" s="19">
        <v>445</v>
      </c>
      <c r="E4" s="19">
        <v>505</v>
      </c>
      <c r="F4" s="19">
        <v>586</v>
      </c>
      <c r="G4" s="19">
        <v>679</v>
      </c>
      <c r="H4" s="19">
        <v>935</v>
      </c>
      <c r="I4" s="19">
        <v>1695</v>
      </c>
      <c r="J4" s="19">
        <v>2644</v>
      </c>
      <c r="K4" s="19">
        <v>3024</v>
      </c>
      <c r="L4" s="19">
        <v>3211</v>
      </c>
    </row>
    <row r="5" spans="4:12">
      <c r="D5" s="1">
        <f>(D4-C4)/C4</f>
        <v>0.63003663003663</v>
      </c>
      <c r="E5" s="1">
        <f t="shared" ref="E5:L5" si="0">(E4-D4)/D4</f>
        <v>0.134831460674157</v>
      </c>
      <c r="F5" s="1">
        <f t="shared" si="0"/>
        <v>0.16039603960396</v>
      </c>
      <c r="G5" s="1">
        <f t="shared" si="0"/>
        <v>0.158703071672355</v>
      </c>
      <c r="H5" s="1">
        <f t="shared" si="0"/>
        <v>0.377025036818851</v>
      </c>
      <c r="I5" s="1">
        <f t="shared" si="0"/>
        <v>0.812834224598931</v>
      </c>
      <c r="J5" s="1">
        <f t="shared" si="0"/>
        <v>0.559882005899705</v>
      </c>
      <c r="K5" s="1">
        <f t="shared" si="0"/>
        <v>0.143721633888048</v>
      </c>
      <c r="L5" s="1">
        <f t="shared" si="0"/>
        <v>0.0618386243386243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3"/>
  <sheetViews>
    <sheetView workbookViewId="0">
      <selection activeCell="G20" sqref="G20"/>
    </sheetView>
  </sheetViews>
  <sheetFormatPr defaultColWidth="11" defaultRowHeight="14.25"/>
  <cols>
    <col min="2" max="4" width="12.375" customWidth="1"/>
    <col min="5" max="6" width="16.625" customWidth="1"/>
    <col min="7" max="7" width="11.375" customWidth="1"/>
    <col min="8" max="9" width="12.375" customWidth="1"/>
    <col min="12" max="12" width="15.125" customWidth="1"/>
  </cols>
  <sheetData>
    <row r="3" ht="33.95" customHeight="1" spans="1:12">
      <c r="A3" t="s">
        <v>0</v>
      </c>
      <c r="B3" t="s">
        <v>110</v>
      </c>
      <c r="C3" t="s">
        <v>111</v>
      </c>
      <c r="D3" t="s">
        <v>112</v>
      </c>
      <c r="E3" s="18" t="s">
        <v>113</v>
      </c>
      <c r="F3" s="18" t="s">
        <v>114</v>
      </c>
      <c r="G3" t="s">
        <v>115</v>
      </c>
      <c r="H3" t="s">
        <v>116</v>
      </c>
      <c r="I3" t="s">
        <v>117</v>
      </c>
      <c r="J3" t="s">
        <v>118</v>
      </c>
      <c r="K3" t="s">
        <v>119</v>
      </c>
      <c r="L3" t="s">
        <v>107</v>
      </c>
    </row>
    <row r="4" spans="1:12">
      <c r="A4">
        <v>2018</v>
      </c>
      <c r="B4" s="16">
        <v>72003747.5</v>
      </c>
      <c r="C4" s="16">
        <v>53238712.12</v>
      </c>
      <c r="D4" s="16">
        <v>7922947.31</v>
      </c>
      <c r="E4" s="16">
        <v>997057414.72</v>
      </c>
      <c r="F4" s="1">
        <f>E4/L4</f>
        <v>0.845081524614117</v>
      </c>
      <c r="G4" s="16">
        <v>8599080.7</v>
      </c>
      <c r="H4" s="16">
        <v>16958119.63</v>
      </c>
      <c r="I4" s="16">
        <v>23682753.11</v>
      </c>
      <c r="J4" s="16">
        <v>321378.61</v>
      </c>
      <c r="K4" s="16">
        <v>51620.34</v>
      </c>
      <c r="L4" s="16">
        <f>B4+C4+D4+E4+G4+H4+I4+J4+K4</f>
        <v>1179835774.04</v>
      </c>
    </row>
    <row r="5" spans="1:12">
      <c r="A5">
        <f>A4-1</f>
        <v>2017</v>
      </c>
      <c r="B5" s="16">
        <v>56832958.15</v>
      </c>
      <c r="C5" s="16">
        <v>32394342.24</v>
      </c>
      <c r="D5" s="16">
        <v>11759343.59</v>
      </c>
      <c r="E5" s="16">
        <v>828560424.8</v>
      </c>
      <c r="F5" s="1">
        <f t="shared" ref="F5:F12" si="0">E5/L5</f>
        <v>0.843047215471898</v>
      </c>
      <c r="G5" s="16">
        <v>6536592.28</v>
      </c>
      <c r="H5" s="16">
        <v>41425942.5</v>
      </c>
      <c r="I5" s="16">
        <v>4867378.53</v>
      </c>
      <c r="J5" s="16">
        <v>410410.21</v>
      </c>
      <c r="K5" s="16">
        <v>28765.08</v>
      </c>
      <c r="L5" s="16">
        <f t="shared" ref="L5:L12" si="1">B5+C5+D5+E5+G5+H5+I5+J5+K5</f>
        <v>982816157.38</v>
      </c>
    </row>
    <row r="6" spans="1:12">
      <c r="A6">
        <f t="shared" ref="A6:A12" si="2">A5-1</f>
        <v>2016</v>
      </c>
      <c r="F6" s="1" t="e">
        <f t="shared" si="0"/>
        <v>#DIV/0!</v>
      </c>
      <c r="L6" s="16">
        <f t="shared" si="1"/>
        <v>0</v>
      </c>
    </row>
    <row r="7" spans="1:12">
      <c r="A7">
        <f t="shared" si="2"/>
        <v>2015</v>
      </c>
      <c r="F7" s="1" t="e">
        <f t="shared" si="0"/>
        <v>#DIV/0!</v>
      </c>
      <c r="L7" s="16">
        <f t="shared" si="1"/>
        <v>0</v>
      </c>
    </row>
    <row r="8" spans="1:12">
      <c r="A8">
        <f t="shared" si="2"/>
        <v>2014</v>
      </c>
      <c r="F8" s="1" t="e">
        <f t="shared" si="0"/>
        <v>#DIV/0!</v>
      </c>
      <c r="L8" s="16">
        <f t="shared" si="1"/>
        <v>0</v>
      </c>
    </row>
    <row r="9" spans="1:12">
      <c r="A9">
        <f t="shared" si="2"/>
        <v>2013</v>
      </c>
      <c r="F9" s="1" t="e">
        <f t="shared" si="0"/>
        <v>#DIV/0!</v>
      </c>
      <c r="L9" s="16">
        <f t="shared" si="1"/>
        <v>0</v>
      </c>
    </row>
    <row r="10" spans="1:12">
      <c r="A10">
        <f t="shared" si="2"/>
        <v>2012</v>
      </c>
      <c r="F10" s="1" t="e">
        <f t="shared" si="0"/>
        <v>#DIV/0!</v>
      </c>
      <c r="L10" s="16">
        <f t="shared" si="1"/>
        <v>0</v>
      </c>
    </row>
    <row r="11" spans="1:12">
      <c r="A11">
        <f t="shared" si="2"/>
        <v>2011</v>
      </c>
      <c r="B11" s="16">
        <v>20223578.75</v>
      </c>
      <c r="C11" s="16">
        <v>4618360.62</v>
      </c>
      <c r="E11" s="16">
        <v>117955881.43</v>
      </c>
      <c r="F11" s="1">
        <f t="shared" si="0"/>
        <v>0.808177089016073</v>
      </c>
      <c r="I11" s="16">
        <v>3155192.51</v>
      </c>
      <c r="L11" s="16">
        <f t="shared" si="1"/>
        <v>145953013.31</v>
      </c>
    </row>
    <row r="12" spans="1:12">
      <c r="A12">
        <f t="shared" si="2"/>
        <v>2010</v>
      </c>
      <c r="B12" s="16">
        <v>11516478.11</v>
      </c>
      <c r="E12" s="16">
        <v>58060945.97</v>
      </c>
      <c r="F12" s="1">
        <f t="shared" si="0"/>
        <v>0.834479671211191</v>
      </c>
      <c r="L12" s="16">
        <f t="shared" si="1"/>
        <v>69577424.08</v>
      </c>
    </row>
    <row r="13" spans="6:12">
      <c r="F13" s="1"/>
      <c r="L13" s="16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A16" workbookViewId="0">
      <selection activeCell="F45" sqref="F45"/>
    </sheetView>
  </sheetViews>
  <sheetFormatPr defaultColWidth="9" defaultRowHeight="14.25"/>
  <cols>
    <col min="1" max="1" width="13.25" customWidth="1"/>
    <col min="2" max="3" width="17.125" customWidth="1"/>
    <col min="4" max="5" width="14.625" customWidth="1"/>
    <col min="6" max="7" width="14" customWidth="1"/>
    <col min="8" max="9" width="13" customWidth="1"/>
    <col min="10" max="11" width="14" customWidth="1"/>
    <col min="12" max="15" width="13.625" customWidth="1"/>
    <col min="16" max="17" width="17.875" customWidth="1"/>
    <col min="18" max="19" width="16.875" customWidth="1"/>
    <col min="20" max="21" width="17" customWidth="1"/>
    <col min="22" max="22" width="17.75" customWidth="1"/>
    <col min="24" max="25" width="16.125" customWidth="1"/>
  </cols>
  <sheetData>
    <row r="1" spans="1:2">
      <c r="A1" s="12" t="s">
        <v>0</v>
      </c>
      <c r="B1" t="s">
        <v>109</v>
      </c>
    </row>
    <row r="2" ht="15" spans="1:3">
      <c r="A2" s="13">
        <v>40543</v>
      </c>
      <c r="B2" s="14">
        <v>444756700</v>
      </c>
      <c r="C2" s="14"/>
    </row>
    <row r="3" ht="15" spans="1:3">
      <c r="A3" s="13">
        <v>40908</v>
      </c>
      <c r="B3" s="14">
        <v>504532200</v>
      </c>
      <c r="C3" s="14"/>
    </row>
    <row r="4" ht="15" spans="1:3">
      <c r="A4" s="13">
        <v>41274</v>
      </c>
      <c r="B4" s="14">
        <v>586157100</v>
      </c>
      <c r="C4" s="14"/>
    </row>
    <row r="5" ht="15" spans="1:3">
      <c r="A5" s="13">
        <v>41639</v>
      </c>
      <c r="B5" s="14">
        <v>678715900</v>
      </c>
      <c r="C5" s="14"/>
    </row>
    <row r="6" ht="15" spans="1:3">
      <c r="A6" s="13">
        <v>42004</v>
      </c>
      <c r="B6" s="14">
        <v>935119100</v>
      </c>
      <c r="C6" s="14"/>
    </row>
    <row r="7" ht="15" spans="1:3">
      <c r="A7" s="13">
        <v>42369</v>
      </c>
      <c r="B7" s="14">
        <v>1694514000</v>
      </c>
      <c r="C7" s="14"/>
    </row>
    <row r="8" ht="15" spans="1:3">
      <c r="A8" s="13">
        <v>42735</v>
      </c>
      <c r="B8" s="14">
        <v>2644229000</v>
      </c>
      <c r="C8" s="14"/>
    </row>
    <row r="9" ht="15" spans="1:3">
      <c r="A9" s="13">
        <v>43100</v>
      </c>
      <c r="B9" s="15">
        <v>3023831000</v>
      </c>
      <c r="C9" s="15"/>
    </row>
    <row r="10" ht="15" spans="1:3">
      <c r="A10" s="13">
        <v>43465</v>
      </c>
      <c r="B10" s="15">
        <v>3211193000</v>
      </c>
      <c r="C10" s="15"/>
    </row>
    <row r="11" ht="15" spans="1:3">
      <c r="A11" s="13">
        <v>43830</v>
      </c>
      <c r="B11" s="15">
        <v>2611753000</v>
      </c>
      <c r="C11" s="15"/>
    </row>
    <row r="14" spans="1:1">
      <c r="A14">
        <f>POWER(B11/B2,1/9)-1</f>
        <v>0.217371945691589</v>
      </c>
    </row>
    <row r="29" spans="1:24">
      <c r="A29" s="12" t="s">
        <v>0</v>
      </c>
      <c r="B29" t="s">
        <v>120</v>
      </c>
      <c r="C29" t="s">
        <v>121</v>
      </c>
      <c r="D29" t="s">
        <v>122</v>
      </c>
      <c r="F29" t="s">
        <v>123</v>
      </c>
      <c r="H29" t="s">
        <v>124</v>
      </c>
      <c r="J29" t="s">
        <v>125</v>
      </c>
      <c r="L29" t="s">
        <v>126</v>
      </c>
      <c r="N29" t="s">
        <v>127</v>
      </c>
      <c r="P29" t="s">
        <v>128</v>
      </c>
      <c r="R29" t="s">
        <v>129</v>
      </c>
      <c r="T29" t="s">
        <v>130</v>
      </c>
      <c r="V29" t="s">
        <v>131</v>
      </c>
      <c r="X29" t="s">
        <v>132</v>
      </c>
    </row>
    <row r="30" ht="15" spans="1:26">
      <c r="A30" s="13">
        <v>40543</v>
      </c>
      <c r="B30" s="14">
        <v>444756700</v>
      </c>
      <c r="C30" s="1"/>
      <c r="E30" s="1"/>
      <c r="G30" s="1"/>
      <c r="I30" s="1"/>
      <c r="K30" s="1"/>
      <c r="M30" s="1"/>
      <c r="N30" s="1"/>
      <c r="O30" s="1"/>
      <c r="Q30" s="1"/>
      <c r="S30" s="1"/>
      <c r="U30" s="1"/>
      <c r="V30" s="17"/>
      <c r="W30" s="1"/>
      <c r="X30" s="15">
        <f t="shared" ref="X30:X39" si="0">V30+T30+R30+P30+L30+J30+F30+D30+B30+H30</f>
        <v>444756700</v>
      </c>
      <c r="Y30" s="14">
        <v>444756700</v>
      </c>
      <c r="Z30" s="14"/>
    </row>
    <row r="31" ht="15" spans="1:26">
      <c r="A31" s="13">
        <v>40908</v>
      </c>
      <c r="B31" s="14">
        <v>504532200</v>
      </c>
      <c r="C31" s="1"/>
      <c r="E31" s="1"/>
      <c r="G31" s="1"/>
      <c r="I31" s="1"/>
      <c r="K31" s="1"/>
      <c r="M31" s="1"/>
      <c r="N31" s="1"/>
      <c r="O31" s="1"/>
      <c r="Q31" s="1"/>
      <c r="S31" s="1"/>
      <c r="U31" s="1"/>
      <c r="V31" s="17"/>
      <c r="W31" s="1"/>
      <c r="X31" s="15">
        <f t="shared" si="0"/>
        <v>504532200</v>
      </c>
      <c r="Y31" s="14">
        <v>504532200</v>
      </c>
      <c r="Z31" s="14"/>
    </row>
    <row r="32" ht="15" spans="1:26">
      <c r="A32" s="13">
        <v>41274</v>
      </c>
      <c r="B32" s="14">
        <v>586157100</v>
      </c>
      <c r="C32" s="1"/>
      <c r="E32" s="1"/>
      <c r="G32" s="1"/>
      <c r="I32" s="1"/>
      <c r="K32" s="1"/>
      <c r="M32" s="1"/>
      <c r="N32" s="1"/>
      <c r="O32" s="1"/>
      <c r="Q32" s="1"/>
      <c r="S32" s="1"/>
      <c r="U32" s="1"/>
      <c r="V32" s="17"/>
      <c r="W32" s="1"/>
      <c r="X32" s="15">
        <f t="shared" si="0"/>
        <v>586157100</v>
      </c>
      <c r="Y32" s="14">
        <v>586157100</v>
      </c>
      <c r="Z32" s="14"/>
    </row>
    <row r="33" ht="15" spans="1:26">
      <c r="A33" s="13">
        <v>41639</v>
      </c>
      <c r="B33" s="14">
        <v>585587954.86</v>
      </c>
      <c r="C33" s="1"/>
      <c r="D33" s="16">
        <v>33567890.96</v>
      </c>
      <c r="E33" s="1"/>
      <c r="G33" s="1"/>
      <c r="I33" s="1"/>
      <c r="K33" s="1"/>
      <c r="M33" s="1"/>
      <c r="N33" s="1"/>
      <c r="O33" s="1"/>
      <c r="Q33" s="1"/>
      <c r="R33" s="16">
        <v>3818769.58</v>
      </c>
      <c r="S33" s="1"/>
      <c r="T33" s="16">
        <v>12264150.6</v>
      </c>
      <c r="U33" s="1"/>
      <c r="V33" s="17">
        <v>43477134</v>
      </c>
      <c r="W33" s="1"/>
      <c r="X33" s="15">
        <f t="shared" si="0"/>
        <v>678715900</v>
      </c>
      <c r="Y33" s="14">
        <v>678715900</v>
      </c>
      <c r="Z33" s="14"/>
    </row>
    <row r="34" ht="15" spans="1:26">
      <c r="A34" s="13">
        <v>42004</v>
      </c>
      <c r="B34" s="14">
        <v>609812284.9</v>
      </c>
      <c r="C34" s="1">
        <v>0.6521</v>
      </c>
      <c r="D34" s="16">
        <v>159582817.34</v>
      </c>
      <c r="E34" s="1">
        <v>0.1707</v>
      </c>
      <c r="F34" s="16">
        <v>73933364.82</v>
      </c>
      <c r="G34" s="1">
        <v>0.0791</v>
      </c>
      <c r="H34" s="16">
        <v>63465841.31</v>
      </c>
      <c r="I34" s="1">
        <v>0.0679</v>
      </c>
      <c r="K34" s="1"/>
      <c r="M34" s="1"/>
      <c r="N34" s="1"/>
      <c r="O34" s="1"/>
      <c r="Q34" s="1"/>
      <c r="R34" s="16">
        <v>17516318.47</v>
      </c>
      <c r="S34" s="1">
        <v>0.0187</v>
      </c>
      <c r="T34" s="16">
        <v>10808503.36</v>
      </c>
      <c r="U34" s="1">
        <v>0.0115</v>
      </c>
      <c r="V34" s="17"/>
      <c r="W34" s="1"/>
      <c r="X34" s="15">
        <f t="shared" si="0"/>
        <v>935119130.2</v>
      </c>
      <c r="Y34" s="14">
        <v>935119100</v>
      </c>
      <c r="Z34" s="14"/>
    </row>
    <row r="35" ht="15" spans="1:26">
      <c r="A35" s="13">
        <v>42369</v>
      </c>
      <c r="B35" s="14">
        <v>700754733.73</v>
      </c>
      <c r="C35" s="1">
        <v>0.4135</v>
      </c>
      <c r="D35" s="16">
        <v>257852071.96</v>
      </c>
      <c r="E35" s="1">
        <v>0.1522</v>
      </c>
      <c r="F35" s="16">
        <v>171198719.31</v>
      </c>
      <c r="G35" s="1">
        <v>0.101</v>
      </c>
      <c r="H35" s="16">
        <v>131115944.74</v>
      </c>
      <c r="I35" s="1">
        <v>0.0774</v>
      </c>
      <c r="K35" s="1"/>
      <c r="M35" s="1"/>
      <c r="N35" s="1"/>
      <c r="O35" s="1"/>
      <c r="P35" s="16">
        <v>369099362.92</v>
      </c>
      <c r="Q35" s="1">
        <v>0.2178</v>
      </c>
      <c r="R35" s="16">
        <v>43827382.16</v>
      </c>
      <c r="S35" s="1">
        <v>0.0259</v>
      </c>
      <c r="T35" s="16">
        <v>17063305.18</v>
      </c>
      <c r="U35" s="1">
        <v>0.0101</v>
      </c>
      <c r="V35" s="17"/>
      <c r="W35" s="1"/>
      <c r="X35" s="15">
        <f t="shared" si="0"/>
        <v>1690911520</v>
      </c>
      <c r="Y35" s="14">
        <v>1694514000</v>
      </c>
      <c r="Z35" s="14"/>
    </row>
    <row r="36" ht="15" spans="1:26">
      <c r="A36" s="13">
        <v>42735</v>
      </c>
      <c r="B36" s="14">
        <v>687874826.89</v>
      </c>
      <c r="C36" s="1">
        <v>0.2601</v>
      </c>
      <c r="D36" s="16">
        <v>307467248.97</v>
      </c>
      <c r="E36" s="1">
        <v>0.1163</v>
      </c>
      <c r="F36" s="16">
        <v>222559993.77</v>
      </c>
      <c r="G36" s="1">
        <v>0.0842</v>
      </c>
      <c r="H36" s="16">
        <v>149279367.16</v>
      </c>
      <c r="I36" s="1">
        <v>0.0564</v>
      </c>
      <c r="K36" s="1"/>
      <c r="M36" s="1"/>
      <c r="N36" s="1"/>
      <c r="O36" s="1"/>
      <c r="P36" s="16">
        <v>1090212510.98</v>
      </c>
      <c r="Q36" s="1">
        <v>0.4123</v>
      </c>
      <c r="R36" s="16">
        <v>60018274.36</v>
      </c>
      <c r="S36" s="1">
        <v>0.0227</v>
      </c>
      <c r="T36" s="16">
        <v>123204706.74</v>
      </c>
      <c r="U36" s="1">
        <v>0.0466</v>
      </c>
      <c r="V36" s="17">
        <v>3611972.78</v>
      </c>
      <c r="W36" s="1">
        <v>0.0014</v>
      </c>
      <c r="X36" s="15">
        <f t="shared" si="0"/>
        <v>2644228901.65</v>
      </c>
      <c r="Y36" s="14">
        <v>2644229000</v>
      </c>
      <c r="Z36" s="14"/>
    </row>
    <row r="37" ht="15" spans="1:26">
      <c r="A37" s="13">
        <v>43100</v>
      </c>
      <c r="B37" s="15">
        <v>842165471.05</v>
      </c>
      <c r="C37" s="1">
        <v>0.2785</v>
      </c>
      <c r="D37" s="16">
        <v>339980121.21</v>
      </c>
      <c r="E37" s="1">
        <v>0.1124</v>
      </c>
      <c r="F37" s="16">
        <v>227236394.38</v>
      </c>
      <c r="G37" s="1">
        <v>0.0751</v>
      </c>
      <c r="H37" s="16">
        <v>90585086.01</v>
      </c>
      <c r="I37" s="1">
        <v>0.03</v>
      </c>
      <c r="K37" s="1"/>
      <c r="M37" s="1"/>
      <c r="N37" s="1"/>
      <c r="O37" s="1"/>
      <c r="P37" s="16">
        <v>1240133995.36</v>
      </c>
      <c r="Q37" s="1">
        <v>0.4101</v>
      </c>
      <c r="R37" s="16">
        <v>120577904.1</v>
      </c>
      <c r="S37" s="1">
        <v>0.0399</v>
      </c>
      <c r="T37" s="16">
        <v>163152259.15</v>
      </c>
      <c r="U37" s="1">
        <v>0.054</v>
      </c>
      <c r="V37" s="17"/>
      <c r="W37" s="1"/>
      <c r="X37" s="15">
        <f t="shared" si="0"/>
        <v>3023831231.26</v>
      </c>
      <c r="Y37" s="15">
        <v>3023831000</v>
      </c>
      <c r="Z37" s="15"/>
    </row>
    <row r="38" ht="15" spans="1:26">
      <c r="A38" s="13">
        <v>43465</v>
      </c>
      <c r="B38" s="15">
        <v>935878252.93</v>
      </c>
      <c r="C38" s="1">
        <v>0.2914</v>
      </c>
      <c r="D38" s="16">
        <v>426722284</v>
      </c>
      <c r="E38" s="1">
        <v>0.1329</v>
      </c>
      <c r="F38" s="16">
        <v>266958976.73</v>
      </c>
      <c r="G38" s="1">
        <v>0.0831</v>
      </c>
      <c r="H38" s="16">
        <v>1778339.57</v>
      </c>
      <c r="I38" s="1">
        <v>0.0006</v>
      </c>
      <c r="J38" s="16">
        <v>42659643.26</v>
      </c>
      <c r="K38" s="1">
        <v>0.0133</v>
      </c>
      <c r="M38" s="1"/>
      <c r="N38" s="1"/>
      <c r="O38" s="1"/>
      <c r="P38" s="16">
        <v>1233596141.03</v>
      </c>
      <c r="Q38" s="1">
        <v>0.3842</v>
      </c>
      <c r="R38" s="16">
        <v>173487760.9</v>
      </c>
      <c r="S38" s="1">
        <v>0.054</v>
      </c>
      <c r="T38" s="16">
        <v>126677207.77</v>
      </c>
      <c r="U38" s="1">
        <v>0.0394</v>
      </c>
      <c r="V38" s="17">
        <v>3434208.29</v>
      </c>
      <c r="W38" s="1">
        <v>0.0011</v>
      </c>
      <c r="X38" s="15">
        <f t="shared" si="0"/>
        <v>3211192814.48</v>
      </c>
      <c r="Y38" s="15">
        <v>3211193000</v>
      </c>
      <c r="Z38" s="15"/>
    </row>
    <row r="39" ht="15" spans="1:26">
      <c r="A39" s="13">
        <v>43830</v>
      </c>
      <c r="B39" s="15">
        <v>918884614.29</v>
      </c>
      <c r="C39" s="1">
        <v>0.3518</v>
      </c>
      <c r="D39" s="16">
        <v>392729155.06</v>
      </c>
      <c r="E39" s="1">
        <v>0.1504</v>
      </c>
      <c r="F39" s="16">
        <v>333433832.57</v>
      </c>
      <c r="G39" s="1">
        <v>0.1277</v>
      </c>
      <c r="I39" s="1"/>
      <c r="J39" s="16">
        <v>160649726.51</v>
      </c>
      <c r="K39" s="1">
        <v>0.0615</v>
      </c>
      <c r="L39" s="16">
        <v>65470605.66</v>
      </c>
      <c r="M39" s="1">
        <v>0.0251</v>
      </c>
      <c r="N39" s="1"/>
      <c r="O39" s="1"/>
      <c r="P39" s="16">
        <v>383412284.25</v>
      </c>
      <c r="Q39" s="1">
        <v>0.1468</v>
      </c>
      <c r="R39" s="16">
        <v>180426687.71</v>
      </c>
      <c r="S39" s="1">
        <v>0.0691</v>
      </c>
      <c r="T39" s="16">
        <v>173281416.46</v>
      </c>
      <c r="U39" s="1">
        <v>0.0663</v>
      </c>
      <c r="V39" s="17">
        <v>3464886.35</v>
      </c>
      <c r="W39" s="1">
        <v>0.0013</v>
      </c>
      <c r="X39" s="15">
        <f t="shared" si="0"/>
        <v>2611753208.86</v>
      </c>
      <c r="Y39" s="15">
        <v>2611753000</v>
      </c>
      <c r="Z39" s="15"/>
    </row>
    <row r="40" ht="15" spans="1:25">
      <c r="A40" s="13">
        <v>43831</v>
      </c>
      <c r="B40" s="16">
        <v>265487381.2</v>
      </c>
      <c r="D40" s="16">
        <v>118683102.2</v>
      </c>
      <c r="F40" s="16">
        <v>132544773.13</v>
      </c>
      <c r="H40" s="16">
        <v>25197742.08</v>
      </c>
      <c r="J40" s="16">
        <v>53799653.29</v>
      </c>
      <c r="L40" s="16">
        <v>16480189</v>
      </c>
      <c r="M40" s="1">
        <v>0.0251</v>
      </c>
      <c r="N40" s="16">
        <v>24722673.57</v>
      </c>
      <c r="R40" s="16">
        <v>43316562.23</v>
      </c>
      <c r="S40" s="1">
        <v>0.0691</v>
      </c>
      <c r="T40" s="16">
        <v>179877358.43</v>
      </c>
      <c r="X40" s="16">
        <v>860109435.13</v>
      </c>
      <c r="Y40" s="16">
        <v>860109435.13</v>
      </c>
    </row>
  </sheetData>
  <pageMargins left="0.7" right="0.7" top="0.75" bottom="0.75" header="0.3" footer="0.3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J34" sqref="J34"/>
    </sheetView>
  </sheetViews>
  <sheetFormatPr defaultColWidth="9" defaultRowHeight="14.25" outlineLevelCol="1"/>
  <cols>
    <col min="1" max="1" width="13.25" customWidth="1"/>
  </cols>
  <sheetData>
    <row r="1" spans="1:2">
      <c r="A1" t="s">
        <v>0</v>
      </c>
      <c r="B1" t="s">
        <v>133</v>
      </c>
    </row>
    <row r="2" ht="15" spans="1:2">
      <c r="A2" s="9">
        <v>2014</v>
      </c>
      <c r="B2" s="10">
        <v>22.23</v>
      </c>
    </row>
    <row r="3" ht="15" spans="1:2">
      <c r="A3" s="9">
        <f>A2+1</f>
        <v>2015</v>
      </c>
      <c r="B3" s="10">
        <v>17.29</v>
      </c>
    </row>
    <row r="4" ht="15" spans="1:2">
      <c r="A4" s="9">
        <f t="shared" ref="A4:A12" si="0">A3+1</f>
        <v>2016</v>
      </c>
      <c r="B4" s="10">
        <v>14.18</v>
      </c>
    </row>
    <row r="5" ht="15" spans="1:2">
      <c r="A5" s="9">
        <f t="shared" si="0"/>
        <v>2017</v>
      </c>
      <c r="B5" s="10">
        <v>8.87</v>
      </c>
    </row>
    <row r="6" ht="15" spans="1:2">
      <c r="A6" s="9">
        <f t="shared" si="0"/>
        <v>2018</v>
      </c>
      <c r="B6" s="10">
        <v>10.56</v>
      </c>
    </row>
    <row r="7" ht="15" spans="1:2">
      <c r="A7" s="9">
        <f t="shared" si="0"/>
        <v>2019</v>
      </c>
      <c r="B7" s="10">
        <v>12.65</v>
      </c>
    </row>
    <row r="8" ht="15" spans="1:2">
      <c r="A8" s="9">
        <f t="shared" si="0"/>
        <v>2020</v>
      </c>
      <c r="B8" s="10">
        <v>16.08</v>
      </c>
    </row>
    <row r="9" ht="15" spans="1:2">
      <c r="A9" s="9">
        <f t="shared" si="0"/>
        <v>2021</v>
      </c>
      <c r="B9" s="10">
        <v>21.69</v>
      </c>
    </row>
    <row r="10" ht="15" spans="1:2">
      <c r="A10" s="9">
        <f t="shared" si="0"/>
        <v>2022</v>
      </c>
      <c r="B10" s="10">
        <v>19.94</v>
      </c>
    </row>
    <row r="11" ht="15" spans="1:2">
      <c r="A11" s="9">
        <f t="shared" si="0"/>
        <v>2023</v>
      </c>
      <c r="B11" s="10">
        <v>23.77</v>
      </c>
    </row>
    <row r="12" ht="15" spans="1:2">
      <c r="A12" s="9">
        <f t="shared" si="0"/>
        <v>2024</v>
      </c>
      <c r="B12" s="11">
        <v>22.64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workbookViewId="0">
      <selection activeCell="B71" sqref="B71:K71"/>
    </sheetView>
  </sheetViews>
  <sheetFormatPr defaultColWidth="7.875" defaultRowHeight="12.75"/>
  <cols>
    <col min="1" max="1" width="34.625" style="5" customWidth="1"/>
    <col min="2" max="11" width="11.375" style="5" customWidth="1"/>
    <col min="12" max="16384" width="7.875" style="5"/>
  </cols>
  <sheetData>
    <row r="1" s="5" customFormat="1" spans="1:11">
      <c r="A1" s="6" t="s">
        <v>134</v>
      </c>
      <c r="B1" s="6" t="s">
        <v>135</v>
      </c>
      <c r="C1" s="6" t="s">
        <v>136</v>
      </c>
      <c r="D1" s="6" t="s">
        <v>137</v>
      </c>
      <c r="E1" s="6" t="s">
        <v>138</v>
      </c>
      <c r="F1" s="6" t="s">
        <v>139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</row>
    <row r="2" s="5" customFormat="1" spans="1:11">
      <c r="A2" s="5" t="s">
        <v>145</v>
      </c>
      <c r="B2" s="5" t="s">
        <v>146</v>
      </c>
      <c r="C2" s="5" t="s">
        <v>146</v>
      </c>
      <c r="D2" s="5" t="s">
        <v>146</v>
      </c>
      <c r="E2" s="5" t="s">
        <v>146</v>
      </c>
      <c r="F2" s="5" t="s">
        <v>146</v>
      </c>
      <c r="G2" s="5" t="s">
        <v>146</v>
      </c>
      <c r="H2" s="5" t="s">
        <v>146</v>
      </c>
      <c r="I2" s="5" t="s">
        <v>146</v>
      </c>
      <c r="J2" s="5" t="s">
        <v>146</v>
      </c>
      <c r="K2" s="5" t="s">
        <v>146</v>
      </c>
    </row>
    <row r="3" s="5" customFormat="1" spans="1:11">
      <c r="A3" s="5" t="s">
        <v>147</v>
      </c>
      <c r="B3" s="5" t="s">
        <v>148</v>
      </c>
      <c r="C3" s="5" t="s">
        <v>148</v>
      </c>
      <c r="D3" s="5" t="s">
        <v>148</v>
      </c>
      <c r="E3" s="5" t="s">
        <v>148</v>
      </c>
      <c r="F3" s="5" t="s">
        <v>148</v>
      </c>
      <c r="G3" s="5" t="s">
        <v>148</v>
      </c>
      <c r="H3" s="5" t="s">
        <v>148</v>
      </c>
      <c r="I3" s="5" t="s">
        <v>148</v>
      </c>
      <c r="J3" s="5" t="s">
        <v>148</v>
      </c>
      <c r="K3" s="5" t="s">
        <v>148</v>
      </c>
    </row>
    <row r="4" s="5" customFormat="1" spans="1:11">
      <c r="A4" s="5" t="s">
        <v>149</v>
      </c>
      <c r="B4" s="5" t="s">
        <v>150</v>
      </c>
      <c r="C4" s="5" t="s">
        <v>150</v>
      </c>
      <c r="D4" s="5" t="s">
        <v>150</v>
      </c>
      <c r="E4" s="5" t="s">
        <v>150</v>
      </c>
      <c r="F4" s="5" t="s">
        <v>150</v>
      </c>
      <c r="G4" s="5" t="s">
        <v>150</v>
      </c>
      <c r="H4" s="5" t="s">
        <v>150</v>
      </c>
      <c r="I4" s="5" t="s">
        <v>150</v>
      </c>
      <c r="J4" s="5" t="s">
        <v>150</v>
      </c>
      <c r="K4" s="5" t="s">
        <v>150</v>
      </c>
    </row>
    <row r="5" s="5" customFormat="1" spans="1:11">
      <c r="A5" s="7" t="s">
        <v>151</v>
      </c>
      <c r="B5" s="8">
        <v>20501812.38</v>
      </c>
      <c r="C5" s="8">
        <v>19015067.25</v>
      </c>
      <c r="D5" s="8">
        <v>18965403.35</v>
      </c>
      <c r="E5" s="8">
        <v>17049741.57</v>
      </c>
      <c r="F5" s="8">
        <v>20050833.36</v>
      </c>
      <c r="G5" s="8">
        <v>20002399.77</v>
      </c>
      <c r="H5" s="8">
        <v>15001955.16</v>
      </c>
      <c r="I5" s="8">
        <v>11011310.19</v>
      </c>
      <c r="J5" s="8">
        <v>10056445.36</v>
      </c>
      <c r="K5" s="8">
        <v>14000539.4</v>
      </c>
    </row>
    <row r="6" s="5" customFormat="1" spans="1:11">
      <c r="A6" s="5" t="s">
        <v>152</v>
      </c>
      <c r="B6" s="3">
        <v>20397926.64</v>
      </c>
      <c r="C6" s="3">
        <v>18898838.27</v>
      </c>
      <c r="D6" s="3">
        <v>18786887.49</v>
      </c>
      <c r="E6" s="3">
        <v>16819920.44</v>
      </c>
      <c r="F6" s="3">
        <v>19815302.75</v>
      </c>
      <c r="G6" s="3">
        <v>19812317.71</v>
      </c>
      <c r="H6" s="3">
        <v>14828645</v>
      </c>
      <c r="I6" s="3">
        <v>10830256.53</v>
      </c>
      <c r="J6" s="3">
        <v>9774513.72</v>
      </c>
      <c r="K6" s="3">
        <v>13775035.84</v>
      </c>
    </row>
    <row r="7" s="5" customFormat="1" spans="1:11">
      <c r="A7" s="5" t="s">
        <v>153</v>
      </c>
      <c r="B7" s="3">
        <v>103885.68</v>
      </c>
      <c r="C7" s="3">
        <v>116228.97</v>
      </c>
      <c r="D7" s="3">
        <v>178506</v>
      </c>
      <c r="E7" s="3">
        <v>229597.27</v>
      </c>
      <c r="F7" s="3">
        <v>235147.2</v>
      </c>
      <c r="G7" s="3">
        <v>189928.78</v>
      </c>
      <c r="H7" s="3">
        <v>173180.65</v>
      </c>
      <c r="I7" s="3">
        <v>180958.17</v>
      </c>
      <c r="J7" s="3">
        <v>281621.54</v>
      </c>
      <c r="K7" s="3">
        <v>225405.16</v>
      </c>
    </row>
    <row r="8" s="5" customFormat="1" spans="1:1">
      <c r="A8" s="5" t="s">
        <v>154</v>
      </c>
    </row>
    <row r="9" s="5" customFormat="1" spans="1:11">
      <c r="A9" s="5" t="s">
        <v>155</v>
      </c>
      <c r="B9" s="3">
        <v>0.06</v>
      </c>
      <c r="C9" s="3">
        <v>0.01</v>
      </c>
      <c r="D9" s="3">
        <v>9.86</v>
      </c>
      <c r="E9" s="3">
        <v>223.86</v>
      </c>
      <c r="F9" s="3">
        <v>383.41</v>
      </c>
      <c r="G9" s="3">
        <v>153.29</v>
      </c>
      <c r="H9" s="3">
        <v>129.51</v>
      </c>
      <c r="I9" s="3">
        <v>95.49</v>
      </c>
      <c r="J9" s="3">
        <v>310.11</v>
      </c>
      <c r="K9" s="3">
        <v>98.39</v>
      </c>
    </row>
    <row r="10" s="5" customFormat="1" spans="1:1">
      <c r="A10" s="5" t="s">
        <v>156</v>
      </c>
    </row>
    <row r="11" s="5" customFormat="1" spans="1:1">
      <c r="A11" s="5" t="s">
        <v>157</v>
      </c>
    </row>
    <row r="12" s="5" customFormat="1" spans="1:11">
      <c r="A12" s="7" t="s">
        <v>158</v>
      </c>
      <c r="B12" s="8">
        <v>17077405.22</v>
      </c>
      <c r="C12" s="8">
        <v>16210725.38</v>
      </c>
      <c r="D12" s="8">
        <v>16352184.83</v>
      </c>
      <c r="E12" s="8">
        <v>14626068.19</v>
      </c>
      <c r="F12" s="8">
        <v>17072357.38</v>
      </c>
      <c r="G12" s="8">
        <v>16958932.92</v>
      </c>
      <c r="H12" s="8">
        <v>12469881.27</v>
      </c>
      <c r="I12" s="8">
        <v>9152937.98</v>
      </c>
      <c r="J12" s="8">
        <v>8613460.91</v>
      </c>
      <c r="K12" s="8">
        <v>12325897.96</v>
      </c>
    </row>
    <row r="13" s="5" customFormat="1" spans="1:11">
      <c r="A13" s="5" t="s">
        <v>159</v>
      </c>
      <c r="B13" s="3">
        <v>14162554.97</v>
      </c>
      <c r="C13" s="3">
        <v>13978438.79</v>
      </c>
      <c r="D13" s="3">
        <v>14225163.86</v>
      </c>
      <c r="E13" s="3">
        <v>12422903.37</v>
      </c>
      <c r="F13" s="3">
        <v>14349937.26</v>
      </c>
      <c r="G13" s="3">
        <v>13823416.77</v>
      </c>
      <c r="H13" s="3">
        <v>9956291.28</v>
      </c>
      <c r="I13" s="3">
        <v>7288564.12</v>
      </c>
      <c r="J13" s="3">
        <v>6601735.37</v>
      </c>
      <c r="K13" s="3">
        <v>8802212.77</v>
      </c>
    </row>
    <row r="14" s="5" customFormat="1" spans="1:11">
      <c r="A14" s="5" t="s">
        <v>160</v>
      </c>
      <c r="B14" s="3">
        <v>12639.93</v>
      </c>
      <c r="C14" s="3">
        <v>8211.88</v>
      </c>
      <c r="D14" s="3">
        <v>52323.9</v>
      </c>
      <c r="E14" s="3">
        <v>30444.81</v>
      </c>
      <c r="F14" s="3">
        <v>11058</v>
      </c>
      <c r="G14" s="3">
        <v>4534.19</v>
      </c>
      <c r="H14" s="3">
        <v>19589.09</v>
      </c>
      <c r="I14" s="3">
        <v>9331.75</v>
      </c>
      <c r="J14" s="3">
        <v>65235.23</v>
      </c>
      <c r="K14" s="3">
        <v>70976.47</v>
      </c>
    </row>
    <row r="15" s="5" customFormat="1" spans="1:11">
      <c r="A15" s="5" t="s">
        <v>161</v>
      </c>
      <c r="B15" s="3">
        <v>50.35</v>
      </c>
      <c r="C15" s="3">
        <v>42.3</v>
      </c>
      <c r="D15" s="3">
        <v>81.58</v>
      </c>
      <c r="E15" s="3">
        <v>51.63</v>
      </c>
      <c r="F15" s="3">
        <v>60.34</v>
      </c>
      <c r="G15" s="3">
        <v>65.77</v>
      </c>
      <c r="H15" s="3">
        <v>48.96</v>
      </c>
      <c r="I15" s="3">
        <v>33.35</v>
      </c>
      <c r="J15" s="3">
        <v>39.98</v>
      </c>
      <c r="K15" s="3">
        <v>32.56</v>
      </c>
    </row>
    <row r="16" s="5" customFormat="1" spans="1:1">
      <c r="A16" s="5" t="s">
        <v>162</v>
      </c>
    </row>
    <row r="17" s="5" customFormat="1" spans="1:1">
      <c r="A17" s="5" t="s">
        <v>163</v>
      </c>
    </row>
    <row r="18" s="5" customFormat="1" spans="1:1">
      <c r="A18" s="5" t="s">
        <v>164</v>
      </c>
    </row>
    <row r="19" s="5" customFormat="1" spans="1:1">
      <c r="A19" s="5" t="s">
        <v>165</v>
      </c>
    </row>
    <row r="20" s="5" customFormat="1" spans="1:1">
      <c r="A20" s="5" t="s">
        <v>166</v>
      </c>
    </row>
    <row r="21" s="5" customFormat="1" spans="1:1">
      <c r="A21" s="5" t="s">
        <v>167</v>
      </c>
    </row>
    <row r="22" s="5" customFormat="1" spans="1:11">
      <c r="A22" s="5" t="s">
        <v>168</v>
      </c>
      <c r="B22" s="3">
        <v>211418.45</v>
      </c>
      <c r="C22" s="3">
        <v>161224.34</v>
      </c>
      <c r="D22" s="3">
        <v>107666.45</v>
      </c>
      <c r="E22" s="3">
        <v>96460.07</v>
      </c>
      <c r="F22" s="3">
        <v>154298.37</v>
      </c>
      <c r="G22" s="3">
        <v>174189.27</v>
      </c>
      <c r="H22" s="3">
        <v>151303.54</v>
      </c>
      <c r="I22" s="3">
        <v>143040.42</v>
      </c>
      <c r="J22" s="3">
        <v>75189.42</v>
      </c>
      <c r="K22" s="3">
        <v>136242.49</v>
      </c>
    </row>
    <row r="23" s="5" customFormat="1" spans="1:11">
      <c r="A23" s="5" t="s">
        <v>169</v>
      </c>
      <c r="B23" s="3">
        <v>1712963.97</v>
      </c>
      <c r="C23" s="3">
        <v>1128545.11</v>
      </c>
      <c r="D23" s="3">
        <v>1158173.56</v>
      </c>
      <c r="E23" s="3">
        <v>1304324.18</v>
      </c>
      <c r="F23" s="3">
        <v>1830981.22</v>
      </c>
      <c r="G23" s="3">
        <v>1889957.8</v>
      </c>
      <c r="H23" s="3">
        <v>1666026.85</v>
      </c>
      <c r="I23" s="3">
        <v>1647726.6</v>
      </c>
      <c r="J23" s="3">
        <v>1550634.17</v>
      </c>
      <c r="K23" s="3">
        <v>2888999.57</v>
      </c>
    </row>
    <row r="24" s="5" customFormat="1" spans="1:11">
      <c r="A24" s="5" t="s">
        <v>170</v>
      </c>
      <c r="B24" s="3">
        <v>654216.1</v>
      </c>
      <c r="C24" s="3">
        <v>526799.97</v>
      </c>
      <c r="D24" s="3">
        <v>405124.1</v>
      </c>
      <c r="E24" s="3">
        <v>360378.28</v>
      </c>
      <c r="F24" s="3">
        <v>379564.56</v>
      </c>
      <c r="G24" s="3">
        <v>436585.01</v>
      </c>
      <c r="H24" s="3">
        <v>607114.37</v>
      </c>
      <c r="I24" s="3">
        <v>548895.56</v>
      </c>
      <c r="J24" s="3">
        <v>504874.66</v>
      </c>
      <c r="K24" s="3">
        <v>481816.86</v>
      </c>
    </row>
    <row r="25" s="5" customFormat="1" spans="1:7">
      <c r="A25" s="5" t="s">
        <v>171</v>
      </c>
      <c r="B25" s="3">
        <v>676213.63</v>
      </c>
      <c r="C25" s="3">
        <v>628139.44</v>
      </c>
      <c r="D25" s="3">
        <v>629671.59</v>
      </c>
      <c r="E25" s="3">
        <v>605256.31</v>
      </c>
      <c r="F25" s="3">
        <v>589121.97</v>
      </c>
      <c r="G25" s="3">
        <v>698836.83</v>
      </c>
    </row>
    <row r="26" s="5" customFormat="1" spans="1:11">
      <c r="A26" s="5" t="s">
        <v>172</v>
      </c>
      <c r="B26" s="3">
        <v>-352652.19</v>
      </c>
      <c r="C26" s="3">
        <v>-220676.46</v>
      </c>
      <c r="D26" s="3">
        <v>-226020.2</v>
      </c>
      <c r="E26" s="3">
        <v>-193750.47</v>
      </c>
      <c r="F26" s="3">
        <v>-242664.34</v>
      </c>
      <c r="G26" s="3">
        <v>-94820.14</v>
      </c>
      <c r="H26" s="3">
        <v>43128.47</v>
      </c>
      <c r="I26" s="3">
        <v>-484554.66</v>
      </c>
      <c r="J26" s="3">
        <v>-192879.73</v>
      </c>
      <c r="K26" s="3">
        <v>-94224.47</v>
      </c>
    </row>
    <row r="27" s="5" customFormat="1" spans="1:7">
      <c r="A27" s="5" t="s">
        <v>173</v>
      </c>
      <c r="B27" s="3">
        <v>296220.54</v>
      </c>
      <c r="C27" s="3">
        <v>283674.34</v>
      </c>
      <c r="D27" s="3">
        <v>175211.2</v>
      </c>
      <c r="E27" s="3">
        <v>108836.94</v>
      </c>
      <c r="F27" s="3">
        <v>159827.63</v>
      </c>
      <c r="G27" s="3">
        <v>106830.83</v>
      </c>
    </row>
    <row r="28" s="5" customFormat="1" spans="1:7">
      <c r="A28" s="5" t="s">
        <v>174</v>
      </c>
      <c r="B28" s="3">
        <v>618996.99</v>
      </c>
      <c r="C28" s="3">
        <v>464674.77</v>
      </c>
      <c r="D28" s="3">
        <v>424244.98</v>
      </c>
      <c r="E28" s="3">
        <v>370831.29</v>
      </c>
      <c r="F28" s="3">
        <v>369838.72</v>
      </c>
      <c r="G28" s="3">
        <v>238448.68</v>
      </c>
    </row>
    <row r="29" s="5" customFormat="1" spans="1:11">
      <c r="A29" s="5" t="s">
        <v>175</v>
      </c>
      <c r="B29" s="5"/>
      <c r="C29" s="5"/>
      <c r="D29" s="5"/>
      <c r="E29" s="5"/>
      <c r="F29" s="5"/>
      <c r="G29" s="3">
        <v>26167.42</v>
      </c>
      <c r="H29" s="3">
        <v>26378.7</v>
      </c>
      <c r="I29" s="3">
        <v>-99.16</v>
      </c>
      <c r="J29" s="3">
        <v>8631.8</v>
      </c>
      <c r="K29" s="3">
        <v>39841.72</v>
      </c>
    </row>
    <row r="30" s="5" customFormat="1" spans="1:1">
      <c r="A30" s="5" t="s">
        <v>176</v>
      </c>
    </row>
    <row r="31" s="5" customFormat="1" spans="1:1">
      <c r="A31" s="5" t="s">
        <v>177</v>
      </c>
    </row>
    <row r="32" s="5" customFormat="1" spans="1:1">
      <c r="A32" s="7" t="s">
        <v>178</v>
      </c>
    </row>
    <row r="33" s="5" customFormat="1" spans="1:8">
      <c r="A33" s="5" t="s">
        <v>179</v>
      </c>
      <c r="B33" s="3">
        <v>90066.91</v>
      </c>
      <c r="C33" s="3">
        <v>87980.95</v>
      </c>
      <c r="D33" s="3">
        <v>83217.73</v>
      </c>
      <c r="E33" s="3">
        <v>116412.01</v>
      </c>
      <c r="F33" s="3">
        <v>93614.86</v>
      </c>
      <c r="G33" s="3">
        <v>40855.32</v>
      </c>
      <c r="H33" s="3">
        <v>40108.88</v>
      </c>
    </row>
    <row r="34" s="5" customFormat="1" spans="1:11">
      <c r="A34" s="5" t="s">
        <v>180</v>
      </c>
      <c r="B34" s="3">
        <v>21715.66</v>
      </c>
      <c r="C34" s="3">
        <v>8688.39</v>
      </c>
      <c r="D34" s="3">
        <v>52206.32</v>
      </c>
      <c r="E34" s="3">
        <v>71301.01</v>
      </c>
      <c r="F34" s="3">
        <v>-22663.48</v>
      </c>
      <c r="G34" s="3">
        <v>10676.89</v>
      </c>
      <c r="H34" s="3">
        <v>39664.81</v>
      </c>
      <c r="I34" s="3">
        <v>-222135.63</v>
      </c>
      <c r="J34" s="3">
        <v>9665.49</v>
      </c>
      <c r="K34" s="3">
        <v>72436.44</v>
      </c>
    </row>
    <row r="35" s="5" customFormat="1" spans="1:11">
      <c r="A35" s="5" t="s">
        <v>181</v>
      </c>
      <c r="B35" s="3">
        <v>9322.24</v>
      </c>
      <c r="C35" s="3">
        <v>-332.43</v>
      </c>
      <c r="D35" s="3">
        <v>5159.49</v>
      </c>
      <c r="E35" s="3">
        <v>3531.43</v>
      </c>
      <c r="F35" s="3">
        <v>-2098.32</v>
      </c>
      <c r="G35" s="3">
        <v>56.05</v>
      </c>
      <c r="H35" s="3">
        <v>648.75</v>
      </c>
      <c r="I35" s="3">
        <v>803.44</v>
      </c>
      <c r="J35" s="3">
        <v>324.61</v>
      </c>
      <c r="K35" s="3">
        <v>-360.09</v>
      </c>
    </row>
    <row r="36" s="5" customFormat="1" spans="1:1">
      <c r="A36" s="5" t="s">
        <v>182</v>
      </c>
    </row>
    <row r="37" s="5" customFormat="1" spans="1:1">
      <c r="A37" s="5" t="s">
        <v>183</v>
      </c>
    </row>
    <row r="38" s="5" customFormat="1" spans="1:1">
      <c r="A38" s="5" t="s">
        <v>184</v>
      </c>
    </row>
    <row r="39" s="5" customFormat="1" spans="1:11">
      <c r="A39" s="5" t="s">
        <v>185</v>
      </c>
      <c r="B39" s="3">
        <v>43758.4</v>
      </c>
      <c r="C39" s="3">
        <v>-34357.57</v>
      </c>
      <c r="D39" s="3">
        <v>-5813.05</v>
      </c>
      <c r="E39" s="3">
        <v>20015.35</v>
      </c>
      <c r="F39" s="3">
        <v>22826.41</v>
      </c>
      <c r="G39" s="3">
        <v>4625.74</v>
      </c>
      <c r="H39" s="3">
        <v>921.25</v>
      </c>
      <c r="I39" s="3">
        <v>109333.21</v>
      </c>
      <c r="J39" s="3">
        <v>-101032.25</v>
      </c>
      <c r="K39" s="3">
        <v>-138155.16</v>
      </c>
    </row>
    <row r="40" s="5" customFormat="1" spans="1:6">
      <c r="A40" s="5" t="s">
        <v>186</v>
      </c>
      <c r="B40" s="3">
        <v>-82404.51</v>
      </c>
      <c r="C40" s="3">
        <v>-41636.88</v>
      </c>
      <c r="D40" s="3">
        <v>-15098.09</v>
      </c>
      <c r="E40" s="3">
        <v>19282.47</v>
      </c>
      <c r="F40" s="3">
        <v>-27944.86</v>
      </c>
    </row>
    <row r="41" s="5" customFormat="1" spans="1:6">
      <c r="A41" s="5" t="s">
        <v>187</v>
      </c>
      <c r="B41" s="3">
        <v>-249357.97</v>
      </c>
      <c r="C41" s="3">
        <v>-96667.9</v>
      </c>
      <c r="D41" s="3">
        <v>-60616.13</v>
      </c>
      <c r="E41" s="3">
        <v>-46627.03</v>
      </c>
      <c r="F41" s="3">
        <v>-84289.33</v>
      </c>
    </row>
    <row r="42" s="5" customFormat="1" spans="1:8">
      <c r="A42" s="5" t="s">
        <v>188</v>
      </c>
      <c r="B42" s="3">
        <v>38292.38</v>
      </c>
      <c r="C42" s="3">
        <v>60.84</v>
      </c>
      <c r="D42" s="3">
        <v>621.23</v>
      </c>
      <c r="E42" s="3">
        <v>294.6</v>
      </c>
      <c r="F42" s="3">
        <v>491.12</v>
      </c>
      <c r="G42" s="3">
        <v>63.66</v>
      </c>
      <c r="H42" s="3">
        <v>-102.23</v>
      </c>
    </row>
    <row r="43" s="5" customFormat="1" spans="1:1">
      <c r="A43" s="5" t="s">
        <v>189</v>
      </c>
    </row>
    <row r="44" s="5" customFormat="1" spans="1:1">
      <c r="A44" s="5" t="s">
        <v>190</v>
      </c>
    </row>
    <row r="45" s="5" customFormat="1" spans="1:11">
      <c r="A45" s="7" t="s">
        <v>191</v>
      </c>
      <c r="B45" s="8">
        <v>3286478.04</v>
      </c>
      <c r="C45" s="8">
        <v>2728409.71</v>
      </c>
      <c r="D45" s="8">
        <v>2667736.53</v>
      </c>
      <c r="E45" s="8">
        <v>2604351.78</v>
      </c>
      <c r="F45" s="8">
        <v>2960510.71</v>
      </c>
      <c r="G45" s="8">
        <v>3099688.47</v>
      </c>
      <c r="H45" s="8">
        <v>2612666.6</v>
      </c>
      <c r="I45" s="8">
        <v>1745569.78</v>
      </c>
      <c r="J45" s="8">
        <v>1351617.7</v>
      </c>
      <c r="K45" s="8">
        <v>1608922.73</v>
      </c>
    </row>
    <row r="46" s="5" customFormat="1" spans="1:11">
      <c r="A46" s="5" t="s">
        <v>192</v>
      </c>
      <c r="B46" s="3">
        <v>12837.18</v>
      </c>
      <c r="C46" s="3">
        <v>5981.03</v>
      </c>
      <c r="D46" s="3">
        <v>15432.18</v>
      </c>
      <c r="E46" s="3">
        <v>28716.07</v>
      </c>
      <c r="F46" s="3">
        <v>34570.67</v>
      </c>
      <c r="G46" s="3">
        <v>31785.77</v>
      </c>
      <c r="H46" s="3">
        <v>51105.91</v>
      </c>
      <c r="I46" s="3">
        <v>109623.48</v>
      </c>
      <c r="J46" s="3">
        <v>140429.17</v>
      </c>
      <c r="K46" s="3">
        <v>70606.38</v>
      </c>
    </row>
    <row r="47" s="5" customFormat="1" spans="1:11">
      <c r="A47" s="5" t="s">
        <v>193</v>
      </c>
      <c r="B47" s="5"/>
      <c r="C47" s="5"/>
      <c r="D47" s="5"/>
      <c r="E47" s="5"/>
      <c r="F47" s="5"/>
      <c r="G47" s="5"/>
      <c r="H47" s="5"/>
      <c r="I47" s="3">
        <v>283.86</v>
      </c>
      <c r="J47" s="3">
        <v>103.99</v>
      </c>
      <c r="K47" s="3">
        <v>146.02</v>
      </c>
    </row>
    <row r="48" s="5" customFormat="1" spans="1:11">
      <c r="A48" s="5" t="s">
        <v>194</v>
      </c>
      <c r="B48" s="3">
        <v>17744.83</v>
      </c>
      <c r="C48" s="3">
        <v>12652.26</v>
      </c>
      <c r="D48" s="3">
        <v>2844.96</v>
      </c>
      <c r="E48" s="3">
        <v>2174.11</v>
      </c>
      <c r="F48" s="3">
        <v>59810.66</v>
      </c>
      <c r="G48" s="3">
        <v>4123.47</v>
      </c>
      <c r="H48" s="3">
        <v>2054.02</v>
      </c>
      <c r="I48" s="3">
        <v>2074.25</v>
      </c>
      <c r="J48" s="3">
        <v>1104.92</v>
      </c>
      <c r="K48" s="3">
        <v>4286.04</v>
      </c>
    </row>
    <row r="49" s="5" customFormat="1" spans="1:11">
      <c r="A49" s="5" t="s">
        <v>195</v>
      </c>
      <c r="B49" s="5"/>
      <c r="C49" s="5"/>
      <c r="D49" s="5"/>
      <c r="E49" s="5"/>
      <c r="F49" s="5"/>
      <c r="G49" s="5"/>
      <c r="H49" s="5"/>
      <c r="I49" s="3">
        <v>1508.38</v>
      </c>
      <c r="J49" s="3">
        <v>911.89</v>
      </c>
      <c r="K49" s="3">
        <v>1506.45</v>
      </c>
    </row>
    <row r="50" s="5" customFormat="1" spans="1:1">
      <c r="A50" s="5" t="s">
        <v>196</v>
      </c>
    </row>
    <row r="51" s="5" customFormat="1" spans="1:1">
      <c r="A51" s="5" t="s">
        <v>197</v>
      </c>
    </row>
    <row r="52" s="5" customFormat="1" spans="1:11">
      <c r="A52" s="7" t="s">
        <v>198</v>
      </c>
      <c r="B52" s="8">
        <v>3281570.38</v>
      </c>
      <c r="C52" s="8">
        <v>2721738.48</v>
      </c>
      <c r="D52" s="8">
        <v>2680323.75</v>
      </c>
      <c r="E52" s="8">
        <v>2630893.74</v>
      </c>
      <c r="F52" s="8">
        <v>2935270.72</v>
      </c>
      <c r="G52" s="8">
        <v>3127350.77</v>
      </c>
      <c r="H52" s="8">
        <v>2661718.5</v>
      </c>
      <c r="I52" s="8">
        <v>1853119.01</v>
      </c>
      <c r="J52" s="8">
        <v>1490941.95</v>
      </c>
      <c r="K52" s="8">
        <v>1675243.07</v>
      </c>
    </row>
    <row r="53" s="5" customFormat="1" spans="1:11">
      <c r="A53" s="5" t="s">
        <v>199</v>
      </c>
      <c r="B53" s="3">
        <v>509668.09</v>
      </c>
      <c r="C53" s="3">
        <v>420604.05</v>
      </c>
      <c r="D53" s="3">
        <v>397134.39</v>
      </c>
      <c r="E53" s="3">
        <v>402969.52</v>
      </c>
      <c r="F53" s="3">
        <v>452546.36</v>
      </c>
      <c r="G53" s="3">
        <v>489447.79</v>
      </c>
      <c r="H53" s="3">
        <v>410858.59</v>
      </c>
      <c r="I53" s="3">
        <v>300655.52</v>
      </c>
      <c r="J53" s="3">
        <v>228568.68</v>
      </c>
      <c r="K53" s="3">
        <v>249947.59</v>
      </c>
    </row>
    <row r="54" s="5" customFormat="1" spans="1:1">
      <c r="A54" s="5" t="s">
        <v>200</v>
      </c>
    </row>
    <row r="55" s="5" customFormat="1" spans="1:1">
      <c r="A55" s="5" t="s">
        <v>201</v>
      </c>
    </row>
    <row r="56" s="5" customFormat="1" spans="1:11">
      <c r="A56" s="7" t="s">
        <v>202</v>
      </c>
      <c r="B56" s="8">
        <v>2771902.29</v>
      </c>
      <c r="C56" s="8">
        <v>2301134.44</v>
      </c>
      <c r="D56" s="8">
        <v>2283189.36</v>
      </c>
      <c r="E56" s="8">
        <v>2227924.22</v>
      </c>
      <c r="F56" s="8">
        <v>2482724.36</v>
      </c>
      <c r="G56" s="8">
        <v>2637902.98</v>
      </c>
      <c r="H56" s="8">
        <v>2250859.9</v>
      </c>
      <c r="I56" s="8">
        <v>1552463.49</v>
      </c>
      <c r="J56" s="8">
        <v>1262373.26</v>
      </c>
      <c r="K56" s="8">
        <v>1425295.48</v>
      </c>
    </row>
    <row r="57" s="5" customFormat="1" spans="1:1">
      <c r="A57" s="5" t="s">
        <v>203</v>
      </c>
    </row>
    <row r="58" s="5" customFormat="1" spans="1:1">
      <c r="A58" s="5" t="s">
        <v>204</v>
      </c>
    </row>
    <row r="59" s="5" customFormat="1" spans="1:8">
      <c r="A59" s="5" t="s">
        <v>205</v>
      </c>
      <c r="B59" s="3">
        <v>2771921.76</v>
      </c>
      <c r="C59" s="3">
        <v>2301155.22</v>
      </c>
      <c r="D59" s="3">
        <v>2283189.53</v>
      </c>
      <c r="E59" s="3">
        <v>2227952.35</v>
      </c>
      <c r="F59" s="3">
        <v>2482776.16</v>
      </c>
      <c r="G59" s="3">
        <v>2637910.12</v>
      </c>
      <c r="H59" s="3">
        <v>2250864.6</v>
      </c>
    </row>
    <row r="60" s="5" customFormat="1" spans="1:8">
      <c r="A60" s="5" t="s">
        <v>206</v>
      </c>
      <c r="B60" s="3">
        <v>-19.47</v>
      </c>
      <c r="C60" s="3">
        <v>-20.78</v>
      </c>
      <c r="D60" s="3">
        <v>-0.17</v>
      </c>
      <c r="E60" s="3">
        <v>-28.13</v>
      </c>
      <c r="F60" s="3">
        <v>-51.8</v>
      </c>
      <c r="G60" s="3">
        <v>-7.14</v>
      </c>
      <c r="H60" s="3">
        <v>-4.69</v>
      </c>
    </row>
    <row r="61" s="5" customFormat="1" spans="1:1">
      <c r="A61" s="5" t="s">
        <v>207</v>
      </c>
    </row>
    <row r="62" s="5" customFormat="1" spans="1:11">
      <c r="A62" s="5" t="s">
        <v>208</v>
      </c>
      <c r="B62" s="3">
        <v>2901738.76</v>
      </c>
      <c r="C62" s="3">
        <v>2450662.38</v>
      </c>
      <c r="D62" s="3">
        <v>2306373.24</v>
      </c>
      <c r="E62" s="3">
        <v>2217510.81</v>
      </c>
      <c r="F62" s="3">
        <v>2469664.14</v>
      </c>
      <c r="G62" s="3">
        <v>2620278.77</v>
      </c>
      <c r="H62" s="3">
        <v>2240157.62</v>
      </c>
      <c r="I62" s="3">
        <v>1542096.5</v>
      </c>
      <c r="J62" s="3">
        <v>1253244.28</v>
      </c>
      <c r="K62" s="3">
        <v>1415516.72</v>
      </c>
    </row>
    <row r="63" s="5" customFormat="1" spans="1:11">
      <c r="A63" s="5" t="s">
        <v>209</v>
      </c>
      <c r="B63" s="3">
        <v>-129836.47</v>
      </c>
      <c r="C63" s="3">
        <v>-149527.94</v>
      </c>
      <c r="D63" s="3">
        <v>-23183.87</v>
      </c>
      <c r="E63" s="3">
        <v>10413.41</v>
      </c>
      <c r="F63" s="3">
        <v>13060.22</v>
      </c>
      <c r="G63" s="3">
        <v>17624.21</v>
      </c>
      <c r="H63" s="3">
        <v>10702.28</v>
      </c>
      <c r="I63" s="3">
        <v>10366.99</v>
      </c>
      <c r="J63" s="3">
        <v>9128.98</v>
      </c>
      <c r="K63" s="3">
        <v>9778.76</v>
      </c>
    </row>
    <row r="64" s="5" customFormat="1" spans="1:11">
      <c r="A64" s="5" t="s">
        <v>210</v>
      </c>
      <c r="B64" s="3">
        <v>2756546.11</v>
      </c>
      <c r="C64" s="3">
        <v>2398624.83</v>
      </c>
      <c r="D64" s="3">
        <v>2185005.09</v>
      </c>
      <c r="E64" s="3">
        <v>2028581.6</v>
      </c>
      <c r="F64" s="3">
        <v>2417151.19</v>
      </c>
      <c r="G64" s="3">
        <v>2558086.55</v>
      </c>
      <c r="H64" s="3">
        <v>2117045.78</v>
      </c>
      <c r="I64" s="3">
        <v>1560052.04</v>
      </c>
      <c r="J64" s="3">
        <v>1231358.26</v>
      </c>
      <c r="K64" s="3">
        <v>1414495.05</v>
      </c>
    </row>
    <row r="65" s="5" customFormat="1" spans="1:1">
      <c r="A65" s="5" t="s">
        <v>211</v>
      </c>
    </row>
    <row r="66" s="5" customFormat="1" spans="1:1">
      <c r="A66" s="5" t="s">
        <v>212</v>
      </c>
    </row>
    <row r="67" s="5" customFormat="1" spans="1:11">
      <c r="A67" s="7" t="s">
        <v>213</v>
      </c>
      <c r="B67" s="8">
        <v>-133530.63</v>
      </c>
      <c r="C67" s="8">
        <v>-915787.06</v>
      </c>
      <c r="D67" s="8">
        <v>392305.72</v>
      </c>
      <c r="E67" s="8">
        <v>113598.17</v>
      </c>
      <c r="F67" s="8">
        <v>688014.31</v>
      </c>
      <c r="G67" s="8">
        <v>-45727.43</v>
      </c>
      <c r="H67" s="8">
        <v>12572.03</v>
      </c>
      <c r="I67" s="8">
        <v>-5446.95</v>
      </c>
      <c r="J67" s="8">
        <v>-13972.23</v>
      </c>
      <c r="K67" s="8">
        <v>2118.24</v>
      </c>
    </row>
    <row r="68" s="5" customFormat="1" spans="1:11">
      <c r="A68" s="5" t="s">
        <v>214</v>
      </c>
      <c r="B68" s="3">
        <v>-135343.77</v>
      </c>
      <c r="C68" s="3">
        <v>-916110.28</v>
      </c>
      <c r="D68" s="3">
        <v>392289.4</v>
      </c>
      <c r="E68" s="3">
        <v>113576.82</v>
      </c>
      <c r="F68" s="3">
        <v>688053.85</v>
      </c>
      <c r="G68" s="3">
        <v>-45910.54</v>
      </c>
      <c r="H68" s="3">
        <v>12907.77</v>
      </c>
      <c r="I68" s="3">
        <v>-5224.35</v>
      </c>
      <c r="J68" s="3">
        <v>-14267.52</v>
      </c>
      <c r="K68" s="3">
        <v>1707.42</v>
      </c>
    </row>
    <row r="69" s="5" customFormat="1" spans="1:11">
      <c r="A69" s="5" t="s">
        <v>215</v>
      </c>
      <c r="B69" s="3">
        <v>1813.14</v>
      </c>
      <c r="C69" s="3">
        <v>323.22</v>
      </c>
      <c r="D69" s="3">
        <v>16.32</v>
      </c>
      <c r="E69" s="3">
        <v>21.35</v>
      </c>
      <c r="F69" s="3">
        <v>-39.54</v>
      </c>
      <c r="G69" s="3">
        <v>183.11</v>
      </c>
      <c r="H69" s="3">
        <v>-335.73</v>
      </c>
      <c r="I69" s="3">
        <v>-222.6</v>
      </c>
      <c r="J69" s="3">
        <v>295.29</v>
      </c>
      <c r="K69" s="3">
        <v>410.82</v>
      </c>
    </row>
    <row r="70" s="5" customFormat="1" spans="1:11">
      <c r="A70" s="7" t="s">
        <v>216</v>
      </c>
      <c r="B70" s="8">
        <v>2638371.66</v>
      </c>
      <c r="C70" s="8">
        <v>1385347.38</v>
      </c>
      <c r="D70" s="8">
        <v>2675495.08</v>
      </c>
      <c r="E70" s="8">
        <v>2341522.39</v>
      </c>
      <c r="F70" s="8">
        <v>3170738.67</v>
      </c>
      <c r="G70" s="8">
        <v>2592175.55</v>
      </c>
      <c r="H70" s="8">
        <v>2263431.94</v>
      </c>
      <c r="I70" s="8">
        <v>1547016.54</v>
      </c>
      <c r="J70" s="8">
        <v>1248401.03</v>
      </c>
      <c r="K70" s="8">
        <v>1427413.72</v>
      </c>
    </row>
    <row r="71" s="5" customFormat="1" spans="1:11">
      <c r="A71" s="5" t="s">
        <v>217</v>
      </c>
      <c r="B71" s="3">
        <v>2766394.99</v>
      </c>
      <c r="C71" s="3">
        <v>1534552.1</v>
      </c>
      <c r="D71" s="3">
        <v>2698662.64</v>
      </c>
      <c r="E71" s="3">
        <v>2331087.64</v>
      </c>
      <c r="F71" s="3">
        <v>3157717.99</v>
      </c>
      <c r="G71" s="3">
        <v>2574368.23</v>
      </c>
      <c r="H71" s="3">
        <v>2253065.39</v>
      </c>
      <c r="I71" s="3">
        <v>1536872.15</v>
      </c>
      <c r="J71" s="3">
        <v>1238976.76</v>
      </c>
      <c r="K71" s="3">
        <v>1417224.14</v>
      </c>
    </row>
    <row r="72" s="5" customFormat="1" spans="1:11">
      <c r="A72" s="5" t="s">
        <v>218</v>
      </c>
      <c r="B72" s="3">
        <v>-128023.33</v>
      </c>
      <c r="C72" s="3">
        <v>-149204.73</v>
      </c>
      <c r="D72" s="3">
        <v>-23167.55</v>
      </c>
      <c r="E72" s="3">
        <v>10434.75</v>
      </c>
      <c r="F72" s="3">
        <v>13020.68</v>
      </c>
      <c r="G72" s="3">
        <v>17807.32</v>
      </c>
      <c r="H72" s="3">
        <v>10366.55</v>
      </c>
      <c r="I72" s="3">
        <v>10144.39</v>
      </c>
      <c r="J72" s="3">
        <v>9424.27</v>
      </c>
      <c r="K72" s="3">
        <v>10189.58</v>
      </c>
    </row>
    <row r="73" s="5" customFormat="1" spans="1:1">
      <c r="A73" s="7" t="s">
        <v>219</v>
      </c>
    </row>
    <row r="74" s="5" customFormat="1" spans="1:11">
      <c r="A74" s="5" t="s">
        <v>220</v>
      </c>
      <c r="B74" s="3">
        <v>5.22</v>
      </c>
      <c r="C74" s="3">
        <v>4.43</v>
      </c>
      <c r="D74" s="3">
        <v>4.04</v>
      </c>
      <c r="E74" s="3">
        <v>3.71</v>
      </c>
      <c r="F74" s="3">
        <v>4.11</v>
      </c>
      <c r="G74" s="3">
        <v>4.36</v>
      </c>
      <c r="H74" s="3">
        <v>3.72</v>
      </c>
      <c r="I74" s="3">
        <v>2.56</v>
      </c>
      <c r="J74" s="3">
        <v>2.08</v>
      </c>
      <c r="K74" s="3">
        <v>4.71</v>
      </c>
    </row>
    <row r="75" s="5" customFormat="1" spans="1:11">
      <c r="A75" s="5" t="s">
        <v>221</v>
      </c>
      <c r="B75" s="3">
        <v>5.22</v>
      </c>
      <c r="C75" s="3">
        <v>4.43</v>
      </c>
      <c r="D75" s="3">
        <v>4.04</v>
      </c>
      <c r="E75" s="3">
        <v>3.71</v>
      </c>
      <c r="F75" s="3">
        <v>4.11</v>
      </c>
      <c r="G75" s="3">
        <v>4.36</v>
      </c>
      <c r="H75" s="3">
        <v>3.72</v>
      </c>
      <c r="I75" s="3">
        <v>2.56</v>
      </c>
      <c r="J75" s="3">
        <v>2.08</v>
      </c>
      <c r="K75" s="3">
        <v>4.71</v>
      </c>
    </row>
    <row r="76" s="5" customFormat="1" spans="1:11">
      <c r="A76" s="5" t="s">
        <v>222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</row>
    <row r="77" s="5" customFormat="1" spans="1:11">
      <c r="A77" s="5" t="s">
        <v>223</v>
      </c>
      <c r="B77" s="5" t="s">
        <v>224</v>
      </c>
      <c r="C77" s="5" t="s">
        <v>225</v>
      </c>
      <c r="D77" s="5" t="s">
        <v>226</v>
      </c>
      <c r="E77" s="5" t="s">
        <v>227</v>
      </c>
      <c r="F77" s="5" t="s">
        <v>228</v>
      </c>
      <c r="G77" s="5" t="s">
        <v>229</v>
      </c>
      <c r="H77" s="5" t="s">
        <v>230</v>
      </c>
      <c r="I77" s="5" t="s">
        <v>231</v>
      </c>
      <c r="J77" s="5" t="s">
        <v>232</v>
      </c>
      <c r="K77" s="5" t="s">
        <v>233</v>
      </c>
    </row>
    <row r="78" s="5" customFormat="1" spans="1:11">
      <c r="A78" s="5" t="s">
        <v>234</v>
      </c>
      <c r="B78" s="5" t="s">
        <v>235</v>
      </c>
      <c r="C78" s="5" t="s">
        <v>235</v>
      </c>
      <c r="D78" s="5" t="s">
        <v>235</v>
      </c>
      <c r="E78" s="5" t="s">
        <v>235</v>
      </c>
      <c r="F78" s="5" t="s">
        <v>235</v>
      </c>
      <c r="G78" s="5" t="s">
        <v>235</v>
      </c>
      <c r="H78" s="5" t="s">
        <v>235</v>
      </c>
      <c r="I78" s="5" t="s">
        <v>235</v>
      </c>
      <c r="J78" s="5" t="s">
        <v>235</v>
      </c>
      <c r="K78" s="5" t="s">
        <v>235</v>
      </c>
    </row>
    <row r="79" s="5" customFormat="1" spans="1:11">
      <c r="A79" s="5" t="s">
        <v>236</v>
      </c>
      <c r="B79" s="5" t="s">
        <v>237</v>
      </c>
      <c r="C79" s="5" t="s">
        <v>237</v>
      </c>
      <c r="D79" s="5" t="s">
        <v>237</v>
      </c>
      <c r="E79" s="5" t="s">
        <v>237</v>
      </c>
      <c r="F79" s="5" t="s">
        <v>237</v>
      </c>
      <c r="G79" s="5" t="s">
        <v>237</v>
      </c>
      <c r="H79" s="5" t="s">
        <v>237</v>
      </c>
      <c r="I79" s="5" t="s">
        <v>237</v>
      </c>
      <c r="J79" s="5" t="s">
        <v>237</v>
      </c>
      <c r="K79" s="5" t="s">
        <v>237</v>
      </c>
    </row>
    <row r="85" s="5" customFormat="1" spans="1:1">
      <c r="A85" s="5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自由现金流</vt:lpstr>
      <vt:lpstr>估值</vt:lpstr>
      <vt:lpstr>现金流净利润比</vt:lpstr>
      <vt:lpstr>应收</vt:lpstr>
      <vt:lpstr>存货</vt:lpstr>
      <vt:lpstr>营收分析</vt:lpstr>
      <vt:lpstr>roe</vt:lpstr>
      <vt:lpstr>Sheet2</vt:lpstr>
      <vt:lpstr>股息分红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改名第十一天</cp:lastModifiedBy>
  <dcterms:created xsi:type="dcterms:W3CDTF">2015-06-05T18:19:00Z</dcterms:created>
  <dcterms:modified xsi:type="dcterms:W3CDTF">2024-06-09T16:02:13Z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36766050F13A4991919865B710D83AEF_12</vt:lpwstr>
  </property>
  <property fmtid="{D5CDD505-2E9C-101B-9397-08002B2CF9AE}" pid="3" name="KSOProductBuildVer">
    <vt:lpwstr>2052-12.1.0.16929</vt:lpwstr>
  </property>
</Properties>
</file>