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conv_citoyenne\CCC\code\"/>
    </mc:Choice>
  </mc:AlternateContent>
  <bookViews>
    <workbookView xWindow="0" yWindow="0" windowWidth="14380" windowHeight="7270" tabRatio="500" activeTab="1"/>
  </bookViews>
  <sheets>
    <sheet name="Feuil1" sheetId="1" r:id="rId1"/>
    <sheet name="Feuil2" sheetId="2" r:id="rId2"/>
    <sheet name="Feuil2_2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C28" i="2"/>
  <c r="D28" i="2"/>
  <c r="E28" i="2"/>
  <c r="F28" i="2"/>
  <c r="B28" i="2"/>
  <c r="B27" i="2"/>
  <c r="E41" i="3"/>
  <c r="D41" i="3"/>
  <c r="C41" i="3"/>
  <c r="B41" i="3"/>
  <c r="F41" i="3" s="1"/>
  <c r="E40" i="3"/>
  <c r="D40" i="3"/>
  <c r="C40" i="3"/>
  <c r="B40" i="3"/>
  <c r="F40" i="3" s="1"/>
  <c r="F39" i="3"/>
  <c r="E38" i="3"/>
  <c r="D38" i="3"/>
  <c r="C38" i="3"/>
  <c r="B38" i="3"/>
  <c r="F38" i="3" s="1"/>
  <c r="F37" i="3"/>
  <c r="F34" i="3"/>
  <c r="E34" i="3"/>
  <c r="D34" i="3"/>
  <c r="C34" i="3"/>
  <c r="B34" i="3"/>
  <c r="G34" i="3" s="1"/>
  <c r="G33" i="3"/>
  <c r="F33" i="3"/>
  <c r="E33" i="3"/>
  <c r="D33" i="3"/>
  <c r="C33" i="3"/>
  <c r="B33" i="3"/>
  <c r="G32" i="3"/>
  <c r="F31" i="3"/>
  <c r="G31" i="3" s="1"/>
  <c r="E31" i="3"/>
  <c r="D31" i="3"/>
  <c r="C31" i="3"/>
  <c r="B31" i="3"/>
  <c r="G30" i="3"/>
  <c r="C27" i="3"/>
  <c r="B27" i="3"/>
  <c r="D27" i="3" s="1"/>
  <c r="C26" i="3"/>
  <c r="B26" i="3"/>
  <c r="D26" i="3" s="1"/>
  <c r="D25" i="3"/>
  <c r="D24" i="3"/>
  <c r="C24" i="3"/>
  <c r="B24" i="3"/>
  <c r="D23" i="3"/>
  <c r="F20" i="3"/>
  <c r="E20" i="3"/>
  <c r="D20" i="3"/>
  <c r="C20" i="3"/>
  <c r="G20" i="3" s="1"/>
  <c r="B20" i="3"/>
  <c r="F19" i="3"/>
  <c r="G19" i="3" s="1"/>
  <c r="E19" i="3"/>
  <c r="D19" i="3"/>
  <c r="C19" i="3"/>
  <c r="B19" i="3"/>
  <c r="G18" i="3"/>
  <c r="F17" i="3"/>
  <c r="E17" i="3"/>
  <c r="D17" i="3"/>
  <c r="C17" i="3"/>
  <c r="B17" i="3"/>
  <c r="G17" i="3" s="1"/>
  <c r="G16" i="3"/>
  <c r="I13" i="3"/>
  <c r="H13" i="3"/>
  <c r="F13" i="3"/>
  <c r="D13" i="3"/>
  <c r="C13" i="3"/>
  <c r="J12" i="3"/>
  <c r="F12" i="3"/>
  <c r="E12" i="3"/>
  <c r="C12" i="3"/>
  <c r="B12" i="3"/>
  <c r="K11" i="3"/>
  <c r="I10" i="3"/>
  <c r="H10" i="3"/>
  <c r="F10" i="3"/>
  <c r="E10" i="3"/>
  <c r="J9" i="3"/>
  <c r="J10" i="3" s="1"/>
  <c r="I9" i="3"/>
  <c r="I12" i="3" s="1"/>
  <c r="H9" i="3"/>
  <c r="H12" i="3" s="1"/>
  <c r="G9" i="3"/>
  <c r="G13" i="3" s="1"/>
  <c r="F9" i="3"/>
  <c r="E9" i="3"/>
  <c r="E13" i="3" s="1"/>
  <c r="D9" i="3"/>
  <c r="D10" i="3" s="1"/>
  <c r="C9" i="3"/>
  <c r="C10" i="3" s="1"/>
  <c r="B9" i="3"/>
  <c r="K9" i="3" s="1"/>
  <c r="I6" i="3"/>
  <c r="H6" i="3"/>
  <c r="G6" i="3"/>
  <c r="F6" i="3"/>
  <c r="E6" i="3"/>
  <c r="D6" i="3"/>
  <c r="C6" i="3"/>
  <c r="B6" i="3"/>
  <c r="J6" i="3" s="1"/>
  <c r="I5" i="3"/>
  <c r="H5" i="3"/>
  <c r="G5" i="3"/>
  <c r="F5" i="3"/>
  <c r="E5" i="3"/>
  <c r="D5" i="3"/>
  <c r="C5" i="3"/>
  <c r="B5" i="3"/>
  <c r="J5" i="3" s="1"/>
  <c r="J4" i="3"/>
  <c r="I3" i="3"/>
  <c r="H3" i="3"/>
  <c r="G3" i="3"/>
  <c r="F3" i="3"/>
  <c r="E3" i="3"/>
  <c r="D3" i="3"/>
  <c r="C3" i="3"/>
  <c r="B3" i="3"/>
  <c r="J3" i="3" s="1"/>
  <c r="J2" i="3"/>
  <c r="I38" i="2"/>
  <c r="G38" i="2"/>
  <c r="C29" i="2" s="1"/>
  <c r="E38" i="2"/>
  <c r="D29" i="2" s="1"/>
  <c r="C38" i="2"/>
  <c r="E29" i="2"/>
  <c r="B29" i="2"/>
  <c r="F26" i="2"/>
  <c r="F25" i="2"/>
  <c r="G22" i="2"/>
  <c r="F22" i="2"/>
  <c r="E22" i="2"/>
  <c r="D22" i="2"/>
  <c r="C22" i="2"/>
  <c r="B22" i="2"/>
  <c r="F21" i="2"/>
  <c r="E21" i="2"/>
  <c r="D21" i="2"/>
  <c r="C21" i="2"/>
  <c r="B21" i="2"/>
  <c r="G21" i="2" s="1"/>
  <c r="G20" i="2"/>
  <c r="D17" i="2"/>
  <c r="C17" i="2"/>
  <c r="B17" i="2"/>
  <c r="D16" i="2"/>
  <c r="C16" i="2"/>
  <c r="B16" i="2"/>
  <c r="D15" i="2"/>
  <c r="F12" i="2"/>
  <c r="E12" i="2"/>
  <c r="D12" i="2"/>
  <c r="C12" i="2"/>
  <c r="G12" i="2" s="1"/>
  <c r="B12" i="2"/>
  <c r="G11" i="2"/>
  <c r="J8" i="2"/>
  <c r="I8" i="2"/>
  <c r="G8" i="2"/>
  <c r="F8" i="2"/>
  <c r="B8" i="2"/>
  <c r="J7" i="2"/>
  <c r="I7" i="2"/>
  <c r="H7" i="2"/>
  <c r="H8" i="2" s="1"/>
  <c r="G7" i="2"/>
  <c r="F7" i="2"/>
  <c r="E7" i="2"/>
  <c r="E8" i="2" s="1"/>
  <c r="D7" i="2"/>
  <c r="D8" i="2" s="1"/>
  <c r="C7" i="2"/>
  <c r="C8" i="2" s="1"/>
  <c r="B7" i="2"/>
  <c r="J4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J3" i="2" s="1"/>
  <c r="J2" i="2"/>
  <c r="F29" i="2" l="1"/>
  <c r="K8" i="2"/>
  <c r="G10" i="3"/>
  <c r="D12" i="3"/>
  <c r="K12" i="3" s="1"/>
  <c r="B13" i="3"/>
  <c r="J13" i="3"/>
  <c r="K7" i="2"/>
  <c r="B10" i="3"/>
  <c r="K10" i="3" s="1"/>
  <c r="G12" i="3"/>
  <c r="K13" i="3" l="1"/>
</calcChain>
</file>

<file path=xl/sharedStrings.xml><?xml version="1.0" encoding="utf-8"?>
<sst xmlns="http://schemas.openxmlformats.org/spreadsheetml/2006/main" count="224" uniqueCount="75">
  <si>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</si>
  <si>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</si>
  <si>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</si>
  <si>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</si>
  <si>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</si>
  <si>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</si>
  <si>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</si>
  <si>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</si>
  <si>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IDF</t>
  </si>
  <si>
    <t>Nord</t>
  </si>
  <si>
    <t>Est</t>
  </si>
  <si>
    <t>SO</t>
  </si>
  <si>
    <t>Centre</t>
  </si>
  <si>
    <t>Ouest</t>
  </si>
  <si>
    <t>Occ</t>
  </si>
  <si>
    <t>ARA</t>
  </si>
  <si>
    <t>PACA</t>
  </si>
  <si>
    <t>rural</t>
  </si>
  <si>
    <t>20-99</t>
  </si>
  <si>
    <t>&gt;100</t>
  </si>
  <si>
    <t>Paris</t>
  </si>
  <si>
    <t>woman</t>
  </si>
  <si>
    <t>man</t>
  </si>
  <si>
    <t>18-24</t>
  </si>
  <si>
    <t>25-34</t>
  </si>
  <si>
    <t>35-49</t>
  </si>
  <si>
    <t>50-64</t>
  </si>
  <si>
    <t>&gt;65</t>
  </si>
  <si>
    <t>No diploma or Brevet</t>
  </si>
  <si>
    <t>CAP or BEP</t>
  </si>
  <si>
    <t>Bac</t>
  </si>
  <si>
    <t>Superior</t>
  </si>
  <si>
    <t>Population</t>
  </si>
  <si>
    <t>Sample</t>
  </si>
  <si>
    <t>sources:</t>
  </si>
  <si>
    <t>CSP</t>
  </si>
  <si>
    <t>région</t>
  </si>
  <si>
    <t>taille agglo</t>
  </si>
  <si>
    <t>taille agglo bis</t>
  </si>
  <si>
    <t>sexe</t>
  </si>
  <si>
    <t>age</t>
  </si>
  <si>
    <t>diplôme</t>
  </si>
  <si>
    <t>https://www.insee.fr/fr/statistiques/2381478</t>
  </si>
  <si>
    <t>https://www.insee.fr/fr/statistiques/4277596?sommaire=4318291&amp;q=population+par+r%C3%A9gion</t>
  </si>
  <si>
    <t>own calculation</t>
  </si>
  <si>
    <t>https://www.insee.fr/fr/statistiques/1280970</t>
  </si>
  <si>
    <t>https://www.insee.fr/fr/statistiques/1892088?sommaire=1912926</t>
  </si>
  <si>
    <t>https://www.insee.fr/fr/statistiques/2381474</t>
  </si>
  <si>
    <t>https://www.insee.fr/fr/statistiques/4175605?sommaire=4175611&amp;geo=METRO-1</t>
  </si>
  <si>
    <t>socio-professional</t>
  </si>
  <si>
    <t>Quota (+10%)</t>
  </si>
  <si>
    <t>Quota (+20%)</t>
  </si>
  <si>
    <t>region</t>
  </si>
  <si>
    <t>size of town</t>
  </si>
  <si>
    <t>gender</t>
  </si>
  <si>
    <t>education</t>
  </si>
  <si>
    <t>pb: stats tirée de la population non scolarisée</t>
  </si>
  <si>
    <t>Population utilisé</t>
  </si>
  <si>
    <t>Population réel</t>
  </si>
  <si>
    <t>Population ré-estimée</t>
  </si>
  <si>
    <t>Population &gt;= 15 ans scolarisée</t>
  </si>
  <si>
    <t>en proportion</t>
  </si>
  <si>
    <t>&gt;= 18 ans</t>
  </si>
  <si>
    <t>proportion</t>
  </si>
  <si>
    <t xml:space="preserve">Population &gt;= 18 ans </t>
  </si>
  <si>
    <t>Estimation &gt;= 15 avec</t>
  </si>
  <si>
    <t>Supérieur</t>
  </si>
  <si>
    <t>max Brevet</t>
  </si>
  <si>
    <t>CAP ou BEP</t>
  </si>
  <si>
    <t>Estimation &gt;= 18 avec</t>
  </si>
  <si>
    <t>Proportion &gt;= 18 ans</t>
  </si>
  <si>
    <t>Population +10%</t>
  </si>
  <si>
    <t>En trop</t>
  </si>
  <si>
    <t>Quota ajusté</t>
  </si>
  <si>
    <t>Quota +10% ajusté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</si>
</sst>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1" applyFont="1" applyBorder="1" applyAlignment="1" applyProtection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>
      <alignment vertical="center"/>
    </xf>
    <xf numFmtId="164" fontId="1" fillId="0" borderId="1" xfId="0" applyNumberFormat="1" applyFont="1" applyBorder="1" applyAlignment="1">
      <alignment horizontal="right" wrapText="1"/>
    </xf>
    <xf numFmtId="164" fontId="0" fillId="0" borderId="0" xfId="0" applyNumberFormat="1"/>
    <xf numFmtId="1" fontId="1" fillId="0" borderId="1" xfId="0" applyNumberFormat="1" applyFont="1" applyBorder="1" applyAlignment="1">
      <alignment horizontal="right" wrapText="1"/>
    </xf>
    <xf numFmtId="1" fontId="0" fillId="0" borderId="0" xfId="0" applyNumberFormat="1"/>
    <xf numFmtId="1" fontId="5" fillId="0" borderId="1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4" fontId="2" fillId="0" borderId="1" xfId="1" applyNumberFormat="1" applyFont="1" applyBorder="1" applyAlignment="1" applyProtection="1">
      <alignment wrapText="1"/>
    </xf>
    <xf numFmtId="164" fontId="4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1280970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1" Type="http://schemas.openxmlformats.org/officeDocument/2006/relationships/hyperlink" Target="https://www.insee.fr/fr/statistiques/2381478" TargetMode="External"/><Relationship Id="rId6" Type="http://schemas.openxmlformats.org/officeDocument/2006/relationships/hyperlink" Target="https://www.insee.fr/fr/statistiques/4175605?sommaire=4175611&amp;geo=METRO-1" TargetMode="External"/><Relationship Id="rId5" Type="http://schemas.openxmlformats.org/officeDocument/2006/relationships/hyperlink" Target="https://www.insee.fr/fr/statistiques/2381474" TargetMode="External"/><Relationship Id="rId4" Type="http://schemas.openxmlformats.org/officeDocument/2006/relationships/hyperlink" Target="https://www.insee.fr/fr/statistiques/1892088?sommaire=191292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128097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/4277596?sommaire=4318291&amp;q=population+par+r&#233;gion" TargetMode="External"/><Relationship Id="rId1" Type="http://schemas.openxmlformats.org/officeDocument/2006/relationships/hyperlink" Target="https://www.insee.fr/fr/statistiques/2381478" TargetMode="External"/><Relationship Id="rId6" Type="http://schemas.openxmlformats.org/officeDocument/2006/relationships/hyperlink" Target="https://www.insee.fr/fr/statistiques/4175605?sommaire=4175611&amp;geo=METRO-1" TargetMode="External"/><Relationship Id="rId5" Type="http://schemas.openxmlformats.org/officeDocument/2006/relationships/hyperlink" Target="https://www.insee.fr/fr/statistiques/2381474" TargetMode="External"/><Relationship Id="rId4" Type="http://schemas.openxmlformats.org/officeDocument/2006/relationships/hyperlink" Target="https://www.insee.fr/fr/statistiques/1892088?sommaire=191292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1280970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1" Type="http://schemas.openxmlformats.org/officeDocument/2006/relationships/hyperlink" Target="https://www.insee.fr/fr/statistiques/2381478" TargetMode="External"/><Relationship Id="rId6" Type="http://schemas.openxmlformats.org/officeDocument/2006/relationships/hyperlink" Target="https://www.insee.fr/fr/statistiques/4175605?sommaire=4175611&amp;geo=METRO-1" TargetMode="External"/><Relationship Id="rId5" Type="http://schemas.openxmlformats.org/officeDocument/2006/relationships/hyperlink" Target="https://www.insee.fr/fr/statistiques/2381474" TargetMode="External"/><Relationship Id="rId4" Type="http://schemas.openxmlformats.org/officeDocument/2006/relationships/hyperlink" Target="https://www.insee.fr/fr/statistiques/1892088?sommaire=1912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Normal="100" workbookViewId="0">
      <selection activeCell="C12" sqref="C12"/>
    </sheetView>
  </sheetViews>
  <sheetFormatPr defaultColWidth="10.7265625" defaultRowHeight="14.5" x14ac:dyDescent="0.35"/>
  <cols>
    <col min="3" max="3" width="13.26953125" customWidth="1"/>
  </cols>
  <sheetData>
    <row r="1" spans="1:38" ht="2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1" t="s">
        <v>17</v>
      </c>
      <c r="T1" s="4">
        <v>-20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/>
      <c r="AJ1" s="1"/>
      <c r="AK1" s="1"/>
      <c r="AL1" s="1"/>
    </row>
    <row r="2" spans="1:38" x14ac:dyDescent="0.35">
      <c r="A2" s="1" t="s">
        <v>32</v>
      </c>
      <c r="B2" s="5">
        <v>0.01</v>
      </c>
      <c r="C2" s="5">
        <v>0.04</v>
      </c>
      <c r="D2" s="5">
        <v>0.1</v>
      </c>
      <c r="E2" s="5">
        <v>0.14000000000000001</v>
      </c>
      <c r="F2" s="5">
        <v>0.15</v>
      </c>
      <c r="G2" s="5">
        <v>0.11</v>
      </c>
      <c r="H2" s="5">
        <v>0.33</v>
      </c>
      <c r="I2" s="5">
        <v>0.13</v>
      </c>
      <c r="J2" s="5">
        <v>0.19</v>
      </c>
      <c r="K2" s="5">
        <v>0.09</v>
      </c>
      <c r="L2" s="5">
        <v>0.13</v>
      </c>
      <c r="M2" s="5">
        <v>0.09</v>
      </c>
      <c r="N2" s="5">
        <v>0.1</v>
      </c>
      <c r="O2" s="5">
        <v>0.1</v>
      </c>
      <c r="P2" s="5">
        <v>0.09</v>
      </c>
      <c r="Q2" s="5">
        <v>0.12</v>
      </c>
      <c r="R2" s="5">
        <v>0.08</v>
      </c>
      <c r="S2" s="5">
        <v>0.22</v>
      </c>
      <c r="T2" s="5">
        <v>0.17</v>
      </c>
      <c r="U2" s="5">
        <v>0.14000000000000001</v>
      </c>
      <c r="V2" s="5">
        <v>0.31</v>
      </c>
      <c r="W2" s="5">
        <v>0.16</v>
      </c>
      <c r="X2" s="5">
        <v>0.52</v>
      </c>
      <c r="Y2" s="5">
        <v>0.48</v>
      </c>
      <c r="Z2" s="5">
        <v>0.12</v>
      </c>
      <c r="AA2" s="5">
        <v>0.15</v>
      </c>
      <c r="AB2" s="5">
        <v>0.24</v>
      </c>
      <c r="AC2" s="5">
        <v>0.24</v>
      </c>
      <c r="AD2" s="5">
        <v>0.25</v>
      </c>
      <c r="AE2" s="5">
        <v>0.28999999999999998</v>
      </c>
      <c r="AF2" s="5">
        <v>0.25</v>
      </c>
      <c r="AG2" s="5">
        <v>0.17</v>
      </c>
      <c r="AH2" s="5">
        <v>0.28999999999999998</v>
      </c>
      <c r="AI2" s="1"/>
      <c r="AJ2" s="1"/>
      <c r="AK2" s="1"/>
      <c r="AL2" s="1"/>
    </row>
    <row r="3" spans="1:38" x14ac:dyDescent="0.35">
      <c r="A3" s="1" t="s">
        <v>33</v>
      </c>
      <c r="B3" s="5">
        <v>0.01</v>
      </c>
      <c r="C3" s="5">
        <v>0.04</v>
      </c>
      <c r="D3" s="5">
        <v>0.09</v>
      </c>
      <c r="E3" s="5">
        <v>0.14000000000000001</v>
      </c>
      <c r="F3" s="5">
        <v>0.16</v>
      </c>
      <c r="G3" s="5">
        <v>0.13</v>
      </c>
      <c r="H3" s="5">
        <v>0.33</v>
      </c>
      <c r="I3" s="5">
        <v>0.11</v>
      </c>
      <c r="J3" s="5">
        <v>0.17</v>
      </c>
      <c r="K3" s="5">
        <v>0.1</v>
      </c>
      <c r="L3" s="5">
        <v>0.12</v>
      </c>
      <c r="M3" s="5">
        <v>0.09</v>
      </c>
      <c r="N3" s="5">
        <v>0.12</v>
      </c>
      <c r="O3" s="5">
        <v>0.1</v>
      </c>
      <c r="P3" s="5">
        <v>0.08</v>
      </c>
      <c r="Q3" s="5">
        <v>0.13</v>
      </c>
      <c r="R3" s="5">
        <v>0.08</v>
      </c>
      <c r="S3" s="5">
        <v>0.24</v>
      </c>
      <c r="T3" s="5">
        <v>0.18</v>
      </c>
      <c r="U3" s="5">
        <v>0.13</v>
      </c>
      <c r="V3" s="5">
        <v>0.28999999999999998</v>
      </c>
      <c r="W3" s="5">
        <v>0.15</v>
      </c>
      <c r="X3" s="5">
        <v>0.53</v>
      </c>
      <c r="Y3" s="5">
        <v>0.47</v>
      </c>
      <c r="Z3" s="5">
        <v>0.11</v>
      </c>
      <c r="AA3" s="5">
        <v>0.11</v>
      </c>
      <c r="AB3" s="5">
        <v>0.24</v>
      </c>
      <c r="AC3" s="5">
        <v>0.26</v>
      </c>
      <c r="AD3" s="5">
        <v>0.27</v>
      </c>
      <c r="AE3" s="5">
        <v>0.24</v>
      </c>
      <c r="AF3" s="5">
        <v>0.26</v>
      </c>
      <c r="AG3" s="5">
        <v>0.18</v>
      </c>
      <c r="AH3" s="5">
        <v>0.31</v>
      </c>
      <c r="AI3" s="1"/>
      <c r="AJ3" s="1"/>
      <c r="AK3" s="1"/>
      <c r="AL3" s="1"/>
    </row>
    <row r="6" spans="1:38" ht="26" x14ac:dyDescent="0.35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</row>
    <row r="7" spans="1:38" ht="116" x14ac:dyDescent="0.35">
      <c r="A7" s="1"/>
      <c r="B7" s="6" t="s">
        <v>42</v>
      </c>
      <c r="C7" s="6" t="s">
        <v>43</v>
      </c>
      <c r="D7" s="1" t="s">
        <v>44</v>
      </c>
      <c r="E7" s="6" t="s">
        <v>45</v>
      </c>
      <c r="F7" s="6" t="s">
        <v>46</v>
      </c>
      <c r="G7" s="6" t="s">
        <v>47</v>
      </c>
      <c r="H7" s="7" t="s">
        <v>48</v>
      </c>
    </row>
    <row r="8" spans="1:38" x14ac:dyDescent="0.35">
      <c r="A8" s="1"/>
      <c r="B8" s="4">
        <v>2019</v>
      </c>
      <c r="C8" s="4">
        <v>2020</v>
      </c>
      <c r="D8" s="4">
        <v>2013</v>
      </c>
      <c r="E8" s="4">
        <v>2007</v>
      </c>
      <c r="F8" s="4">
        <v>2019</v>
      </c>
      <c r="G8" s="4">
        <v>2019</v>
      </c>
      <c r="H8" s="4">
        <v>2016</v>
      </c>
    </row>
    <row r="9" spans="1:38" x14ac:dyDescent="0.35">
      <c r="A9" s="1"/>
      <c r="B9" s="1"/>
      <c r="C9" s="1"/>
      <c r="D9" s="1"/>
      <c r="E9" s="1"/>
      <c r="F9" s="1"/>
      <c r="G9" s="1"/>
      <c r="H9" s="1"/>
    </row>
    <row r="10" spans="1:38" x14ac:dyDescent="0.35">
      <c r="A10" s="1"/>
      <c r="B10" s="1"/>
      <c r="C10" s="1"/>
      <c r="D10" s="1"/>
      <c r="E10" s="1"/>
      <c r="F10" s="1"/>
      <c r="G10" s="1"/>
      <c r="H10" s="1"/>
    </row>
  </sheetData>
  <hyperlinks>
    <hyperlink ref="B7" r:id="rId1"/>
    <hyperlink ref="C7" r:id="rId2"/>
    <hyperlink ref="E7" r:id="rId3"/>
    <hyperlink ref="F7" r:id="rId4"/>
    <hyperlink ref="G7" r:id="rId5"/>
    <hyperlink ref="H7" r:id="rId6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selection activeCell="C10" sqref="C10"/>
    </sheetView>
  </sheetViews>
  <sheetFormatPr defaultColWidth="10.7265625" defaultRowHeight="14.5" x14ac:dyDescent="0.35"/>
  <cols>
    <col min="1" max="1" width="17.36328125" customWidth="1"/>
    <col min="9" max="9" width="7.453125" customWidth="1"/>
  </cols>
  <sheetData>
    <row r="1" spans="1:11" x14ac:dyDescent="0.3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5">
      <c r="A2" s="1" t="s">
        <v>32</v>
      </c>
      <c r="B2" s="8">
        <v>8.0000000000000002E-3</v>
      </c>
      <c r="C2" s="8">
        <v>3.5000000000000003E-2</v>
      </c>
      <c r="D2" s="8">
        <v>0.10100000000000001</v>
      </c>
      <c r="E2" s="8">
        <v>0.13600000000000001</v>
      </c>
      <c r="F2" s="8">
        <v>0.15</v>
      </c>
      <c r="G2" s="8">
        <v>0.114</v>
      </c>
      <c r="H2" s="8">
        <v>0.32500000000000001</v>
      </c>
      <c r="I2" s="8">
        <v>0.129</v>
      </c>
      <c r="J2" s="9">
        <f>SUM(B2:I2)</f>
        <v>0.998</v>
      </c>
    </row>
    <row r="3" spans="1:11" x14ac:dyDescent="0.35">
      <c r="A3" s="1" t="s">
        <v>50</v>
      </c>
      <c r="B3" s="10">
        <f t="shared" ref="B3:I3" si="0">ROUND(1100*B2,0)</f>
        <v>9</v>
      </c>
      <c r="C3" s="10">
        <f t="shared" si="0"/>
        <v>39</v>
      </c>
      <c r="D3" s="10">
        <f t="shared" si="0"/>
        <v>111</v>
      </c>
      <c r="E3" s="10">
        <f t="shared" si="0"/>
        <v>150</v>
      </c>
      <c r="F3" s="10">
        <f t="shared" si="0"/>
        <v>165</v>
      </c>
      <c r="G3" s="10">
        <f t="shared" si="0"/>
        <v>125</v>
      </c>
      <c r="H3" s="10">
        <f t="shared" si="0"/>
        <v>358</v>
      </c>
      <c r="I3" s="10">
        <f t="shared" si="0"/>
        <v>142</v>
      </c>
      <c r="J3" s="11">
        <f>SUM(B3:I3)</f>
        <v>1099</v>
      </c>
    </row>
    <row r="4" spans="1:11" x14ac:dyDescent="0.35">
      <c r="A4" s="1" t="s">
        <v>51</v>
      </c>
      <c r="B4" s="12">
        <f t="shared" ref="B4:J4" si="1">ROUND(1200*B2,0)</f>
        <v>10</v>
      </c>
      <c r="C4" s="12">
        <f t="shared" si="1"/>
        <v>42</v>
      </c>
      <c r="D4" s="10">
        <f t="shared" si="1"/>
        <v>121</v>
      </c>
      <c r="E4" s="10">
        <f t="shared" si="1"/>
        <v>163</v>
      </c>
      <c r="F4" s="12">
        <f t="shared" si="1"/>
        <v>180</v>
      </c>
      <c r="G4" s="12">
        <f t="shared" si="1"/>
        <v>137</v>
      </c>
      <c r="H4" s="10">
        <f t="shared" si="1"/>
        <v>390</v>
      </c>
      <c r="I4" s="12">
        <f t="shared" si="1"/>
        <v>155</v>
      </c>
      <c r="J4" s="10">
        <f t="shared" si="1"/>
        <v>1198</v>
      </c>
    </row>
    <row r="5" spans="1:11" x14ac:dyDescent="0.35">
      <c r="B5" s="9"/>
      <c r="C5" s="9"/>
      <c r="D5" s="9"/>
      <c r="E5" s="9"/>
      <c r="F5" s="9"/>
      <c r="G5" s="9"/>
      <c r="H5" s="9"/>
      <c r="I5" s="9"/>
      <c r="J5" s="9"/>
    </row>
    <row r="6" spans="1:11" x14ac:dyDescent="0.35">
      <c r="A6" s="13" t="s">
        <v>52</v>
      </c>
      <c r="B6" s="14" t="s">
        <v>8</v>
      </c>
      <c r="C6" s="15" t="s">
        <v>9</v>
      </c>
      <c r="D6" s="14" t="s">
        <v>10</v>
      </c>
      <c r="E6" s="15" t="s">
        <v>11</v>
      </c>
      <c r="F6" s="14" t="s">
        <v>12</v>
      </c>
      <c r="G6" s="14" t="s">
        <v>13</v>
      </c>
      <c r="H6" s="15" t="s">
        <v>14</v>
      </c>
      <c r="I6" s="14" t="s">
        <v>15</v>
      </c>
      <c r="J6" s="14" t="s">
        <v>16</v>
      </c>
    </row>
    <row r="7" spans="1:11" x14ac:dyDescent="0.35">
      <c r="A7" s="1" t="s">
        <v>32</v>
      </c>
      <c r="B7" s="16">
        <f>1.0053*0.1892</f>
        <v>0.19020276000000003</v>
      </c>
      <c r="C7" s="16">
        <f>1.0053*0.09188</f>
        <v>9.236696400000001E-2</v>
      </c>
      <c r="D7" s="16">
        <f>1.0053*0.1278</f>
        <v>0.12847734</v>
      </c>
      <c r="E7" s="16">
        <f>1.0053*0.0925</f>
        <v>9.299025000000001E-2</v>
      </c>
      <c r="F7" s="16">
        <f>1.0053*0.098014</f>
        <v>9.8533474200000012E-2</v>
      </c>
      <c r="G7" s="16">
        <f>1.0053*0.1024</f>
        <v>0.10294272000000002</v>
      </c>
      <c r="H7" s="16">
        <f>1.0053*0.0913</f>
        <v>9.1783890000000007E-2</v>
      </c>
      <c r="I7" s="16">
        <f>1.0053*0.1238</f>
        <v>0.12445614000000001</v>
      </c>
      <c r="J7" s="16">
        <f>1.0053*0.0779</f>
        <v>7.8312870000000007E-2</v>
      </c>
      <c r="K7" s="9">
        <f>SUM(B7:J7)</f>
        <v>1.0000664082000001</v>
      </c>
    </row>
    <row r="8" spans="1:11" x14ac:dyDescent="0.35">
      <c r="A8" s="1" t="s">
        <v>50</v>
      </c>
      <c r="B8" s="10">
        <f t="shared" ref="B8:J8" si="2">ROUND(1100*B7,0)</f>
        <v>209</v>
      </c>
      <c r="C8" s="10">
        <f t="shared" si="2"/>
        <v>102</v>
      </c>
      <c r="D8" s="10">
        <f t="shared" si="2"/>
        <v>141</v>
      </c>
      <c r="E8" s="10">
        <f t="shared" si="2"/>
        <v>102</v>
      </c>
      <c r="F8" s="10">
        <f t="shared" si="2"/>
        <v>108</v>
      </c>
      <c r="G8" s="10">
        <f t="shared" si="2"/>
        <v>113</v>
      </c>
      <c r="H8" s="10">
        <f t="shared" si="2"/>
        <v>101</v>
      </c>
      <c r="I8" s="10">
        <f t="shared" si="2"/>
        <v>137</v>
      </c>
      <c r="J8" s="10">
        <f t="shared" si="2"/>
        <v>86</v>
      </c>
      <c r="K8" s="11">
        <f>SUM(B8:J8)</f>
        <v>1099</v>
      </c>
    </row>
    <row r="9" spans="1:11" x14ac:dyDescent="0.35">
      <c r="B9" s="9"/>
      <c r="C9" s="9"/>
      <c r="D9" s="9"/>
      <c r="E9" s="9"/>
      <c r="F9" s="9"/>
      <c r="G9" s="9"/>
      <c r="H9" s="9"/>
      <c r="I9" s="9"/>
      <c r="J9" s="9"/>
    </row>
    <row r="10" spans="1:11" x14ac:dyDescent="0.35">
      <c r="A10" s="13" t="s">
        <v>53</v>
      </c>
      <c r="B10" s="17" t="s">
        <v>17</v>
      </c>
      <c r="C10" s="10">
        <v>-20</v>
      </c>
      <c r="D10" s="17" t="s">
        <v>18</v>
      </c>
      <c r="E10" s="17" t="s">
        <v>19</v>
      </c>
      <c r="F10" s="17" t="s">
        <v>20</v>
      </c>
      <c r="G10" s="9"/>
      <c r="H10" s="9"/>
      <c r="I10" s="9"/>
      <c r="J10" s="9"/>
    </row>
    <row r="11" spans="1:11" x14ac:dyDescent="0.35">
      <c r="A11" s="1" t="s">
        <v>32</v>
      </c>
      <c r="B11" s="8">
        <v>0.21659999999999999</v>
      </c>
      <c r="C11" s="8">
        <v>0.17100000000000001</v>
      </c>
      <c r="D11" s="8">
        <v>0.14080000000000001</v>
      </c>
      <c r="E11" s="8">
        <v>0.30830000000000002</v>
      </c>
      <c r="F11" s="8">
        <v>0.1633</v>
      </c>
      <c r="G11" s="9">
        <f>SUM(B11:F11)</f>
        <v>1</v>
      </c>
      <c r="H11" s="9"/>
      <c r="I11" s="9"/>
      <c r="J11" s="9"/>
    </row>
    <row r="12" spans="1:11" x14ac:dyDescent="0.35">
      <c r="A12" s="1" t="s">
        <v>50</v>
      </c>
      <c r="B12" s="10">
        <f>ROUND(1100*B11,0)</f>
        <v>238</v>
      </c>
      <c r="C12" s="10">
        <f>ROUND(1100*C11,0)</f>
        <v>188</v>
      </c>
      <c r="D12" s="10">
        <f>ROUND(1100*D11,0)</f>
        <v>155</v>
      </c>
      <c r="E12" s="10">
        <f>ROUND(1100*E11,0)</f>
        <v>339</v>
      </c>
      <c r="F12" s="10">
        <f>ROUND(1100*F11,0)</f>
        <v>180</v>
      </c>
      <c r="G12" s="11">
        <f>SUM(B12:F12)</f>
        <v>1100</v>
      </c>
      <c r="H12" s="9"/>
      <c r="I12" s="9"/>
      <c r="J12" s="9"/>
    </row>
    <row r="13" spans="1:11" x14ac:dyDescent="0.35">
      <c r="B13" s="9"/>
      <c r="C13" s="9"/>
      <c r="D13" s="9"/>
      <c r="E13" s="9"/>
      <c r="F13" s="9"/>
      <c r="G13" s="9"/>
      <c r="H13" s="9"/>
      <c r="I13" s="9"/>
      <c r="J13" s="9"/>
    </row>
    <row r="14" spans="1:11" x14ac:dyDescent="0.35">
      <c r="A14" s="13" t="s">
        <v>54</v>
      </c>
      <c r="B14" s="17" t="s">
        <v>21</v>
      </c>
      <c r="C14" s="17" t="s">
        <v>22</v>
      </c>
      <c r="D14" s="9"/>
      <c r="E14" s="9"/>
      <c r="F14" s="9"/>
      <c r="G14" s="9"/>
      <c r="H14" s="9"/>
      <c r="I14" s="9"/>
      <c r="J14" s="9"/>
    </row>
    <row r="15" spans="1:11" x14ac:dyDescent="0.35">
      <c r="A15" s="1" t="s">
        <v>32</v>
      </c>
      <c r="B15" s="8">
        <v>0.51600000000000001</v>
      </c>
      <c r="C15" s="8">
        <v>0.48399999999999999</v>
      </c>
      <c r="D15" s="9">
        <f>SUM(B15:C15)</f>
        <v>1</v>
      </c>
      <c r="E15" s="9"/>
      <c r="F15" s="9"/>
      <c r="G15" s="9"/>
      <c r="H15" s="9"/>
      <c r="I15" s="9"/>
      <c r="J15" s="9"/>
    </row>
    <row r="16" spans="1:11" x14ac:dyDescent="0.35">
      <c r="A16" s="1" t="s">
        <v>50</v>
      </c>
      <c r="B16" s="10">
        <f>ROUND(1100*B15,0)</f>
        <v>568</v>
      </c>
      <c r="C16" s="10">
        <f>ROUND(1100*C15,0)</f>
        <v>532</v>
      </c>
      <c r="D16" s="11">
        <f>SUM(B16:C16)</f>
        <v>1100</v>
      </c>
      <c r="E16" s="9"/>
      <c r="F16" s="9"/>
      <c r="G16" s="9"/>
      <c r="H16" s="9"/>
      <c r="I16" s="9"/>
      <c r="J16" s="9"/>
    </row>
    <row r="17" spans="1:10" x14ac:dyDescent="0.35">
      <c r="A17" s="1" t="s">
        <v>51</v>
      </c>
      <c r="B17" s="10">
        <f>ROUND(1200*B15,0)</f>
        <v>619</v>
      </c>
      <c r="C17" s="12">
        <f>ROUND(1200*C15,0)</f>
        <v>581</v>
      </c>
      <c r="D17" s="10">
        <f>ROUND(1200*D15,0)</f>
        <v>1200</v>
      </c>
      <c r="E17" s="9"/>
      <c r="F17" s="9"/>
      <c r="G17" s="9"/>
      <c r="H17" s="9"/>
      <c r="I17" s="9"/>
      <c r="J17" s="9"/>
    </row>
    <row r="18" spans="1:10" x14ac:dyDescent="0.35"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5">
      <c r="A19" s="13" t="s">
        <v>40</v>
      </c>
      <c r="B19" s="17" t="s">
        <v>23</v>
      </c>
      <c r="C19" s="17" t="s">
        <v>24</v>
      </c>
      <c r="D19" s="17" t="s">
        <v>25</v>
      </c>
      <c r="E19" s="17" t="s">
        <v>26</v>
      </c>
      <c r="F19" s="17" t="s">
        <v>27</v>
      </c>
      <c r="G19" s="9"/>
      <c r="H19" s="9"/>
      <c r="I19" s="9"/>
      <c r="J19" s="9"/>
    </row>
    <row r="20" spans="1:10" x14ac:dyDescent="0.35">
      <c r="A20" s="1" t="s">
        <v>32</v>
      </c>
      <c r="B20" s="8">
        <v>0.12</v>
      </c>
      <c r="C20" s="8">
        <v>0.15</v>
      </c>
      <c r="D20" s="8">
        <v>0.24</v>
      </c>
      <c r="E20" s="8">
        <v>0.24</v>
      </c>
      <c r="F20" s="8">
        <v>0.25</v>
      </c>
      <c r="G20" s="9">
        <f>SUM(B20:F20)</f>
        <v>1</v>
      </c>
      <c r="H20" s="9"/>
      <c r="I20" s="9"/>
      <c r="J20" s="9"/>
    </row>
    <row r="21" spans="1:10" x14ac:dyDescent="0.35">
      <c r="A21" s="1" t="s">
        <v>50</v>
      </c>
      <c r="B21" s="10">
        <f>ROUND(1100*B20,0)</f>
        <v>132</v>
      </c>
      <c r="C21" s="10">
        <f>ROUND(1100*C20,0)</f>
        <v>165</v>
      </c>
      <c r="D21" s="10">
        <f>ROUND(1100*D20,0)</f>
        <v>264</v>
      </c>
      <c r="E21" s="10">
        <f>ROUND(1100*E20,0)</f>
        <v>264</v>
      </c>
      <c r="F21" s="10">
        <f>ROUND(1100*F20,0)</f>
        <v>275</v>
      </c>
      <c r="G21" s="11">
        <f>SUM(B21:F21)</f>
        <v>1100</v>
      </c>
      <c r="H21" s="9"/>
      <c r="I21" s="9"/>
      <c r="J21" s="9"/>
    </row>
    <row r="22" spans="1:10" x14ac:dyDescent="0.35">
      <c r="A22" s="1" t="s">
        <v>51</v>
      </c>
      <c r="B22" s="10">
        <f t="shared" ref="B22:G22" si="3">ROUND(1200*B20,0)</f>
        <v>144</v>
      </c>
      <c r="C22" s="10">
        <f t="shared" si="3"/>
        <v>180</v>
      </c>
      <c r="D22" s="10">
        <f t="shared" si="3"/>
        <v>288</v>
      </c>
      <c r="E22" s="10">
        <f t="shared" si="3"/>
        <v>288</v>
      </c>
      <c r="F22" s="12">
        <f t="shared" si="3"/>
        <v>300</v>
      </c>
      <c r="G22" s="10">
        <f t="shared" si="3"/>
        <v>1200</v>
      </c>
      <c r="H22" s="9"/>
      <c r="I22" s="9"/>
      <c r="J22" s="9"/>
    </row>
    <row r="23" spans="1:10" x14ac:dyDescent="0.35">
      <c r="B23" s="9"/>
      <c r="C23" s="9"/>
      <c r="D23" s="9"/>
      <c r="E23" s="9"/>
      <c r="F23" s="9"/>
      <c r="G23" s="9"/>
      <c r="H23" s="9"/>
      <c r="I23" s="9"/>
      <c r="J23" s="9"/>
    </row>
    <row r="24" spans="1:10" ht="26" x14ac:dyDescent="0.35">
      <c r="A24" s="13" t="s">
        <v>55</v>
      </c>
      <c r="B24" s="17" t="s">
        <v>28</v>
      </c>
      <c r="C24" s="17" t="s">
        <v>29</v>
      </c>
      <c r="D24" s="17" t="s">
        <v>30</v>
      </c>
      <c r="E24" s="17" t="s">
        <v>31</v>
      </c>
      <c r="F24" s="9" t="s">
        <v>56</v>
      </c>
      <c r="G24" s="9"/>
      <c r="H24" s="9"/>
      <c r="I24" s="9"/>
      <c r="J24" s="9"/>
    </row>
    <row r="25" spans="1:10" x14ac:dyDescent="0.35">
      <c r="A25" s="1" t="s">
        <v>57</v>
      </c>
      <c r="B25" s="8">
        <v>0.28999999999999998</v>
      </c>
      <c r="C25" s="8">
        <v>0.248</v>
      </c>
      <c r="D25" s="8">
        <v>0.16900000000000001</v>
      </c>
      <c r="E25" s="8">
        <v>0.29299999999999998</v>
      </c>
      <c r="F25" s="9">
        <f>SUM(B25:E25)</f>
        <v>1</v>
      </c>
      <c r="G25" s="9"/>
      <c r="H25" s="9"/>
      <c r="I25" s="9"/>
      <c r="J25" s="9"/>
    </row>
    <row r="26" spans="1:10" ht="15" thickBot="1" x14ac:dyDescent="0.4">
      <c r="A26" s="1" t="s">
        <v>58</v>
      </c>
      <c r="B26" s="8">
        <v>0.30099999999999999</v>
      </c>
      <c r="C26" s="8">
        <v>0.246</v>
      </c>
      <c r="D26" s="8">
        <v>0.16800000000000001</v>
      </c>
      <c r="E26" s="8">
        <v>0.28499999999999998</v>
      </c>
      <c r="F26" s="9">
        <f>SUM(B26:E26)</f>
        <v>1</v>
      </c>
      <c r="G26" s="9"/>
      <c r="H26" s="9"/>
      <c r="I26" s="9"/>
      <c r="J26" s="9"/>
    </row>
    <row r="27" spans="1:10" ht="15" thickBot="1" x14ac:dyDescent="0.4">
      <c r="A27" s="1" t="s">
        <v>50</v>
      </c>
      <c r="B27" s="10">
        <f>ROUND(1100*B29,0)</f>
        <v>318</v>
      </c>
      <c r="C27" s="10">
        <f t="shared" ref="C27:F27" si="4">ROUND(1100*C29,0)</f>
        <v>257</v>
      </c>
      <c r="D27" s="10">
        <f t="shared" si="4"/>
        <v>202</v>
      </c>
      <c r="E27" s="10">
        <f t="shared" si="4"/>
        <v>322</v>
      </c>
      <c r="F27" s="10">
        <f t="shared" si="4"/>
        <v>1100</v>
      </c>
      <c r="G27" s="9"/>
      <c r="H27" s="9"/>
      <c r="I27" s="9"/>
      <c r="J27" s="9"/>
    </row>
    <row r="28" spans="1:10" ht="15" thickBot="1" x14ac:dyDescent="0.4">
      <c r="A28" s="1" t="s">
        <v>51</v>
      </c>
      <c r="B28" s="10">
        <f>ROUND(1200*B29,0)</f>
        <v>347</v>
      </c>
      <c r="C28" s="18">
        <f t="shared" ref="C28:F28" si="5">ROUND(1200*C29,0)</f>
        <v>281</v>
      </c>
      <c r="D28" s="10">
        <f t="shared" si="5"/>
        <v>221</v>
      </c>
      <c r="E28" s="10">
        <f t="shared" si="5"/>
        <v>351</v>
      </c>
      <c r="F28" s="10">
        <f t="shared" si="5"/>
        <v>1200</v>
      </c>
      <c r="G28" s="9"/>
      <c r="H28" s="9"/>
      <c r="I28" s="9"/>
      <c r="J28" s="9"/>
    </row>
    <row r="29" spans="1:10" ht="26.5" thickBot="1" x14ac:dyDescent="0.4">
      <c r="A29" s="1" t="s">
        <v>59</v>
      </c>
      <c r="B29" s="8">
        <f>B26*(1-$H$35)+I38*$H$35</f>
        <v>0.28927022823529408</v>
      </c>
      <c r="C29" s="8">
        <f>C26*(1-$H$35)+G38*$H$35</f>
        <v>0.2340088517647059</v>
      </c>
      <c r="D29" s="8">
        <f>D26*(1-$H$35)+E38*$H$35</f>
        <v>0.18385952000000003</v>
      </c>
      <c r="E29" s="8">
        <f>E26*(1-$H$35)+C38*$H$35</f>
        <v>0.29286139999999994</v>
      </c>
      <c r="F29" s="8">
        <f>SUM(B29:E29)</f>
        <v>1</v>
      </c>
      <c r="G29" s="9"/>
      <c r="H29" s="9"/>
      <c r="I29" s="9"/>
      <c r="J29" s="9"/>
    </row>
    <row r="31" spans="1:10" ht="26" x14ac:dyDescent="0.35">
      <c r="A31" s="1" t="s">
        <v>34</v>
      </c>
      <c r="B31" s="1" t="s">
        <v>35</v>
      </c>
      <c r="C31" s="1" t="s">
        <v>36</v>
      </c>
      <c r="D31" s="1" t="s">
        <v>37</v>
      </c>
      <c r="E31" s="1" t="s">
        <v>38</v>
      </c>
      <c r="F31" s="1" t="s">
        <v>39</v>
      </c>
      <c r="G31" s="1" t="s">
        <v>40</v>
      </c>
      <c r="H31" s="1" t="s">
        <v>41</v>
      </c>
    </row>
    <row r="32" spans="1:10" ht="130.5" x14ac:dyDescent="0.35">
      <c r="A32" s="1"/>
      <c r="B32" s="6" t="s">
        <v>42</v>
      </c>
      <c r="C32" s="6" t="s">
        <v>43</v>
      </c>
      <c r="D32" s="1" t="s">
        <v>44</v>
      </c>
      <c r="E32" s="6" t="s">
        <v>45</v>
      </c>
      <c r="F32" s="6" t="s">
        <v>46</v>
      </c>
      <c r="G32" s="6" t="s">
        <v>47</v>
      </c>
      <c r="H32" s="7" t="s">
        <v>48</v>
      </c>
    </row>
    <row r="33" spans="1:10" x14ac:dyDescent="0.35">
      <c r="A33" s="1"/>
      <c r="B33" s="4">
        <v>2019</v>
      </c>
      <c r="C33" s="4">
        <v>2020</v>
      </c>
      <c r="D33" s="4">
        <v>2013</v>
      </c>
      <c r="E33" s="4">
        <v>2007</v>
      </c>
      <c r="F33" s="4">
        <v>2019</v>
      </c>
      <c r="G33" s="4">
        <v>2019</v>
      </c>
      <c r="H33" s="4">
        <v>2016</v>
      </c>
    </row>
    <row r="34" spans="1:10" x14ac:dyDescent="0.35">
      <c r="A34" s="1"/>
      <c r="B34" s="1"/>
      <c r="C34" s="1"/>
      <c r="D34" s="1"/>
      <c r="E34" s="1"/>
      <c r="F34" s="1"/>
      <c r="G34" s="1"/>
      <c r="H34" s="1"/>
    </row>
    <row r="35" spans="1:10" ht="26" x14ac:dyDescent="0.35">
      <c r="A35" s="1" t="s">
        <v>60</v>
      </c>
      <c r="B35" s="1">
        <v>5725530</v>
      </c>
      <c r="C35" s="1" t="s">
        <v>61</v>
      </c>
      <c r="D35" s="1">
        <v>0.10847999999999999</v>
      </c>
      <c r="E35" s="1" t="s">
        <v>62</v>
      </c>
      <c r="F35" s="1">
        <v>3446184</v>
      </c>
      <c r="G35" s="1" t="s">
        <v>63</v>
      </c>
      <c r="H35" s="1">
        <v>6.8360000000000004E-2</v>
      </c>
      <c r="I35" t="s">
        <v>64</v>
      </c>
      <c r="J35">
        <v>50408986</v>
      </c>
    </row>
    <row r="36" spans="1:10" x14ac:dyDescent="0.35">
      <c r="A36" t="s">
        <v>65</v>
      </c>
      <c r="B36" t="s">
        <v>66</v>
      </c>
      <c r="C36">
        <v>1700000</v>
      </c>
      <c r="D36" t="s">
        <v>30</v>
      </c>
      <c r="E36">
        <v>1700000</v>
      </c>
      <c r="F36" t="s">
        <v>67</v>
      </c>
      <c r="G36">
        <v>1500000</v>
      </c>
      <c r="H36" t="s">
        <v>68</v>
      </c>
      <c r="I36">
        <v>550000</v>
      </c>
    </row>
    <row r="37" spans="1:10" x14ac:dyDescent="0.35">
      <c r="A37" t="s">
        <v>69</v>
      </c>
      <c r="B37" t="s">
        <v>66</v>
      </c>
      <c r="C37">
        <v>1700000</v>
      </c>
      <c r="D37" t="s">
        <v>30</v>
      </c>
      <c r="E37">
        <v>1700000</v>
      </c>
      <c r="F37" t="s">
        <v>67</v>
      </c>
      <c r="G37">
        <v>300000</v>
      </c>
      <c r="H37" t="s">
        <v>68</v>
      </c>
      <c r="I37">
        <v>550000</v>
      </c>
    </row>
    <row r="38" spans="1:10" x14ac:dyDescent="0.35">
      <c r="A38" t="s">
        <v>70</v>
      </c>
      <c r="B38" t="s">
        <v>66</v>
      </c>
      <c r="C38">
        <f>C37/(C37+E37+G37+I37)</f>
        <v>0.4</v>
      </c>
      <c r="D38" t="s">
        <v>30</v>
      </c>
      <c r="E38">
        <f>E37/(C37+E37+G37+I37)</f>
        <v>0.4</v>
      </c>
      <c r="F38" t="s">
        <v>67</v>
      </c>
      <c r="G38">
        <f>G37/(C37+E37+G37+I37)</f>
        <v>7.0588235294117646E-2</v>
      </c>
      <c r="H38" t="s">
        <v>68</v>
      </c>
      <c r="I38">
        <f>I37/(C37+E37+G37+I37)</f>
        <v>0.12941176470588237</v>
      </c>
    </row>
  </sheetData>
  <hyperlinks>
    <hyperlink ref="B32" r:id="rId1"/>
    <hyperlink ref="C32" r:id="rId2"/>
    <hyperlink ref="E32" r:id="rId3"/>
    <hyperlink ref="F32" r:id="rId4"/>
    <hyperlink ref="G32" r:id="rId5"/>
    <hyperlink ref="H32" r:id="rId6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Normal="100" workbookViewId="0">
      <selection activeCell="F26" sqref="F26"/>
    </sheetView>
  </sheetViews>
  <sheetFormatPr defaultColWidth="10.7265625" defaultRowHeight="14.5" x14ac:dyDescent="0.35"/>
  <cols>
    <col min="1" max="1" width="17.36328125" customWidth="1"/>
    <col min="9" max="9" width="7.453125" customWidth="1"/>
  </cols>
  <sheetData>
    <row r="1" spans="1:11" x14ac:dyDescent="0.3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5">
      <c r="A2" s="1" t="s">
        <v>32</v>
      </c>
      <c r="B2" s="8">
        <v>8.0000000000000002E-3</v>
      </c>
      <c r="C2" s="8">
        <v>3.5000000000000003E-2</v>
      </c>
      <c r="D2" s="8">
        <v>0.10100000000000001</v>
      </c>
      <c r="E2" s="8">
        <v>0.13600000000000001</v>
      </c>
      <c r="F2" s="8">
        <v>0.15</v>
      </c>
      <c r="G2" s="8">
        <v>0.114</v>
      </c>
      <c r="H2" s="8">
        <v>0.32500000000000001</v>
      </c>
      <c r="I2" s="8">
        <v>0.129</v>
      </c>
      <c r="J2" s="9">
        <f>SUM(B2:I2)</f>
        <v>0.998</v>
      </c>
    </row>
    <row r="3" spans="1:11" x14ac:dyDescent="0.35">
      <c r="A3" s="1" t="s">
        <v>71</v>
      </c>
      <c r="B3" s="8">
        <f t="shared" ref="B3:I3" si="0">1.1*B2</f>
        <v>8.8000000000000005E-3</v>
      </c>
      <c r="C3" s="8">
        <f t="shared" si="0"/>
        <v>3.8500000000000006E-2</v>
      </c>
      <c r="D3" s="8">
        <f t="shared" si="0"/>
        <v>0.11110000000000002</v>
      </c>
      <c r="E3" s="8">
        <f t="shared" si="0"/>
        <v>0.14960000000000001</v>
      </c>
      <c r="F3" s="8">
        <f t="shared" si="0"/>
        <v>0.16500000000000001</v>
      </c>
      <c r="G3" s="8">
        <f t="shared" si="0"/>
        <v>0.12540000000000001</v>
      </c>
      <c r="H3" s="8">
        <f t="shared" si="0"/>
        <v>0.35750000000000004</v>
      </c>
      <c r="I3" s="8">
        <f t="shared" si="0"/>
        <v>0.14190000000000003</v>
      </c>
      <c r="J3" s="9">
        <f>SUM(B3:I3)</f>
        <v>1.0978000000000001</v>
      </c>
    </row>
    <row r="4" spans="1:11" x14ac:dyDescent="0.35">
      <c r="A4" s="1" t="s">
        <v>72</v>
      </c>
      <c r="B4" s="10">
        <v>22</v>
      </c>
      <c r="C4" s="10"/>
      <c r="D4" s="10"/>
      <c r="E4" s="10"/>
      <c r="F4" s="10"/>
      <c r="G4" s="10"/>
      <c r="H4" s="10"/>
      <c r="I4" s="10"/>
      <c r="J4" s="11">
        <f>SUM(B4:I4)</f>
        <v>22</v>
      </c>
    </row>
    <row r="5" spans="1:11" x14ac:dyDescent="0.35">
      <c r="A5" s="1" t="s">
        <v>73</v>
      </c>
      <c r="B5" s="10">
        <f t="shared" ref="B5:I5" si="1">1000*B2+B4</f>
        <v>30</v>
      </c>
      <c r="C5" s="10">
        <f t="shared" si="1"/>
        <v>35</v>
      </c>
      <c r="D5" s="10">
        <f t="shared" si="1"/>
        <v>101</v>
      </c>
      <c r="E5" s="10">
        <f t="shared" si="1"/>
        <v>136</v>
      </c>
      <c r="F5" s="10">
        <f t="shared" si="1"/>
        <v>150</v>
      </c>
      <c r="G5" s="10">
        <f t="shared" si="1"/>
        <v>114</v>
      </c>
      <c r="H5" s="10">
        <f t="shared" si="1"/>
        <v>325</v>
      </c>
      <c r="I5" s="10">
        <f t="shared" si="1"/>
        <v>129</v>
      </c>
      <c r="J5" s="11">
        <f>SUM(B5:I5)</f>
        <v>1020</v>
      </c>
    </row>
    <row r="6" spans="1:11" x14ac:dyDescent="0.35">
      <c r="A6" s="1" t="s">
        <v>74</v>
      </c>
      <c r="B6" s="10">
        <f t="shared" ref="B6:I6" si="2">ROUND(1100*B2+B4,0)</f>
        <v>31</v>
      </c>
      <c r="C6" s="10">
        <f t="shared" si="2"/>
        <v>39</v>
      </c>
      <c r="D6" s="10">
        <f t="shared" si="2"/>
        <v>111</v>
      </c>
      <c r="E6" s="10">
        <f t="shared" si="2"/>
        <v>150</v>
      </c>
      <c r="F6" s="10">
        <f t="shared" si="2"/>
        <v>165</v>
      </c>
      <c r="G6" s="10">
        <f t="shared" si="2"/>
        <v>125</v>
      </c>
      <c r="H6" s="10">
        <f t="shared" si="2"/>
        <v>358</v>
      </c>
      <c r="I6" s="10">
        <f t="shared" si="2"/>
        <v>142</v>
      </c>
      <c r="J6" s="11">
        <f>SUM(B6:I6)</f>
        <v>1121</v>
      </c>
    </row>
    <row r="7" spans="1:11" x14ac:dyDescent="0.35">
      <c r="B7" s="9"/>
      <c r="C7" s="9"/>
      <c r="D7" s="9"/>
      <c r="E7" s="9"/>
      <c r="F7" s="9"/>
      <c r="G7" s="9"/>
      <c r="H7" s="9"/>
      <c r="I7" s="9"/>
      <c r="J7" s="9"/>
    </row>
    <row r="8" spans="1:11" x14ac:dyDescent="0.35">
      <c r="A8" s="13" t="s">
        <v>52</v>
      </c>
      <c r="B8" s="14" t="s">
        <v>8</v>
      </c>
      <c r="C8" s="15" t="s">
        <v>9</v>
      </c>
      <c r="D8" s="14" t="s">
        <v>10</v>
      </c>
      <c r="E8" s="15" t="s">
        <v>11</v>
      </c>
      <c r="F8" s="14" t="s">
        <v>12</v>
      </c>
      <c r="G8" s="14" t="s">
        <v>13</v>
      </c>
      <c r="H8" s="15" t="s">
        <v>14</v>
      </c>
      <c r="I8" s="14" t="s">
        <v>15</v>
      </c>
      <c r="J8" s="14" t="s">
        <v>16</v>
      </c>
    </row>
    <row r="9" spans="1:11" x14ac:dyDescent="0.35">
      <c r="A9" s="1" t="s">
        <v>32</v>
      </c>
      <c r="B9" s="16">
        <f>1.0053*0.1892</f>
        <v>0.19020276000000003</v>
      </c>
      <c r="C9" s="16">
        <f>1.0053*0.09188</f>
        <v>9.236696400000001E-2</v>
      </c>
      <c r="D9" s="16">
        <f>1.0053*0.1278</f>
        <v>0.12847734</v>
      </c>
      <c r="E9" s="16">
        <f>1.0053*0.0925</f>
        <v>9.299025000000001E-2</v>
      </c>
      <c r="F9" s="16">
        <f>1.0053*0.098014</f>
        <v>9.8533474200000012E-2</v>
      </c>
      <c r="G9" s="16">
        <f>1.0053*0.1024</f>
        <v>0.10294272000000002</v>
      </c>
      <c r="H9" s="16">
        <f>1.0053*0.0913</f>
        <v>9.1783890000000007E-2</v>
      </c>
      <c r="I9" s="16">
        <f>1.0053*0.1238</f>
        <v>0.12445614000000001</v>
      </c>
      <c r="J9" s="16">
        <f>1.0053*0.0779</f>
        <v>7.8312870000000007E-2</v>
      </c>
      <c r="K9" s="9">
        <f>SUM(B9:J9)</f>
        <v>1.0000664082000001</v>
      </c>
    </row>
    <row r="10" spans="1:11" x14ac:dyDescent="0.35">
      <c r="A10" s="1" t="s">
        <v>71</v>
      </c>
      <c r="B10" s="8">
        <f t="shared" ref="B10:J10" si="3">1.1*B9</f>
        <v>0.20922303600000006</v>
      </c>
      <c r="C10" s="8">
        <f t="shared" si="3"/>
        <v>0.10160366040000002</v>
      </c>
      <c r="D10" s="8">
        <f t="shared" si="3"/>
        <v>0.14132507399999999</v>
      </c>
      <c r="E10" s="8">
        <f t="shared" si="3"/>
        <v>0.10228927500000001</v>
      </c>
      <c r="F10" s="8">
        <f t="shared" si="3"/>
        <v>0.10838682162000002</v>
      </c>
      <c r="G10" s="8">
        <f t="shared" si="3"/>
        <v>0.11323699200000002</v>
      </c>
      <c r="H10" s="8">
        <f t="shared" si="3"/>
        <v>0.10096227900000002</v>
      </c>
      <c r="I10" s="8">
        <f t="shared" si="3"/>
        <v>0.13690175400000001</v>
      </c>
      <c r="J10" s="8">
        <f t="shared" si="3"/>
        <v>8.6144157000000013E-2</v>
      </c>
      <c r="K10" s="9">
        <f>SUM(B10:J10)</f>
        <v>1.1000730490200001</v>
      </c>
    </row>
    <row r="11" spans="1:11" x14ac:dyDescent="0.35">
      <c r="A11" s="1" t="s">
        <v>72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1">
        <f>SUM(B11:J11)</f>
        <v>1</v>
      </c>
    </row>
    <row r="12" spans="1:11" x14ac:dyDescent="0.35">
      <c r="A12" s="1" t="s">
        <v>73</v>
      </c>
      <c r="B12" s="10">
        <f t="shared" ref="B12:J12" si="4">ROUND(1000*B9,0)</f>
        <v>190</v>
      </c>
      <c r="C12" s="10">
        <f t="shared" si="4"/>
        <v>92</v>
      </c>
      <c r="D12" s="10">
        <f t="shared" si="4"/>
        <v>128</v>
      </c>
      <c r="E12" s="10">
        <f t="shared" si="4"/>
        <v>93</v>
      </c>
      <c r="F12" s="10">
        <f t="shared" si="4"/>
        <v>99</v>
      </c>
      <c r="G12" s="10">
        <f t="shared" si="4"/>
        <v>103</v>
      </c>
      <c r="H12" s="10">
        <f t="shared" si="4"/>
        <v>92</v>
      </c>
      <c r="I12" s="10">
        <f t="shared" si="4"/>
        <v>124</v>
      </c>
      <c r="J12" s="10">
        <f t="shared" si="4"/>
        <v>78</v>
      </c>
      <c r="K12" s="11">
        <f>SUM(B12:J12)</f>
        <v>999</v>
      </c>
    </row>
    <row r="13" spans="1:11" x14ac:dyDescent="0.35">
      <c r="A13" s="1" t="s">
        <v>74</v>
      </c>
      <c r="B13" s="10">
        <f t="shared" ref="B13:J13" si="5">ROUND(1100*B9,0)+B11</f>
        <v>209</v>
      </c>
      <c r="C13" s="10">
        <f t="shared" si="5"/>
        <v>102</v>
      </c>
      <c r="D13" s="10">
        <f t="shared" si="5"/>
        <v>141</v>
      </c>
      <c r="E13" s="10">
        <f t="shared" si="5"/>
        <v>102</v>
      </c>
      <c r="F13" s="10">
        <f t="shared" si="5"/>
        <v>108</v>
      </c>
      <c r="G13" s="10">
        <f t="shared" si="5"/>
        <v>113</v>
      </c>
      <c r="H13" s="10">
        <f t="shared" si="5"/>
        <v>102</v>
      </c>
      <c r="I13" s="10">
        <f t="shared" si="5"/>
        <v>137</v>
      </c>
      <c r="J13" s="10">
        <f t="shared" si="5"/>
        <v>86</v>
      </c>
      <c r="K13" s="11">
        <f>SUM(B13:J13)</f>
        <v>1100</v>
      </c>
    </row>
    <row r="14" spans="1:11" x14ac:dyDescent="0.35">
      <c r="B14" s="9"/>
      <c r="C14" s="9"/>
      <c r="D14" s="9"/>
      <c r="E14" s="9"/>
      <c r="F14" s="9"/>
      <c r="G14" s="9"/>
      <c r="H14" s="9"/>
      <c r="I14" s="9"/>
      <c r="J14" s="9"/>
    </row>
    <row r="15" spans="1:11" x14ac:dyDescent="0.35">
      <c r="A15" s="13" t="s">
        <v>53</v>
      </c>
      <c r="B15" s="17" t="s">
        <v>17</v>
      </c>
      <c r="C15" s="8">
        <v>-20</v>
      </c>
      <c r="D15" s="17" t="s">
        <v>18</v>
      </c>
      <c r="E15" s="17" t="s">
        <v>19</v>
      </c>
      <c r="F15" s="17" t="s">
        <v>20</v>
      </c>
      <c r="G15" s="9"/>
      <c r="H15" s="9"/>
      <c r="I15" s="9"/>
      <c r="J15" s="9"/>
    </row>
    <row r="16" spans="1:11" x14ac:dyDescent="0.35">
      <c r="A16" s="1" t="s">
        <v>32</v>
      </c>
      <c r="B16" s="8">
        <v>0.21659999999999999</v>
      </c>
      <c r="C16" s="8">
        <v>0.17100000000000001</v>
      </c>
      <c r="D16" s="8">
        <v>0.14080000000000001</v>
      </c>
      <c r="E16" s="8">
        <v>0.30830000000000002</v>
      </c>
      <c r="F16" s="8">
        <v>0.1633</v>
      </c>
      <c r="G16" s="9">
        <f>SUM(B16:F16)</f>
        <v>1</v>
      </c>
      <c r="H16" s="9"/>
      <c r="I16" s="9"/>
      <c r="J16" s="9"/>
    </row>
    <row r="17" spans="1:10" x14ac:dyDescent="0.35">
      <c r="A17" s="1" t="s">
        <v>71</v>
      </c>
      <c r="B17" s="8">
        <f>1.1*B16</f>
        <v>0.23826</v>
      </c>
      <c r="C17" s="8">
        <f>1.1*C16</f>
        <v>0.18810000000000002</v>
      </c>
      <c r="D17" s="8">
        <f>1.1*D16</f>
        <v>0.15488000000000002</v>
      </c>
      <c r="E17" s="8">
        <f>1.1*E16</f>
        <v>0.33913000000000004</v>
      </c>
      <c r="F17" s="8">
        <f>1.1*F16</f>
        <v>0.17963000000000001</v>
      </c>
      <c r="G17" s="9">
        <f>SUM(B17:F17)</f>
        <v>1.1000000000000001</v>
      </c>
      <c r="H17" s="9"/>
      <c r="I17" s="9"/>
      <c r="J17" s="9"/>
    </row>
    <row r="18" spans="1:10" x14ac:dyDescent="0.35">
      <c r="A18" s="1" t="s">
        <v>72</v>
      </c>
      <c r="B18" s="10">
        <v>17</v>
      </c>
      <c r="C18" s="10"/>
      <c r="D18" s="10">
        <v>1</v>
      </c>
      <c r="E18" s="10">
        <v>4</v>
      </c>
      <c r="F18" s="10"/>
      <c r="G18" s="11">
        <f>SUM(B18:F18)</f>
        <v>22</v>
      </c>
      <c r="H18" s="9"/>
      <c r="I18" s="9"/>
      <c r="J18" s="9"/>
    </row>
    <row r="19" spans="1:10" x14ac:dyDescent="0.35">
      <c r="A19" s="1" t="s">
        <v>73</v>
      </c>
      <c r="B19" s="10">
        <f>ROUND(1000*B16,0)+B18</f>
        <v>234</v>
      </c>
      <c r="C19" s="10">
        <f>ROUND(1000*C16,0)+C18</f>
        <v>171</v>
      </c>
      <c r="D19" s="10">
        <f>ROUND(1000*D16,0)+D18</f>
        <v>142</v>
      </c>
      <c r="E19" s="10">
        <f>ROUND(1000*E16,0)+E18</f>
        <v>312</v>
      </c>
      <c r="F19" s="10">
        <f>ROUND(1000*F16,0)+F18</f>
        <v>163</v>
      </c>
      <c r="G19" s="11">
        <f>SUM(B19:F19)</f>
        <v>1022</v>
      </c>
      <c r="H19" s="9"/>
      <c r="I19" s="9"/>
      <c r="J19" s="9"/>
    </row>
    <row r="20" spans="1:10" x14ac:dyDescent="0.35">
      <c r="A20" s="1" t="s">
        <v>74</v>
      </c>
      <c r="B20" s="10">
        <f>ROUND(1100*B16,0)+B18</f>
        <v>255</v>
      </c>
      <c r="C20" s="10">
        <f>ROUND(1100*C16,0)+C18</f>
        <v>188</v>
      </c>
      <c r="D20" s="10">
        <f>ROUND(1100*D16,0)+D18</f>
        <v>156</v>
      </c>
      <c r="E20" s="10">
        <f>ROUND(1100*E16,0)+E18</f>
        <v>343</v>
      </c>
      <c r="F20" s="10">
        <f>ROUND(1100*F16,0)+F18</f>
        <v>180</v>
      </c>
      <c r="G20" s="11">
        <f>SUM(B20:F20)</f>
        <v>1122</v>
      </c>
      <c r="H20" s="9"/>
      <c r="I20" s="9"/>
      <c r="J20" s="9"/>
    </row>
    <row r="21" spans="1:10" x14ac:dyDescent="0.35"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13" t="s">
        <v>54</v>
      </c>
      <c r="B22" s="17" t="s">
        <v>21</v>
      </c>
      <c r="C22" s="17" t="s">
        <v>22</v>
      </c>
      <c r="D22" s="9"/>
      <c r="E22" s="9"/>
      <c r="F22" s="9"/>
      <c r="G22" s="9"/>
      <c r="H22" s="9"/>
      <c r="I22" s="9"/>
      <c r="J22" s="9"/>
    </row>
    <row r="23" spans="1:10" x14ac:dyDescent="0.35">
      <c r="A23" s="1" t="s">
        <v>32</v>
      </c>
      <c r="B23" s="8">
        <v>0.51600000000000001</v>
      </c>
      <c r="C23" s="8">
        <v>0.48399999999999999</v>
      </c>
      <c r="D23" s="9">
        <f>SUM(B23:C23)</f>
        <v>1</v>
      </c>
      <c r="E23" s="9"/>
      <c r="F23" s="9"/>
      <c r="G23" s="9"/>
      <c r="H23" s="9"/>
      <c r="I23" s="9"/>
      <c r="J23" s="9"/>
    </row>
    <row r="24" spans="1:10" x14ac:dyDescent="0.35">
      <c r="A24" s="1" t="s">
        <v>71</v>
      </c>
      <c r="B24" s="8">
        <f>1.1*B23</f>
        <v>0.5676000000000001</v>
      </c>
      <c r="C24" s="8">
        <f>1.1*C23</f>
        <v>0.53239999999999998</v>
      </c>
      <c r="D24" s="9">
        <f>SUM(B24:C24)</f>
        <v>1.1000000000000001</v>
      </c>
      <c r="E24" s="9"/>
      <c r="F24" s="9"/>
      <c r="G24" s="9"/>
      <c r="H24" s="9"/>
      <c r="I24" s="9"/>
      <c r="J24" s="9"/>
    </row>
    <row r="25" spans="1:10" x14ac:dyDescent="0.35">
      <c r="A25" s="1" t="s">
        <v>72</v>
      </c>
      <c r="B25" s="10">
        <v>16</v>
      </c>
      <c r="C25" s="10">
        <v>6</v>
      </c>
      <c r="D25" s="11">
        <f>SUM(B25:C25)</f>
        <v>22</v>
      </c>
      <c r="E25" s="9"/>
      <c r="F25" s="9"/>
      <c r="G25" s="9"/>
      <c r="H25" s="9"/>
      <c r="I25" s="9"/>
      <c r="J25" s="9"/>
    </row>
    <row r="26" spans="1:10" x14ac:dyDescent="0.35">
      <c r="A26" s="1" t="s">
        <v>73</v>
      </c>
      <c r="B26" s="10">
        <f>ROUND(1000*B23,0)+B25</f>
        <v>532</v>
      </c>
      <c r="C26" s="10">
        <f>ROUND(1000*C23,0)+C25</f>
        <v>490</v>
      </c>
      <c r="D26" s="11">
        <f>SUM(B26:C26)</f>
        <v>1022</v>
      </c>
      <c r="E26" s="9"/>
      <c r="F26" s="9"/>
      <c r="G26" s="9"/>
      <c r="H26" s="9"/>
      <c r="I26" s="9"/>
      <c r="J26" s="9"/>
    </row>
    <row r="27" spans="1:10" x14ac:dyDescent="0.35">
      <c r="A27" s="1" t="s">
        <v>74</v>
      </c>
      <c r="B27" s="10">
        <f>ROUND(1100*B23,0)+B25</f>
        <v>584</v>
      </c>
      <c r="C27" s="10">
        <f>ROUND(1100*C23,0)+C25</f>
        <v>538</v>
      </c>
      <c r="D27" s="11">
        <f>SUM(B27:C27)</f>
        <v>1122</v>
      </c>
      <c r="E27" s="9"/>
      <c r="F27" s="9"/>
      <c r="G27" s="9"/>
      <c r="H27" s="9"/>
      <c r="I27" s="9"/>
      <c r="J27" s="9"/>
    </row>
    <row r="28" spans="1:10" x14ac:dyDescent="0.35"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35">
      <c r="A29" s="13" t="s">
        <v>40</v>
      </c>
      <c r="B29" s="17" t="s">
        <v>23</v>
      </c>
      <c r="C29" s="17" t="s">
        <v>24</v>
      </c>
      <c r="D29" s="17" t="s">
        <v>25</v>
      </c>
      <c r="E29" s="17" t="s">
        <v>26</v>
      </c>
      <c r="F29" s="17" t="s">
        <v>27</v>
      </c>
      <c r="G29" s="9"/>
      <c r="H29" s="9"/>
      <c r="I29" s="9"/>
      <c r="J29" s="9"/>
    </row>
    <row r="30" spans="1:10" x14ac:dyDescent="0.35">
      <c r="A30" s="1" t="s">
        <v>32</v>
      </c>
      <c r="B30" s="8">
        <v>0.12</v>
      </c>
      <c r="C30" s="8">
        <v>0.15</v>
      </c>
      <c r="D30" s="8">
        <v>0.24</v>
      </c>
      <c r="E30" s="8">
        <v>0.24</v>
      </c>
      <c r="F30" s="8">
        <v>0.25</v>
      </c>
      <c r="G30" s="9">
        <f>SUM(B30:F30)</f>
        <v>1</v>
      </c>
      <c r="H30" s="9"/>
      <c r="I30" s="9"/>
      <c r="J30" s="9"/>
    </row>
    <row r="31" spans="1:10" x14ac:dyDescent="0.35">
      <c r="A31" s="1" t="s">
        <v>71</v>
      </c>
      <c r="B31" s="8">
        <f>1.1*B30</f>
        <v>0.13200000000000001</v>
      </c>
      <c r="C31" s="8">
        <f>1.1*C30</f>
        <v>0.16500000000000001</v>
      </c>
      <c r="D31" s="8">
        <f>1.1*D30</f>
        <v>0.26400000000000001</v>
      </c>
      <c r="E31" s="8">
        <f>1.1*E30</f>
        <v>0.26400000000000001</v>
      </c>
      <c r="F31" s="8">
        <f>1.1*F30</f>
        <v>0.27500000000000002</v>
      </c>
      <c r="G31" s="9">
        <f>SUM(B31:F31)</f>
        <v>1.1000000000000001</v>
      </c>
      <c r="H31" s="9"/>
      <c r="I31" s="9"/>
      <c r="J31" s="9"/>
    </row>
    <row r="32" spans="1:10" x14ac:dyDescent="0.35">
      <c r="A32" s="1" t="s">
        <v>72</v>
      </c>
      <c r="B32" s="10">
        <v>4</v>
      </c>
      <c r="C32" s="10">
        <v>4</v>
      </c>
      <c r="D32" s="10">
        <v>9</v>
      </c>
      <c r="E32" s="10">
        <v>3</v>
      </c>
      <c r="F32" s="10">
        <v>2</v>
      </c>
      <c r="G32" s="11">
        <f>SUM(B32:F32)</f>
        <v>22</v>
      </c>
      <c r="H32" s="9"/>
      <c r="I32" s="9"/>
      <c r="J32" s="9"/>
    </row>
    <row r="33" spans="1:10" x14ac:dyDescent="0.35">
      <c r="A33" s="1" t="s">
        <v>73</v>
      </c>
      <c r="B33" s="10">
        <f>ROUND(1000*B30,0)+B32</f>
        <v>124</v>
      </c>
      <c r="C33" s="10">
        <f>ROUND(1000*C30,0)+C32</f>
        <v>154</v>
      </c>
      <c r="D33" s="10">
        <f>ROUND(1000*D30,0)+D32</f>
        <v>249</v>
      </c>
      <c r="E33" s="10">
        <f>ROUND(1000*E30,0)+E32</f>
        <v>243</v>
      </c>
      <c r="F33" s="10">
        <f>ROUND(1000*F30,0)+F32</f>
        <v>252</v>
      </c>
      <c r="G33" s="11">
        <f>SUM(B33:F33)</f>
        <v>1022</v>
      </c>
      <c r="H33" s="9"/>
      <c r="I33" s="9"/>
      <c r="J33" s="9"/>
    </row>
    <row r="34" spans="1:10" x14ac:dyDescent="0.35">
      <c r="A34" s="1" t="s">
        <v>74</v>
      </c>
      <c r="B34" s="10">
        <f>ROUND(1100*B30,0)+B32</f>
        <v>136</v>
      </c>
      <c r="C34" s="10">
        <f>ROUND(1100*C30,0)+C32</f>
        <v>169</v>
      </c>
      <c r="D34" s="10">
        <f>ROUND(1100*D30,0)+D32</f>
        <v>273</v>
      </c>
      <c r="E34" s="10">
        <f>ROUND(1100*E30,0)+E32</f>
        <v>267</v>
      </c>
      <c r="F34" s="10">
        <f>ROUND(1100*F30,0)+F32</f>
        <v>277</v>
      </c>
      <c r="G34" s="11">
        <f>SUM(B34:F34)</f>
        <v>1122</v>
      </c>
      <c r="H34" s="9"/>
      <c r="I34" s="9"/>
      <c r="J34" s="9"/>
    </row>
    <row r="35" spans="1:10" x14ac:dyDescent="0.35">
      <c r="B35" s="9"/>
      <c r="C35" s="9"/>
      <c r="D35" s="9"/>
      <c r="E35" s="9"/>
      <c r="F35" s="9"/>
      <c r="G35" s="9"/>
      <c r="H35" s="9"/>
      <c r="I35" s="9"/>
      <c r="J35" s="9"/>
    </row>
    <row r="36" spans="1:10" ht="26" x14ac:dyDescent="0.35">
      <c r="A36" s="13" t="s">
        <v>55</v>
      </c>
      <c r="B36" s="17" t="s">
        <v>28</v>
      </c>
      <c r="C36" s="17" t="s">
        <v>29</v>
      </c>
      <c r="D36" s="17" t="s">
        <v>30</v>
      </c>
      <c r="E36" s="17" t="s">
        <v>31</v>
      </c>
      <c r="F36" s="9"/>
      <c r="G36" s="9"/>
      <c r="H36" s="9"/>
      <c r="I36" s="9"/>
      <c r="J36" s="9"/>
    </row>
    <row r="37" spans="1:10" x14ac:dyDescent="0.35">
      <c r="A37" s="1" t="s">
        <v>32</v>
      </c>
      <c r="B37" s="8">
        <v>0.28999999999999998</v>
      </c>
      <c r="C37" s="8">
        <v>0.248</v>
      </c>
      <c r="D37" s="8">
        <v>0.16900000000000001</v>
      </c>
      <c r="E37" s="8">
        <v>0.29299999999999998</v>
      </c>
      <c r="F37" s="9">
        <f>SUM(B37:E37)</f>
        <v>1</v>
      </c>
      <c r="G37" s="9"/>
      <c r="H37" s="9"/>
      <c r="I37" s="9"/>
      <c r="J37" s="9"/>
    </row>
    <row r="38" spans="1:10" x14ac:dyDescent="0.35">
      <c r="A38" s="1" t="s">
        <v>71</v>
      </c>
      <c r="B38" s="8">
        <f>B37*1.1</f>
        <v>0.31900000000000001</v>
      </c>
      <c r="C38" s="8">
        <f>C37*1.1</f>
        <v>0.27280000000000004</v>
      </c>
      <c r="D38" s="8">
        <f>D37*1.1</f>
        <v>0.18590000000000004</v>
      </c>
      <c r="E38" s="8">
        <f>E37*1.1</f>
        <v>0.32230000000000003</v>
      </c>
      <c r="F38" s="9">
        <f>SUM(B38:E38)</f>
        <v>1.1000000000000001</v>
      </c>
      <c r="G38" s="9"/>
      <c r="H38" s="9"/>
      <c r="I38" s="9"/>
      <c r="J38" s="9"/>
    </row>
    <row r="39" spans="1:10" x14ac:dyDescent="0.35">
      <c r="A39" s="1" t="s">
        <v>72</v>
      </c>
      <c r="B39" s="10">
        <v>7</v>
      </c>
      <c r="C39" s="10">
        <v>5</v>
      </c>
      <c r="D39" s="10">
        <v>6</v>
      </c>
      <c r="E39" s="10">
        <v>4</v>
      </c>
      <c r="F39" s="11">
        <f>SUM(B39:E39)</f>
        <v>22</v>
      </c>
      <c r="G39" s="9"/>
      <c r="H39" s="9"/>
      <c r="I39" s="9"/>
      <c r="J39" s="9"/>
    </row>
    <row r="40" spans="1:10" x14ac:dyDescent="0.35">
      <c r="A40" s="1" t="s">
        <v>73</v>
      </c>
      <c r="B40" s="10">
        <f>ROUND(1000*B37,0)+B39</f>
        <v>297</v>
      </c>
      <c r="C40" s="10">
        <f>ROUND(1000*C37,0)+C39</f>
        <v>253</v>
      </c>
      <c r="D40" s="10">
        <f>ROUND(1000*D37,0)+D39</f>
        <v>175</v>
      </c>
      <c r="E40" s="10">
        <f>ROUND(1000*E37,0)+E39</f>
        <v>297</v>
      </c>
      <c r="F40" s="11">
        <f>SUM(B40:E40)</f>
        <v>1022</v>
      </c>
      <c r="G40" s="9"/>
      <c r="H40" s="9"/>
      <c r="I40" s="9"/>
      <c r="J40" s="9"/>
    </row>
    <row r="41" spans="1:10" x14ac:dyDescent="0.35">
      <c r="A41" s="1" t="s">
        <v>74</v>
      </c>
      <c r="B41" s="11">
        <f>ROUND(1100*B37,0)+B39</f>
        <v>326</v>
      </c>
      <c r="C41" s="11">
        <f>ROUND(1100*C37,0)+C39</f>
        <v>278</v>
      </c>
      <c r="D41" s="11">
        <f>ROUND(1100*D37,0)+D39</f>
        <v>192</v>
      </c>
      <c r="E41" s="11">
        <f>ROUND(1100*E37,0)+E39</f>
        <v>326</v>
      </c>
      <c r="F41" s="11">
        <f>SUM(B41:E41)</f>
        <v>1122</v>
      </c>
    </row>
    <row r="43" spans="1:10" ht="26" x14ac:dyDescent="0.35">
      <c r="A43" s="1" t="s">
        <v>34</v>
      </c>
      <c r="B43" s="1" t="s">
        <v>35</v>
      </c>
      <c r="C43" s="1" t="s">
        <v>36</v>
      </c>
      <c r="D43" s="1" t="s">
        <v>37</v>
      </c>
      <c r="E43" s="1" t="s">
        <v>38</v>
      </c>
      <c r="F43" s="1" t="s">
        <v>39</v>
      </c>
      <c r="G43" s="1" t="s">
        <v>40</v>
      </c>
      <c r="H43" s="1" t="s">
        <v>41</v>
      </c>
    </row>
    <row r="44" spans="1:10" ht="130.5" x14ac:dyDescent="0.35">
      <c r="A44" s="1"/>
      <c r="B44" s="6" t="s">
        <v>42</v>
      </c>
      <c r="C44" s="6" t="s">
        <v>43</v>
      </c>
      <c r="D44" s="1" t="s">
        <v>44</v>
      </c>
      <c r="E44" s="6" t="s">
        <v>45</v>
      </c>
      <c r="F44" s="6" t="s">
        <v>46</v>
      </c>
      <c r="G44" s="6" t="s">
        <v>47</v>
      </c>
      <c r="H44" s="7" t="s">
        <v>48</v>
      </c>
    </row>
    <row r="45" spans="1:10" x14ac:dyDescent="0.35">
      <c r="A45" s="1"/>
      <c r="B45" s="4">
        <v>2019</v>
      </c>
      <c r="C45" s="4">
        <v>2020</v>
      </c>
      <c r="D45" s="4">
        <v>2013</v>
      </c>
      <c r="E45" s="4">
        <v>2007</v>
      </c>
      <c r="F45" s="4">
        <v>2019</v>
      </c>
      <c r="G45" s="4">
        <v>2019</v>
      </c>
      <c r="H45" s="4">
        <v>2016</v>
      </c>
    </row>
    <row r="46" spans="1:10" x14ac:dyDescent="0.35">
      <c r="A46" s="1"/>
      <c r="B46" s="1"/>
      <c r="C46" s="1"/>
      <c r="D46" s="1"/>
      <c r="E46" s="1"/>
      <c r="F46" s="1"/>
      <c r="G46" s="1"/>
      <c r="H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</row>
  </sheetData>
  <hyperlinks>
    <hyperlink ref="B44" r:id="rId1"/>
    <hyperlink ref="C44" r:id="rId2"/>
    <hyperlink ref="E44" r:id="rId3"/>
    <hyperlink ref="F44" r:id="rId4"/>
    <hyperlink ref="G44" r:id="rId5"/>
    <hyperlink ref="H44" r:id="rId6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Feuil2_2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Adrien Fabre</dc:creator>
  <dc:description/>
  <cp:lastModifiedBy>Fabre  Adrien</cp:lastModifiedBy>
  <cp:revision>10</cp:revision>
  <dcterms:created xsi:type="dcterms:W3CDTF">2019-03-19T09:57:55Z</dcterms:created>
  <dcterms:modified xsi:type="dcterms:W3CDTF">2020-10-09T13:02:30Z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