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4" l="1"/>
  <c r="P13" i="4"/>
  <c r="P14" i="4"/>
  <c r="P16" i="4"/>
  <c r="P11" i="4"/>
  <c r="L11" i="12" l="1"/>
  <c r="M11" i="12"/>
  <c r="L12" i="12"/>
  <c r="L15" i="12" s="1"/>
  <c r="M12" i="12"/>
  <c r="M16" i="12" s="1"/>
  <c r="L13" i="12"/>
  <c r="L16" i="12" s="1"/>
  <c r="L17" i="12" s="1"/>
  <c r="M13" i="12"/>
  <c r="L14" i="12"/>
  <c r="M14" i="12"/>
  <c r="N6" i="12"/>
  <c r="N7" i="12"/>
  <c r="L6" i="12"/>
  <c r="M6" i="12"/>
  <c r="L7" i="12"/>
  <c r="M7" i="12"/>
  <c r="M15" i="12" l="1"/>
  <c r="M17" i="12" s="1"/>
  <c r="B6" i="12"/>
  <c r="B7" i="12"/>
  <c r="W8" i="12" l="1"/>
  <c r="X8" i="12"/>
  <c r="Y8" i="12"/>
  <c r="V8" i="12"/>
  <c r="C3" i="12"/>
  <c r="D3" i="12" l="1"/>
  <c r="V3" i="12"/>
  <c r="Z3" i="12"/>
  <c r="Y3" i="12"/>
  <c r="X3" i="12"/>
  <c r="W3" i="12"/>
  <c r="C5" i="12"/>
  <c r="C2" i="12"/>
  <c r="C4" i="12"/>
  <c r="Y2" i="12" l="1"/>
  <c r="O7" i="12"/>
  <c r="P7" i="12"/>
  <c r="O6" i="12"/>
  <c r="P6" i="12"/>
  <c r="Q7" i="12"/>
  <c r="Q6" i="12"/>
  <c r="H7" i="12"/>
  <c r="I6" i="12"/>
  <c r="E6" i="12"/>
  <c r="J6" i="12"/>
  <c r="AB7" i="12"/>
  <c r="K6" i="12"/>
  <c r="F6" i="12"/>
  <c r="H6" i="12"/>
  <c r="G6" i="12"/>
  <c r="AC7" i="12"/>
  <c r="AA7" i="12"/>
  <c r="AB6" i="12"/>
  <c r="AC6" i="12"/>
  <c r="AA6" i="12"/>
  <c r="J7" i="12"/>
  <c r="K7" i="12"/>
  <c r="I7" i="12"/>
  <c r="E7" i="12"/>
  <c r="F7" i="12"/>
  <c r="G7" i="12"/>
  <c r="D4" i="12"/>
  <c r="X4" i="12"/>
  <c r="V4" i="12"/>
  <c r="W4" i="12"/>
  <c r="Z4" i="12"/>
  <c r="Y4" i="12"/>
  <c r="D5" i="12"/>
  <c r="W5" i="12"/>
  <c r="V5" i="12"/>
  <c r="X5" i="12"/>
  <c r="Y5" i="12"/>
  <c r="Z5" i="12"/>
  <c r="X2" i="12"/>
  <c r="W2" i="12"/>
  <c r="Z2" i="12"/>
  <c r="V2" i="12"/>
  <c r="D2" i="12"/>
  <c r="P12" i="12" l="1"/>
  <c r="P14" i="12"/>
  <c r="P13" i="12"/>
  <c r="P11" i="12"/>
  <c r="Q12" i="12"/>
  <c r="Q13" i="12"/>
  <c r="Q14" i="12"/>
  <c r="Q11" i="12"/>
  <c r="O14" i="12"/>
  <c r="O13" i="12"/>
  <c r="O12" i="12"/>
  <c r="O11" i="12"/>
  <c r="F14" i="12"/>
  <c r="F13" i="12"/>
  <c r="F12" i="12"/>
  <c r="F11" i="12"/>
  <c r="G11" i="12"/>
  <c r="G12" i="12"/>
  <c r="G14" i="12"/>
  <c r="G13" i="12"/>
  <c r="E12" i="12"/>
  <c r="E11" i="12"/>
  <c r="E14" i="12"/>
  <c r="E13" i="12"/>
  <c r="K13" i="12"/>
  <c r="K12" i="12"/>
  <c r="K11" i="12"/>
  <c r="K14" i="12"/>
  <c r="I11" i="12"/>
  <c r="I12" i="12"/>
  <c r="I14" i="12"/>
  <c r="I13" i="12"/>
  <c r="N14" i="12"/>
  <c r="N13" i="12"/>
  <c r="N12" i="12"/>
  <c r="N11" i="12"/>
  <c r="J12" i="12"/>
  <c r="J14" i="12"/>
  <c r="J11" i="12"/>
  <c r="J13" i="12"/>
  <c r="H12" i="12"/>
  <c r="H11" i="12"/>
  <c r="H14" i="12"/>
  <c r="H13" i="12"/>
  <c r="K15" i="12" l="1"/>
  <c r="K17" i="12" s="1"/>
  <c r="E15" i="12"/>
  <c r="F15" i="12"/>
  <c r="Q16" i="12"/>
  <c r="Q15" i="12"/>
  <c r="N16" i="12"/>
  <c r="N17" i="12" s="1"/>
  <c r="G15" i="12"/>
  <c r="O15" i="12"/>
  <c r="O16" i="12"/>
  <c r="P16" i="12"/>
  <c r="P15" i="12"/>
  <c r="K16" i="12"/>
  <c r="J16" i="12"/>
  <c r="I15" i="12"/>
  <c r="I16" i="12"/>
  <c r="I17" i="12" s="1"/>
  <c r="G16" i="12"/>
  <c r="G17" i="12" s="1"/>
  <c r="H16" i="12"/>
  <c r="J15" i="12"/>
  <c r="F16" i="12"/>
  <c r="F17" i="12" s="1"/>
  <c r="N15" i="12"/>
  <c r="E16" i="12"/>
  <c r="E17" i="12" s="1"/>
  <c r="H15" i="12"/>
  <c r="J17" i="12" l="1"/>
  <c r="O17" i="12"/>
  <c r="P17" i="12"/>
  <c r="H17" i="12"/>
  <c r="Q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5" i="3"/>
  <c r="G15" i="3"/>
  <c r="F15" i="3"/>
  <c r="E15" i="3"/>
  <c r="D15" i="3"/>
  <c r="C15" i="3"/>
  <c r="B15" i="3"/>
  <c r="O11" i="1"/>
  <c r="O7" i="1"/>
  <c r="O6" i="1"/>
  <c r="O5" i="1"/>
  <c r="O4" i="1"/>
  <c r="O3" i="1"/>
  <c r="O2" i="1"/>
  <c r="B35" i="3" l="1"/>
  <c r="G34" i="3"/>
  <c r="F34" i="3"/>
  <c r="E34" i="3"/>
  <c r="D34" i="3"/>
  <c r="C34" i="3"/>
  <c r="B34" i="3"/>
  <c r="G33" i="3"/>
  <c r="B33" i="3"/>
  <c r="F31" i="3"/>
  <c r="F33" i="3" s="1"/>
  <c r="E31" i="3"/>
  <c r="E33" i="3" s="1"/>
  <c r="D31" i="3"/>
  <c r="D35" i="3" s="1"/>
  <c r="C31" i="3"/>
  <c r="C35" i="3" s="1"/>
  <c r="H29" i="3"/>
  <c r="H28" i="3"/>
  <c r="I28" i="3" s="1"/>
  <c r="I17" i="3"/>
  <c r="H17" i="3"/>
  <c r="I16" i="3"/>
  <c r="H16" i="3"/>
  <c r="G9" i="3"/>
  <c r="F9" i="3"/>
  <c r="E12" i="3"/>
  <c r="E37" i="3" s="1"/>
  <c r="D12" i="3"/>
  <c r="D37" i="3" s="1"/>
  <c r="B12" i="3"/>
  <c r="H13" i="3"/>
  <c r="I13" i="3" s="1"/>
  <c r="C12" i="3"/>
  <c r="C37" i="3" s="1"/>
  <c r="C9" i="3"/>
  <c r="C10" i="3" s="1"/>
  <c r="C23" i="3" s="1"/>
  <c r="C20" i="3" s="1"/>
  <c r="D7" i="3"/>
  <c r="C7" i="3"/>
  <c r="C2" i="3" s="1"/>
  <c r="B7" i="3"/>
  <c r="I6" i="3"/>
  <c r="H6" i="3"/>
  <c r="H5" i="3"/>
  <c r="I5" i="3" s="1"/>
  <c r="G2" i="3"/>
  <c r="F2" i="3"/>
  <c r="E2" i="3"/>
  <c r="D2" i="3"/>
  <c r="B2" i="3"/>
  <c r="M8" i="1"/>
  <c r="M9" i="1" s="1"/>
  <c r="Z8" i="1"/>
  <c r="Z9" i="1" s="1"/>
  <c r="C19" i="3" l="1"/>
  <c r="D33" i="3"/>
  <c r="C38" i="3"/>
  <c r="D38" i="3"/>
  <c r="F38" i="3"/>
  <c r="B38" i="3"/>
  <c r="I29" i="3"/>
  <c r="B9" i="3"/>
  <c r="B10" i="3" s="1"/>
  <c r="B23" i="3" s="1"/>
  <c r="B20" i="3" s="1"/>
  <c r="D9" i="3"/>
  <c r="D36" i="3" s="1"/>
  <c r="G12" i="3"/>
  <c r="G37" i="3" s="1"/>
  <c r="B37" i="3"/>
  <c r="F36" i="3"/>
  <c r="F10" i="3"/>
  <c r="F23" i="3" s="1"/>
  <c r="F20" i="3" s="1"/>
  <c r="G36" i="3"/>
  <c r="G10" i="3"/>
  <c r="G23" i="3" s="1"/>
  <c r="G20" i="3" s="1"/>
  <c r="F12" i="3"/>
  <c r="F37" i="3" s="1"/>
  <c r="C33" i="3"/>
  <c r="E9" i="3"/>
  <c r="C36" i="3"/>
  <c r="H31" i="3"/>
  <c r="I31" i="3" s="1"/>
  <c r="I33" i="3" s="1"/>
  <c r="H33" i="3"/>
  <c r="B6" i="1"/>
  <c r="B5" i="1"/>
  <c r="B7" i="1"/>
  <c r="G3" i="1"/>
  <c r="B3" i="1" s="1"/>
  <c r="G4" i="1"/>
  <c r="B4" i="1" s="1"/>
  <c r="G2" i="1"/>
  <c r="B2" i="1" s="1"/>
  <c r="AE3" i="1"/>
  <c r="AE4" i="1"/>
  <c r="AE6" i="1"/>
  <c r="AE5" i="1"/>
  <c r="AE7" i="1"/>
  <c r="AE2" i="1"/>
  <c r="AF2" i="1"/>
  <c r="AD2" i="1"/>
  <c r="AD7" i="1"/>
  <c r="F19" i="3" l="1"/>
  <c r="G19" i="3"/>
  <c r="B19" i="3"/>
  <c r="B36" i="3"/>
  <c r="H12" i="3"/>
  <c r="H37" i="3" s="1"/>
  <c r="D10" i="3"/>
  <c r="D23" i="3" s="1"/>
  <c r="D20" i="3" s="1"/>
  <c r="H35" i="3"/>
  <c r="E10" i="3"/>
  <c r="E23" i="3" s="1"/>
  <c r="E36" i="3"/>
  <c r="I35" i="3"/>
  <c r="I12" i="3"/>
  <c r="I37" i="3" s="1"/>
  <c r="L6" i="1"/>
  <c r="AH6" i="1" s="1"/>
  <c r="I6" i="1"/>
  <c r="L2" i="1"/>
  <c r="AH2" i="1" s="1"/>
  <c r="I2" i="1"/>
  <c r="L4" i="1"/>
  <c r="AH4" i="1" s="1"/>
  <c r="I4" i="1"/>
  <c r="L3" i="1"/>
  <c r="AH3" i="1" s="1"/>
  <c r="I3" i="1"/>
  <c r="L5" i="1"/>
  <c r="AH5" i="1" s="1"/>
  <c r="I5" i="1"/>
  <c r="I7" i="1"/>
  <c r="L7" i="1"/>
  <c r="AH7" i="1" s="1"/>
  <c r="Q8" i="1"/>
  <c r="Q9" i="1"/>
  <c r="P9" i="1"/>
  <c r="P8" i="1"/>
  <c r="E8" i="1"/>
  <c r="Y8" i="1"/>
  <c r="Y9" i="1" s="1"/>
  <c r="E19" i="3" l="1"/>
  <c r="D19"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<sst xmlns="http://schemas.openxmlformats.org/spreadsheetml/2006/main" count="762" uniqueCount="515">
  <si>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</si>
  <si>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</si>
  <si>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</si>
  <si>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</si>
  <si>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</si>
  <si>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</si>
  <si>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</si>
  <si>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</si>
  <si>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</si>
  <si>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</si>
  <si>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</si>
  <si>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</si>
  <si>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</si>
  <si>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</si>
  <si>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</si>
  <si>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</si>
  <si>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</si>
  <si>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</si>
  <si>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</si>
  <si>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</si>
  <si>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</si>
  <si>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</si>
  <si>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</si>
  <si>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</si>
  <si>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</si>
  <si>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</si>
  <si>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</si>
  <si>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</si>
  <si>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</si>
  <si>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</si>
  <si>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</si>
  <si>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</si>
  <si>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</si>
  <si>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</si>
  <si>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</si>
  <si>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</si>
  <si>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</si>
  <si>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</si>
  <si>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</si>
  <si>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</si>
  <si>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</si>
  <si>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</si>
  <si>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</si>
  <si>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</si>
  <si>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</si>
  <si>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</si>
  <si>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</si>
  <si>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</si>
  <si>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</si>
  <si>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</si>
  <si>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</si>
  <si>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</si>
  <si>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</si>
  <si>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</si>
  <si>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</si>
  <si>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</si>
  <si>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</si>
  <si>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</si>
  <si>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</si>
  <si>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</si>
  <si>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</si>
  <si>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</si>
  <si>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</si>
  <si>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</si>
  <si>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</si>
  <si>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</si>
  <si>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</si>
  <si>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</si>
  <si>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</si>
  <si>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</si>
  <si>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</si>
  <si>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</si>
  <si>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</si>
  <si>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</si>
  <si>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</si>
  <si>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</si>
  <si>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</si>
  <si>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</si>
  <si>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</si>
  <si>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</si>
  <si>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</si>
  <si>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</si>
  <si>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</si>
  <si>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</si>
  <si>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</si>
  <si>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</si>
  <si>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</si>
  <si>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</si>
  <si>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</si>
  <si>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</si>
  <si>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</si>
  <si>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</si>
  <si>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</si>
  <si>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</si>
  <si>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</si>
  <si>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</si>
  <si>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</si>
  <si>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</si>
  <si>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</si>
  <si>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</si>
  <si>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</si>
  <si>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</si>
  <si>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</si>
  <si>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</si>
  <si>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</si>
  <si>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</si>
  <si>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</si>
  <si>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</si>
  <si>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</si>
  <si>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</si>
  <si>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</si>
  <si>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</si>
  <si>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</si>
  <si>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</si>
  <si>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</si>
  <si>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</si>
  <si>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</si>
  <si>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</si>
  <si>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</si>
  <si>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</si>
  <si>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</si>
  <si>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</si>
  <si>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</si>
  <si>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</si>
  <si>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</si>
  <si>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</si>
  <si>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</si>
  <si>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</si>
  <si>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</si>
  <si>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</si>
  <si>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</si>
  <si>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</si>
  <si>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</si>
  <si>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</si>
  <si>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</si>
  <si>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</si>
  <si>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</si>
  <si>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</si>
  <si>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</si>
  <si>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</si>
  <si>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</si>
  <si>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</si>
  <si>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</si>
  <si>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</si>
  <si>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</si>
  <si>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</si>
  <si>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</si>
  <si>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</si>
  <si>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</si>
  <si>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</si>
  <si>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</si>
  <si>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</si>
  <si>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</si>
  <si>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</si>
  <si>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</si>
  <si>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</si>
  <si>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</si>
  <si>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</si>
  <si>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</si>
  <si>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</si>
  <si>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</si>
  <si>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</si>
  <si>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</si>
  <si>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</si>
  <si>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</si>
  <si>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</si>
  <si>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</si>
  <si>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</si>
  <si>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</si>
  <si>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</si>
  <si>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</si>
  <si>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</si>
  <si>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</si>
  <si>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</si>
  <si>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</si>
  <si>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</si>
  <si>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</si>
  <si>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</si>
  <si>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</si>
  <si>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</si>
  <si>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It can be both SPD or CDU</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</si>
  <si>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</si>
  <si>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</si>
  <si>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</si>
  <si>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</si>
  <si>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</si>
  <si>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</si>
  <si>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</si>
  <si>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</si>
  <si>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</si>
  <si>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</si>
  <si>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</si>
  <si>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</si>
  <si>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</si>
  <si>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</si>
  <si>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</si>
  <si>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</si>
  <si>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</si>
  <si>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</si>
  <si>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</si>
  <si>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</si>
  <si>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</si>
  <si>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</si>
  <si>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</si>
  <si>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</si>
  <si>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</si>
  <si>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</si>
  <si>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</si>
  <si>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</si>
  <si>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</si>
  <si>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</si>
  <si>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</si>
  <si>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</si>
  <si>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</si>
  <si>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</si>
  <si>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</si>
  <si>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</si>
  <si>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</si>
  <si>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</si>
  <si>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</si>
  <si>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</si>
  <si>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</si>
  <si>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</si>
  <si>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</si>
  <si>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</si>
  <si>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</si>
  <si>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</si>
  <si>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</si>
  <si>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</si>
  <si>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</si>
  <si>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</si>
  <si>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</si>
  <si>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</si>
  <si>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</si>
  <si>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</si>
  <si>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</si>
  <si>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</si>
  <si>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</si>
  <si>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</si>
  <si>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</si>
  <si>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</si>
  <si>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</si>
  <si>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</si>
  <si>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</si>
  <si>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</si>
  <si>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</si>
  <si>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</si>
  <si>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</si>
  <si>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</si>
  <si>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</si>
  <si>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</si>
  <si>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</si>
  <si>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</si>
  <si>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</si>
  <si>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</si>
  <si>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</si>
  <si>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</si>
  <si>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</si>
  <si>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</si>
  <si>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</si>
  <si>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</si>
  <si>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</si>
  <si>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</si>
  <si>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</si>
  <si>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</si>
  <si>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</si>
  <si>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</si>
  <si>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</si>
  <si>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</si>
  <si>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</si>
  <si>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</si>
  <si>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</si>
  <si>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</si>
  <si>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</si>
  <si>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</si>
  <si>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</si>
  <si>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</si>
  <si>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</si>
  <si>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</si>
  <si>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</si>
  <si>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</si>
  <si>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</si>
  <si>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</si>
  <si>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</si>
  <si>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</si>
  <si>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</si>
  <si>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</si>
  <si>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</si>
  <si>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</si>
  <si>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</si>
  <si>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</si>
  <si>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</si>
  <si>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</si>
  <si>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</si>
  <si>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</si>
  <si>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</si>
  <si>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</si>
  <si>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</si>
  <si>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</si>
  <si>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</si>
  <si>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</si>
  <si>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</si>
  <si>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</si>
  <si>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</si>
  <si>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</si>
  <si>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</si>
  <si>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</si>
  <si>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</si>
  <si>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</si>
  <si>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</si>
  <si>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</si>
  <si>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</si>
  <si>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</si>
  <si>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</si>
  <si>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</si>
  <si>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</si>
  <si>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</si>
  <si>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</si>
  <si>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</si>
  <si>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</si>
  <si>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</si>
  <si>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</si>
  <si>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</si>
  <si>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</si>
  <si>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</si>
  <si>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</si>
  <si>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</si>
  <si>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</si>
  <si>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</si>
  <si>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</si>
  <si>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</si>
  <si>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</si>
  <si>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</si>
  <si>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</si>
  <si>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</si>
  <si>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</si>
  <si>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</si>
  <si>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</si>
  <si>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</si>
  <si>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</si>
  <si>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</si>
  <si>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</si>
  <si>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</si>
  <si>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</si>
  <si>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</si>
  <si>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</si>
  <si>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</si>
  <si>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Upper secondary</t>
  </si>
  <si>
    <t>Below upper secondary</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</si>
  <si>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</si>
  <si>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</si>
  <si>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</si>
  <si>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</si>
  <si>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</si>
  <si>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</si>
  <si>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</si>
  <si>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</si>
  <si>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</si>
  <si>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</si>
  <si>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</si>
  <si>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</si>
  <si>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</si>
  <si>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</si>
  <si>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</si>
  <si>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</si>
  <si>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</si>
  <si>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</si>
  <si>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</si>
  <si>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</si>
  <si>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</si>
  <si>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</si>
  <si>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</si>
  <si>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</si>
  <si>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</si>
  <si>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</si>
  <si>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</si>
  <si>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</si>
  <si>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</si>
  <si>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</si>
  <si>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</si>
  <si>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</si>
  <si>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</si>
  <si>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</si>
  <si>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</si>
  <si>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</si>
  <si>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</si>
  <si>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</si>
  <si>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</si>
  <si>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</si>
  <si>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</si>
  <si>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</si>
  <si>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</si>
  <si>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</si>
  <si>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</si>
  <si>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</si>
  <si>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</si>
  <si>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</si>
  <si>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</si>
  <si>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</si>
  <si>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</si>
  <si>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</si>
  <si>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</si>
  <si>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</si>
  <si>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</si>
  <si>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</si>
  <si>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</si>
  <si>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</si>
  <si>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</si>
  <si>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</si>
  <si>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</si>
  <si>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</si>
  <si>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</si>
  <si>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</si>
  <si>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</si>
  <si>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</si>
  <si>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</si>
  <si>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</si>
  <si>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</si>
  <si>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</si>
  <si>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</si>
  <si>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</si>
  <si>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</si>
  <si>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</si>
  <si>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</si>
  <si>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</si>
  <si>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</si>
  <si>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</si>
  <si>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</si>
  <si>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</si>
  <si>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</si>
  <si>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</si>
  <si>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</si>
  <si>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</si>
  <si>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</si>
  <si>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</si>
  <si>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</si>
  <si>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</si>
  <si>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</si>
  <si>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</si>
  <si>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</si>
  <si>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</si>
  <si>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</si>
  <si>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</si>
  <si>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</si>
  <si>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</si>
  <si>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</si>
  <si>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</si>
  <si>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</si>
  <si>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</si>
  <si>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</si>
  <si>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</si>
  <si>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</si>
  <si>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</si>
  <si>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</si>
  <si>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</si>
  <si>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</si>
  <si>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</si>
  <si>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</si>
  <si>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</si>
  <si>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</si>
  <si>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</si>
  <si>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</si>
  <si>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</si>
  <si>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</si>
  <si>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</si>
  <si>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</si>
  <si>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</si>
  <si>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</si>
  <si>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</si>
  <si>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</si>
  <si>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</si>
  <si>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</si>
  <si>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</si>
  <si>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</si>
  <si>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</si>
  <si>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</si>
  <si>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</si>
  <si>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</si>
  <si>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</si>
  <si>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</si>
  <si>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</si>
  <si>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</si>
  <si>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</si>
  <si>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</si>
  <si>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</si>
  <si>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</si>
  <si>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</si>
  <si>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</si>
  <si>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</si>
  <si>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</si>
  <si>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</si>
  <si>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</si>
  <si>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</si>
  <si>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</si>
  <si>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</si>
  <si>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</si>
  <si>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</si>
  <si>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Erhöhung der Rente um 10%</t>
  </si>
  <si>
    <t>Versement du RSA aux 18-25 ans sans emploi</t>
  </si>
  <si>
    <t>Staatsschuldenquote auf unter 60% reduzieren</t>
  </si>
  <si>
    <t>Élection des députés à la proportionnelle</t>
  </si>
  <si>
    <t>Volksentscheid auf Bundesebene</t>
  </si>
  <si>
    <t>Référendum d'Initiative Citoyenne (RIC)</t>
  </si>
  <si>
    <t>Légalisation du cannabis</t>
  </si>
  <si>
    <t>Cannabis Legalisierung</t>
  </si>
  <si>
    <t>Interdiction des véhicules les plus polluants dans les centres-villes (ZFE)</t>
  </si>
  <si>
    <t xml:space="preserve">Alle geeigneten Dächer eine Solaranlage bekommen </t>
  </si>
  <si>
    <t>Interdiction de la vente de voitures thermiques neuves d'ici 2030</t>
  </si>
  <si>
    <t>Taxation des profits exceptionnels des compagnies pétrolières</t>
  </si>
  <si>
    <t>Rebaja del IRPF para todos los contribuyentes</t>
  </si>
  <si>
    <t>100% de electricidad producida con energías renovables en 2040</t>
  </si>
  <si>
    <t>Insulation plan</t>
  </si>
  <si>
    <t>[contrario de] Luchar firmemente contra el independentismo</t>
  </si>
  <si>
    <t>Légalisation du cannabis?</t>
  </si>
  <si>
    <t>For the UK we don't use Eurostat because it has only 1.7 million zipcodes instead of 2.6, thus missing about half of population (mostly in Large urban). The definition of urban/rural is different from Eurostat and tends to classify zipcodes as more rural than Eurostat.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</si>
</sst>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workbookViewId="0">
      <pane ySplit="1" topLeftCell="A14" activePane="bottomLeft" state="frozen"/>
      <selection pane="bottomLeft" activeCell="B23" sqref="B23"/>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384</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3"/>
      <c r="C18" s="3"/>
      <c r="D18" s="3"/>
      <c r="E18" s="3"/>
      <c r="F18" s="3"/>
      <c r="G18" s="3"/>
    </row>
    <row r="19" spans="1:14" x14ac:dyDescent="0.25">
      <c r="A19" s="14" t="s">
        <v>52</v>
      </c>
      <c r="B19" s="11">
        <f t="shared" ref="B19:G19" si="2">B23/B22</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4" t="s">
        <v>462</v>
      </c>
      <c r="B20" s="11">
        <f>B23/B21</f>
        <v>2.8652771056078725E-2</v>
      </c>
      <c r="C20" s="11">
        <f t="shared" ref="C20:G20" si="3">C23/C21</f>
        <v>3.7067064609916489E-2</v>
      </c>
      <c r="D20" s="11">
        <f t="shared" si="3"/>
        <v>1.4677280378829026E-2</v>
      </c>
      <c r="E20" s="11"/>
      <c r="F20" s="11">
        <f t="shared" si="3"/>
        <v>3.8580944213005321E-2</v>
      </c>
      <c r="G20" s="11">
        <f t="shared" si="3"/>
        <v>6.5196117592019917E-2</v>
      </c>
    </row>
    <row r="21" spans="1:14" x14ac:dyDescent="0.25">
      <c r="A21" s="16" t="s">
        <v>460</v>
      </c>
      <c r="B21" s="11">
        <v>8.9499999999999996E-2</v>
      </c>
      <c r="C21" s="11">
        <v>0.13320000000000001</v>
      </c>
      <c r="D21" s="11">
        <v>0.1144</v>
      </c>
      <c r="E21" s="11"/>
      <c r="F21" s="11">
        <v>0.12740000000000001</v>
      </c>
      <c r="G21" s="11">
        <v>0.1903</v>
      </c>
      <c r="M21" t="s">
        <v>461</v>
      </c>
    </row>
    <row r="22" spans="1:14" x14ac:dyDescent="0.25">
      <c r="A22" s="16" t="s">
        <v>50</v>
      </c>
      <c r="B22" s="11">
        <v>0.15260000000000001</v>
      </c>
      <c r="C22" s="11">
        <v>0.20330000000000001</v>
      </c>
      <c r="D22" s="11">
        <v>0.19869999999999999</v>
      </c>
      <c r="E22" s="11">
        <v>0.19109999999999999</v>
      </c>
      <c r="F22" s="11">
        <v>0.17660000000000001</v>
      </c>
      <c r="G22" s="11">
        <v>0.27129999999999999</v>
      </c>
      <c r="M22" t="s">
        <v>53</v>
      </c>
    </row>
    <row r="23" spans="1:14" x14ac:dyDescent="0.25">
      <c r="A23" s="14" t="s">
        <v>70</v>
      </c>
      <c r="B23" s="3">
        <f t="shared" ref="B23:G23" si="4">B10/B24</f>
        <v>2.5644230095190458E-3</v>
      </c>
      <c r="C23" s="3">
        <f t="shared" si="4"/>
        <v>4.9373330060408765E-3</v>
      </c>
      <c r="D23" s="3">
        <f t="shared" si="4"/>
        <v>1.6790808753380407E-3</v>
      </c>
      <c r="E23" s="3">
        <f t="shared" si="4"/>
        <v>4.1710288325086144E-3</v>
      </c>
      <c r="F23" s="3">
        <f t="shared" si="4"/>
        <v>4.9152122927368785E-3</v>
      </c>
      <c r="G23" s="3">
        <f t="shared" si="4"/>
        <v>1.2406821177761389E-2</v>
      </c>
      <c r="M23" t="s">
        <v>461</v>
      </c>
    </row>
    <row r="24" spans="1:14" x14ac:dyDescent="0.25">
      <c r="A24" s="16" t="s">
        <v>49</v>
      </c>
      <c r="B24">
        <v>2937</v>
      </c>
      <c r="C24">
        <v>4223</v>
      </c>
      <c r="D24">
        <v>1425</v>
      </c>
      <c r="E24">
        <v>813</v>
      </c>
      <c r="F24">
        <v>3187</v>
      </c>
      <c r="G24">
        <v>22996</v>
      </c>
      <c r="M24" t="s">
        <v>48</v>
      </c>
    </row>
    <row r="25" spans="1:14" x14ac:dyDescent="0.25">
      <c r="A25" s="16" t="s">
        <v>463</v>
      </c>
      <c r="B25" s="41">
        <v>175</v>
      </c>
      <c r="C25" s="41">
        <v>249</v>
      </c>
      <c r="D25" s="41">
        <v>132</v>
      </c>
      <c r="E25" s="36"/>
      <c r="F25" s="41">
        <v>178</v>
      </c>
      <c r="G25" s="41">
        <v>479</v>
      </c>
      <c r="M25" t="s">
        <v>468</v>
      </c>
    </row>
    <row r="26" spans="1:14" x14ac:dyDescent="0.25">
      <c r="A26" s="16" t="s">
        <v>51</v>
      </c>
      <c r="B26">
        <v>95</v>
      </c>
      <c r="C26">
        <v>112</v>
      </c>
      <c r="D26">
        <v>83</v>
      </c>
      <c r="E26">
        <v>152</v>
      </c>
      <c r="F26">
        <v>88</v>
      </c>
      <c r="G26">
        <v>172</v>
      </c>
      <c r="M26" t="s">
        <v>53</v>
      </c>
    </row>
    <row r="27" spans="1:14" x14ac:dyDescent="0.25">
      <c r="A27" s="14" t="s">
        <v>72</v>
      </c>
      <c r="B27" s="3"/>
      <c r="C27" s="3"/>
      <c r="D27" s="3"/>
      <c r="E27" s="3"/>
      <c r="F27" s="3"/>
      <c r="G27" s="3"/>
    </row>
    <row r="28" spans="1:14" x14ac:dyDescent="0.25">
      <c r="A28" s="16" t="s">
        <v>71</v>
      </c>
      <c r="B28">
        <v>67.400000000000006</v>
      </c>
      <c r="C28">
        <v>83.1</v>
      </c>
      <c r="D28">
        <v>47.1</v>
      </c>
      <c r="E28">
        <v>8.6</v>
      </c>
      <c r="F28">
        <v>66.8</v>
      </c>
      <c r="G28">
        <v>328.3</v>
      </c>
      <c r="H28">
        <f>SUM(B28+C28+D28+F28)</f>
        <v>264.39999999999998</v>
      </c>
      <c r="I28">
        <f>H28+E28</f>
        <v>273</v>
      </c>
      <c r="J28">
        <v>446.8</v>
      </c>
      <c r="M28" t="s">
        <v>12</v>
      </c>
    </row>
    <row r="29" spans="1:14" x14ac:dyDescent="0.25">
      <c r="A29" s="16" t="s">
        <v>54</v>
      </c>
      <c r="B29" s="4">
        <v>51.7</v>
      </c>
      <c r="C29" s="2">
        <v>69.400000000000006</v>
      </c>
      <c r="D29" s="2">
        <v>38.5</v>
      </c>
      <c r="E29" s="2">
        <v>7.11</v>
      </c>
      <c r="F29" s="2">
        <v>53.1</v>
      </c>
      <c r="G29" s="4">
        <v>257</v>
      </c>
      <c r="H29" s="2">
        <f>SUM(B29:F29)</f>
        <v>219.81000000000003</v>
      </c>
      <c r="I29" s="2">
        <f>H29+E29</f>
        <v>226.92000000000004</v>
      </c>
      <c r="M29" t="s">
        <v>60</v>
      </c>
    </row>
    <row r="30" spans="1:14" x14ac:dyDescent="0.25">
      <c r="A30" s="16" t="s">
        <v>10</v>
      </c>
      <c r="B30">
        <v>27012</v>
      </c>
      <c r="C30">
        <v>25039</v>
      </c>
      <c r="D30">
        <v>17656</v>
      </c>
      <c r="E30">
        <v>23603</v>
      </c>
      <c r="F30">
        <v>19798</v>
      </c>
      <c r="G30">
        <v>24858</v>
      </c>
      <c r="M30" t="s">
        <v>9</v>
      </c>
    </row>
    <row r="31" spans="1:14" x14ac:dyDescent="0.25">
      <c r="A31" s="16" t="s">
        <v>11</v>
      </c>
      <c r="B31" s="2">
        <v>469000</v>
      </c>
      <c r="C31" s="2">
        <f>C30*C28</f>
        <v>2080740.9</v>
      </c>
      <c r="D31" s="2">
        <f>D30*D28</f>
        <v>831597.6</v>
      </c>
      <c r="E31" s="2">
        <f>E30*E28</f>
        <v>202985.8</v>
      </c>
      <c r="F31" s="2">
        <f>F30*F28</f>
        <v>1322506.3999999999</v>
      </c>
      <c r="G31" s="2">
        <v>4496000</v>
      </c>
      <c r="H31">
        <f>SUM(B31+C31+D31+F31)</f>
        <v>4703844.9000000004</v>
      </c>
      <c r="I31">
        <f>H31+E31</f>
        <v>4906830.7</v>
      </c>
      <c r="J31" s="2"/>
      <c r="K31" s="2"/>
      <c r="M31" t="s">
        <v>34</v>
      </c>
      <c r="N31" t="s">
        <v>35</v>
      </c>
    </row>
    <row r="32" spans="1:14" x14ac:dyDescent="0.25">
      <c r="A32" s="16" t="s">
        <v>36</v>
      </c>
      <c r="B32">
        <v>3079</v>
      </c>
      <c r="G32">
        <v>44100</v>
      </c>
      <c r="M32" t="s">
        <v>34</v>
      </c>
      <c r="N32" t="s">
        <v>35</v>
      </c>
    </row>
    <row r="33" spans="1:13" x14ac:dyDescent="0.25">
      <c r="A33" s="14" t="s">
        <v>7</v>
      </c>
      <c r="B33" s="3">
        <f>B32/B31</f>
        <v>6.5650319829424304E-3</v>
      </c>
      <c r="C33" s="3">
        <f>C5/C31</f>
        <v>1.1443039351992361E-2</v>
      </c>
      <c r="D33" s="3">
        <f>D5/D31</f>
        <v>3.487263551506161E-3</v>
      </c>
      <c r="E33" s="3">
        <f>E5/E31</f>
        <v>1.5222739718738948E-2</v>
      </c>
      <c r="F33" s="3">
        <f>F5/F31</f>
        <v>1.4646431956775409E-2</v>
      </c>
      <c r="G33" s="3">
        <f>G32/G31</f>
        <v>9.8087188612099637E-3</v>
      </c>
      <c r="H33" s="3">
        <f>H5/H31</f>
        <v>1.2385612459288356E-2</v>
      </c>
      <c r="I33" s="3">
        <f>I5/I31</f>
        <v>1.2502978755717004E-2</v>
      </c>
    </row>
    <row r="34" spans="1:13" x14ac:dyDescent="0.25">
      <c r="A34" s="14" t="s">
        <v>40</v>
      </c>
      <c r="B34" s="3">
        <f t="shared" ref="B34:G34" si="5">B4/B3</f>
        <v>7.9422382671480145E-3</v>
      </c>
      <c r="C34" s="3">
        <f t="shared" si="5"/>
        <v>1.3333333333333332E-2</v>
      </c>
      <c r="D34" s="3">
        <f t="shared" si="5"/>
        <v>4.9881235154394295E-3</v>
      </c>
      <c r="E34" s="3">
        <f t="shared" si="5"/>
        <v>1.3414634146341463E-2</v>
      </c>
      <c r="F34" s="3">
        <f t="shared" si="5"/>
        <v>1.7199017199017199E-2</v>
      </c>
      <c r="G34" s="3">
        <f t="shared" si="5"/>
        <v>4.1884816753926706E-3</v>
      </c>
      <c r="H34" s="3"/>
      <c r="I34" s="3"/>
    </row>
    <row r="35" spans="1:13" x14ac:dyDescent="0.25">
      <c r="A35" s="14" t="s">
        <v>15</v>
      </c>
      <c r="B35" s="3">
        <f>(B6*$J$5+B32)/B31</f>
        <v>1.2429442430703624E-2</v>
      </c>
      <c r="C35" s="3">
        <f>(C6*$J$5+C5)/C31</f>
        <v>1.3124734559694578E-2</v>
      </c>
      <c r="D35" s="3">
        <f>(D6*$J$5+D5)/D31</f>
        <v>5.109751398993936E-3</v>
      </c>
      <c r="F35" s="11">
        <v>1.7000000000000001E-2</v>
      </c>
      <c r="H35" s="3">
        <f>(H6*$J$5+H5)/H31</f>
        <v>1.4001064852287113E-2</v>
      </c>
      <c r="I35" s="3">
        <f>(I6*$J$5+I5)/I31</f>
        <v>1.4051603105034782E-2</v>
      </c>
      <c r="M35" t="s">
        <v>37</v>
      </c>
    </row>
    <row r="36" spans="1:13" x14ac:dyDescent="0.25">
      <c r="A36" s="14" t="s">
        <v>56</v>
      </c>
      <c r="B36" s="2">
        <f t="shared" ref="B36:G36" si="6">B9*B29*12/1000</f>
        <v>7.1975864434768866</v>
      </c>
      <c r="C36" s="2">
        <f t="shared" si="6"/>
        <v>21.032191795712752</v>
      </c>
      <c r="D36" s="2">
        <f t="shared" si="6"/>
        <v>2.3499636357967666</v>
      </c>
      <c r="E36" s="2">
        <f t="shared" si="6"/>
        <v>3.1934225422910951</v>
      </c>
      <c r="F36" s="2">
        <f t="shared" si="6"/>
        <v>14.853569673860253</v>
      </c>
      <c r="G36" s="2">
        <f t="shared" si="6"/>
        <v>264.04020802872463</v>
      </c>
    </row>
    <row r="37" spans="1:13" x14ac:dyDescent="0.25">
      <c r="A37" s="14" t="s">
        <v>20</v>
      </c>
      <c r="B37" s="2">
        <f>Constants!$B$6*B12*12*B17/10^9</f>
        <v>10.55326178704367</v>
      </c>
      <c r="C37" s="2">
        <f>Constants!$B$6*C12*12*C17/10^9</f>
        <v>25.678522080641933</v>
      </c>
      <c r="D37" s="2">
        <f>Constants!$B$6*D12*12*D17/10^9</f>
        <v>4.192771211239962</v>
      </c>
      <c r="E37" s="2">
        <f>Constants!$B$6*E12*12*E17/10^9</f>
        <v>4.051570668670931</v>
      </c>
      <c r="F37" s="2">
        <f>Constants!$B$6*F12*12*F17/10^9</f>
        <v>19.710113320666263</v>
      </c>
      <c r="G37" s="2">
        <f>Constants!$B$6*G12*12*G17/10^9</f>
        <v>328.99490688867553</v>
      </c>
      <c r="H37" s="2">
        <f>Constants!$B$6*H12*12*H17/10^9</f>
        <v>64.186239068262751</v>
      </c>
      <c r="I37" s="2">
        <f>Constants!$B$6*I12*12*I17/10^9</f>
        <v>64.186239068262751</v>
      </c>
    </row>
    <row r="38" spans="1:13" x14ac:dyDescent="0.25">
      <c r="A38" s="14" t="s">
        <v>106</v>
      </c>
      <c r="B38" s="2">
        <f>2000*B29/$H$29</f>
        <v>470.40625995177646</v>
      </c>
      <c r="C38" s="2">
        <f t="shared" ref="C38:F38" si="7">2000*C29/$H$29</f>
        <v>631.4544379236612</v>
      </c>
      <c r="D38" s="2">
        <f t="shared" si="7"/>
        <v>350.30253400664208</v>
      </c>
      <c r="E38" s="2"/>
      <c r="F38" s="2">
        <f t="shared" si="7"/>
        <v>483.14453391565434</v>
      </c>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pane ySplit="1" topLeftCell="A2" activePane="bottomLeft" state="frozen"/>
      <selection pane="bottomLeft" activeCell="D21" sqref="D21"/>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349</v>
      </c>
      <c r="B1" s="7" t="s">
        <v>0</v>
      </c>
      <c r="C1" s="7" t="s">
        <v>1</v>
      </c>
      <c r="D1" s="7" t="s">
        <v>2</v>
      </c>
      <c r="E1" s="7" t="s">
        <v>3</v>
      </c>
      <c r="F1" s="7" t="s">
        <v>5</v>
      </c>
    </row>
    <row r="2" spans="1:6" x14ac:dyDescent="0.25">
      <c r="A2" t="s">
        <v>354</v>
      </c>
      <c r="B2" s="71" t="s">
        <v>362</v>
      </c>
      <c r="C2" s="71"/>
      <c r="D2" s="71"/>
      <c r="E2" t="s">
        <v>355</v>
      </c>
      <c r="F2" t="s">
        <v>362</v>
      </c>
    </row>
    <row r="3" spans="1:6" x14ac:dyDescent="0.25">
      <c r="A3" t="s">
        <v>356</v>
      </c>
      <c r="B3" t="s">
        <v>357</v>
      </c>
      <c r="C3" t="s">
        <v>357</v>
      </c>
      <c r="D3" t="s">
        <v>357</v>
      </c>
      <c r="E3" t="s">
        <v>373</v>
      </c>
      <c r="F3" t="s">
        <v>358</v>
      </c>
    </row>
    <row r="4" spans="1:6" x14ac:dyDescent="0.25">
      <c r="A4" t="s">
        <v>359</v>
      </c>
      <c r="B4" s="71" t="s">
        <v>360</v>
      </c>
      <c r="C4" s="71"/>
      <c r="D4" s="71"/>
      <c r="E4" s="71"/>
      <c r="F4" t="s">
        <v>361</v>
      </c>
    </row>
    <row r="5" spans="1:6" x14ac:dyDescent="0.25">
      <c r="A5" t="s">
        <v>428</v>
      </c>
      <c r="B5" t="s">
        <v>363</v>
      </c>
      <c r="C5" t="s">
        <v>363</v>
      </c>
      <c r="D5" t="s">
        <v>363</v>
      </c>
      <c r="E5" t="s">
        <v>364</v>
      </c>
      <c r="F5" t="s">
        <v>365</v>
      </c>
    </row>
    <row r="6" spans="1:6" x14ac:dyDescent="0.25">
      <c r="A6" t="s">
        <v>477</v>
      </c>
      <c r="B6" t="s">
        <v>479</v>
      </c>
      <c r="C6" t="s">
        <v>475</v>
      </c>
      <c r="D6" t="s">
        <v>476</v>
      </c>
      <c r="E6" t="s">
        <v>478</v>
      </c>
      <c r="F6" t="s">
        <v>480</v>
      </c>
    </row>
    <row r="7" spans="1:6" x14ac:dyDescent="0.25">
      <c r="A7" t="s">
        <v>481</v>
      </c>
      <c r="B7" t="s">
        <v>483</v>
      </c>
      <c r="C7" t="s">
        <v>490</v>
      </c>
      <c r="D7" t="s">
        <v>485</v>
      </c>
      <c r="E7" t="s">
        <v>488</v>
      </c>
      <c r="F7" t="s">
        <v>489</v>
      </c>
    </row>
    <row r="8" spans="1:6" x14ac:dyDescent="0.25">
      <c r="A8" t="s">
        <v>482</v>
      </c>
      <c r="B8" t="s">
        <v>484</v>
      </c>
      <c r="C8" t="s">
        <v>491</v>
      </c>
      <c r="D8" t="s">
        <v>486</v>
      </c>
      <c r="E8" t="s">
        <v>487</v>
      </c>
    </row>
    <row r="9" spans="1:6" x14ac:dyDescent="0.25">
      <c r="A9" t="s">
        <v>469</v>
      </c>
      <c r="B9" t="s">
        <v>393</v>
      </c>
      <c r="C9" t="s">
        <v>393</v>
      </c>
      <c r="D9" t="s">
        <v>393</v>
      </c>
      <c r="E9" t="s">
        <v>393</v>
      </c>
      <c r="F9" t="s">
        <v>366</v>
      </c>
    </row>
    <row r="10" spans="1:6" x14ac:dyDescent="0.25">
      <c r="A10" t="s">
        <v>367</v>
      </c>
      <c r="B10" t="s">
        <v>464</v>
      </c>
      <c r="C10" t="s">
        <v>465</v>
      </c>
      <c r="D10" t="s">
        <v>466</v>
      </c>
      <c r="E10" t="s">
        <v>467</v>
      </c>
      <c r="F10" t="s">
        <v>369</v>
      </c>
    </row>
    <row r="11" spans="1:6" x14ac:dyDescent="0.25">
      <c r="A11" t="s">
        <v>370</v>
      </c>
      <c r="B11" s="71" t="s">
        <v>371</v>
      </c>
      <c r="C11" s="71"/>
      <c r="D11" s="71"/>
      <c r="E11" s="71"/>
      <c r="F11" t="s">
        <v>372</v>
      </c>
    </row>
    <row r="12" spans="1:6" x14ac:dyDescent="0.25">
      <c r="A12" t="s">
        <v>380</v>
      </c>
      <c r="B12" s="66" t="s">
        <v>382</v>
      </c>
      <c r="C12" s="66" t="s">
        <v>386</v>
      </c>
      <c r="D12" s="66" t="s">
        <v>383</v>
      </c>
      <c r="E12" s="66" t="s">
        <v>385</v>
      </c>
      <c r="F12" t="s">
        <v>381</v>
      </c>
    </row>
    <row r="13" spans="1:6" x14ac:dyDescent="0.25">
      <c r="A13" t="s">
        <v>374</v>
      </c>
      <c r="B13" s="67" t="s">
        <v>377</v>
      </c>
      <c r="C13" s="68" t="s">
        <v>375</v>
      </c>
      <c r="D13" s="68" t="s">
        <v>376</v>
      </c>
      <c r="E13" t="s">
        <v>378</v>
      </c>
      <c r="F13" t="s">
        <v>379</v>
      </c>
    </row>
    <row r="14" spans="1:6" x14ac:dyDescent="0.25">
      <c r="A14" t="s">
        <v>448</v>
      </c>
      <c r="B14" t="s">
        <v>388</v>
      </c>
      <c r="C14" t="s">
        <v>389</v>
      </c>
      <c r="D14" t="s">
        <v>390</v>
      </c>
      <c r="E14" t="s">
        <v>391</v>
      </c>
      <c r="F14" t="s">
        <v>392</v>
      </c>
    </row>
    <row r="15" spans="1:6" x14ac:dyDescent="0.25">
      <c r="A15" t="s">
        <v>394</v>
      </c>
      <c r="B15" s="71" t="s">
        <v>395</v>
      </c>
      <c r="C15" s="71"/>
      <c r="D15" s="71"/>
      <c r="E15" s="71"/>
      <c r="F15" s="71"/>
    </row>
    <row r="16" spans="1:6" x14ac:dyDescent="0.25">
      <c r="A16" t="s">
        <v>396</v>
      </c>
      <c r="B16" s="71" t="s">
        <v>449</v>
      </c>
      <c r="C16" s="71"/>
      <c r="D16" s="71"/>
      <c r="E16" s="71"/>
      <c r="F16" t="s">
        <v>397</v>
      </c>
    </row>
    <row r="17" spans="1:6" ht="15.75" customHeight="1" x14ac:dyDescent="0.25">
      <c r="A17" t="s">
        <v>398</v>
      </c>
      <c r="B17" s="69" t="s">
        <v>474</v>
      </c>
      <c r="C17" s="69" t="s">
        <v>472</v>
      </c>
      <c r="D17" s="69" t="s">
        <v>473</v>
      </c>
      <c r="E17" s="69" t="s">
        <v>399</v>
      </c>
      <c r="F17" s="69" t="s">
        <v>400</v>
      </c>
    </row>
    <row r="18" spans="1:6" x14ac:dyDescent="0.25">
      <c r="A18" t="s">
        <v>429</v>
      </c>
      <c r="B18" t="s">
        <v>401</v>
      </c>
      <c r="C18" t="s">
        <v>402</v>
      </c>
      <c r="D18" t="s">
        <v>403</v>
      </c>
      <c r="E18" t="s">
        <v>404</v>
      </c>
      <c r="F18" t="s">
        <v>405</v>
      </c>
    </row>
    <row r="19" spans="1:6" x14ac:dyDescent="0.25">
      <c r="A19" t="s">
        <v>470</v>
      </c>
      <c r="B19" s="71" t="s">
        <v>406</v>
      </c>
      <c r="C19" s="71"/>
      <c r="D19" s="71"/>
      <c r="E19" s="71"/>
      <c r="F19" t="s">
        <v>407</v>
      </c>
    </row>
    <row r="20" spans="1:6" x14ac:dyDescent="0.25">
      <c r="A20" t="s">
        <v>441</v>
      </c>
      <c r="B20" t="s">
        <v>0</v>
      </c>
      <c r="C20" t="s">
        <v>408</v>
      </c>
      <c r="D20" t="s">
        <v>409</v>
      </c>
      <c r="E20" t="s">
        <v>410</v>
      </c>
      <c r="F20" t="s">
        <v>405</v>
      </c>
    </row>
    <row r="21" spans="1:6" x14ac:dyDescent="0.25">
      <c r="A21" t="s">
        <v>411</v>
      </c>
      <c r="B21" t="s">
        <v>451</v>
      </c>
      <c r="C21" t="s">
        <v>450</v>
      </c>
      <c r="D21" t="s">
        <v>453</v>
      </c>
      <c r="E21" t="s">
        <v>452</v>
      </c>
      <c r="F21" t="s">
        <v>412</v>
      </c>
    </row>
    <row r="22" spans="1:6" x14ac:dyDescent="0.25">
      <c r="A22" t="s">
        <v>413</v>
      </c>
      <c r="B22" s="71" t="s">
        <v>414</v>
      </c>
      <c r="C22" s="71"/>
      <c r="D22" s="71"/>
      <c r="E22" s="71"/>
      <c r="F22" t="s">
        <v>415</v>
      </c>
    </row>
    <row r="23" spans="1:6" x14ac:dyDescent="0.25">
      <c r="A23" t="s">
        <v>416</v>
      </c>
      <c r="B23" s="13">
        <v>0.55000000000000004</v>
      </c>
      <c r="C23" s="13">
        <v>0.45</v>
      </c>
      <c r="D23" s="13">
        <v>0.42</v>
      </c>
      <c r="E23" s="13">
        <v>0.41</v>
      </c>
      <c r="F23" s="13">
        <v>0.38</v>
      </c>
    </row>
    <row r="24" spans="1:6" x14ac:dyDescent="0.25">
      <c r="A24" t="s">
        <v>417</v>
      </c>
      <c r="B24" s="71" t="s">
        <v>368</v>
      </c>
      <c r="C24" s="71"/>
      <c r="D24" s="71"/>
      <c r="E24" s="71"/>
      <c r="F24" t="s">
        <v>418</v>
      </c>
    </row>
    <row r="25" spans="1:6" x14ac:dyDescent="0.25">
      <c r="A25" t="s">
        <v>422</v>
      </c>
      <c r="B25" s="13" t="s">
        <v>424</v>
      </c>
      <c r="C25" t="s">
        <v>425</v>
      </c>
      <c r="D25" t="s">
        <v>426</v>
      </c>
      <c r="E25" t="s">
        <v>427</v>
      </c>
      <c r="F25" t="s">
        <v>423</v>
      </c>
    </row>
    <row r="26" spans="1:6" x14ac:dyDescent="0.25">
      <c r="A26" t="s">
        <v>419</v>
      </c>
      <c r="B26" s="71" t="s">
        <v>421</v>
      </c>
      <c r="C26" s="71"/>
      <c r="D26" s="71"/>
      <c r="E26" s="71"/>
      <c r="F26" t="s">
        <v>420</v>
      </c>
    </row>
    <row r="27" spans="1:6" x14ac:dyDescent="0.25">
      <c r="A27" t="s">
        <v>440</v>
      </c>
      <c r="B27" t="s">
        <v>438</v>
      </c>
      <c r="C27" t="s">
        <v>434</v>
      </c>
      <c r="D27" t="s">
        <v>433</v>
      </c>
      <c r="E27" t="s">
        <v>431</v>
      </c>
      <c r="F27" t="s">
        <v>430</v>
      </c>
    </row>
    <row r="28" spans="1:6" x14ac:dyDescent="0.25">
      <c r="A28" t="s">
        <v>471</v>
      </c>
      <c r="B28" t="s">
        <v>439</v>
      </c>
      <c r="C28" t="s">
        <v>435</v>
      </c>
      <c r="D28" t="s">
        <v>436</v>
      </c>
      <c r="E28" t="s">
        <v>432</v>
      </c>
      <c r="F28" t="s">
        <v>437</v>
      </c>
    </row>
    <row r="29" spans="1:6" x14ac:dyDescent="0.25">
      <c r="A29" t="s">
        <v>445</v>
      </c>
      <c r="B29" t="s">
        <v>447</v>
      </c>
      <c r="C29" t="s">
        <v>442</v>
      </c>
      <c r="D29" t="s">
        <v>443</v>
      </c>
      <c r="E29" t="s">
        <v>446</v>
      </c>
      <c r="F29" t="s">
        <v>444</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
  <sheetViews>
    <sheetView tabSelected="1" workbookViewId="0">
      <selection activeCell="AI6" sqref="AI6"/>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3" width="5.42578125" customWidth="1"/>
    <col min="14" max="14" width="6.140625" customWidth="1"/>
    <col min="15" max="17" width="5.42578125" customWidth="1"/>
    <col min="18" max="18" width="5" customWidth="1"/>
    <col min="19" max="19" width="5.28515625" customWidth="1"/>
    <col min="20" max="21" width="5.42578125" customWidth="1"/>
    <col min="22" max="22" width="8.5703125" customWidth="1"/>
    <col min="23" max="23" width="8.42578125" customWidth="1"/>
    <col min="24" max="24" width="9" customWidth="1"/>
    <col min="25" max="25" width="8.28515625" customWidth="1"/>
    <col min="26" max="26" width="8.42578125" customWidth="1"/>
    <col min="27" max="28" width="8.28515625" customWidth="1"/>
    <col min="29" max="29" width="9.140625" customWidth="1"/>
    <col min="32" max="32" width="8.85546875" customWidth="1"/>
    <col min="33" max="33" width="7.85546875" customWidth="1"/>
  </cols>
  <sheetData>
    <row r="1" spans="1:35" s="7" customFormat="1" ht="45" x14ac:dyDescent="0.25">
      <c r="A1" s="14" t="s">
        <v>6</v>
      </c>
      <c r="B1" s="14" t="s">
        <v>54</v>
      </c>
      <c r="C1" s="14" t="s">
        <v>315</v>
      </c>
      <c r="D1" s="7" t="s">
        <v>277</v>
      </c>
      <c r="E1" s="7" t="s">
        <v>314</v>
      </c>
      <c r="F1" s="7" t="s">
        <v>302</v>
      </c>
      <c r="G1" s="7" t="s">
        <v>278</v>
      </c>
      <c r="H1" s="7" t="s">
        <v>279</v>
      </c>
      <c r="I1" s="7" t="s">
        <v>280</v>
      </c>
      <c r="J1" s="7" t="s">
        <v>281</v>
      </c>
      <c r="K1" s="7" t="s">
        <v>282</v>
      </c>
      <c r="L1" s="7" t="s">
        <v>348</v>
      </c>
      <c r="M1" s="7" t="s">
        <v>347</v>
      </c>
      <c r="N1" s="7" t="s">
        <v>346</v>
      </c>
      <c r="O1" s="7" t="s">
        <v>292</v>
      </c>
      <c r="P1" s="7" t="s">
        <v>306</v>
      </c>
      <c r="Q1" s="7" t="s">
        <v>290</v>
      </c>
      <c r="R1" s="7" t="s">
        <v>316</v>
      </c>
      <c r="S1" s="7" t="s">
        <v>317</v>
      </c>
      <c r="T1" s="7" t="s">
        <v>318</v>
      </c>
      <c r="V1" s="14" t="s">
        <v>325</v>
      </c>
      <c r="W1" s="14" t="s">
        <v>326</v>
      </c>
      <c r="X1" s="14" t="s">
        <v>327</v>
      </c>
      <c r="Y1" s="14" t="s">
        <v>329</v>
      </c>
      <c r="Z1" s="14" t="s">
        <v>328</v>
      </c>
      <c r="AA1" s="7" t="s">
        <v>292</v>
      </c>
      <c r="AB1" s="7" t="s">
        <v>306</v>
      </c>
      <c r="AC1" s="7" t="s">
        <v>290</v>
      </c>
      <c r="AD1" s="7" t="s">
        <v>303</v>
      </c>
      <c r="AE1" s="7" t="s">
        <v>307</v>
      </c>
      <c r="AF1" s="7" t="s">
        <v>308</v>
      </c>
      <c r="AG1" s="7" t="s">
        <v>8</v>
      </c>
      <c r="AH1" s="7" t="s">
        <v>338</v>
      </c>
    </row>
    <row r="2" spans="1:35" x14ac:dyDescent="0.25">
      <c r="A2" s="7" t="s">
        <v>0</v>
      </c>
      <c r="B2" s="4">
        <v>51.7</v>
      </c>
      <c r="C2" s="62">
        <f>B2/$B$7</f>
        <v>0.24306535025858014</v>
      </c>
      <c r="D2" s="2">
        <f>C2*$D$7</f>
        <v>729.19605077574045</v>
      </c>
      <c r="E2">
        <v>516</v>
      </c>
      <c r="F2">
        <v>484</v>
      </c>
      <c r="G2">
        <v>120</v>
      </c>
      <c r="H2">
        <v>150</v>
      </c>
      <c r="I2">
        <v>240</v>
      </c>
      <c r="J2">
        <v>240</v>
      </c>
      <c r="K2">
        <v>250</v>
      </c>
      <c r="L2">
        <v>178</v>
      </c>
      <c r="M2">
        <v>414</v>
      </c>
      <c r="N2">
        <v>409</v>
      </c>
      <c r="O2">
        <v>465</v>
      </c>
      <c r="P2">
        <v>194</v>
      </c>
      <c r="Q2">
        <v>341</v>
      </c>
      <c r="V2" s="2">
        <f t="shared" ref="V2:Z5" si="0">W15*$C2*$D$7/1000</f>
        <v>137.81805359661496</v>
      </c>
      <c r="W2" s="2">
        <f t="shared" si="0"/>
        <v>145.83921015514809</v>
      </c>
      <c r="X2" s="2">
        <f t="shared" si="0"/>
        <v>160.42313117066291</v>
      </c>
      <c r="Y2" s="2">
        <f t="shared" si="0"/>
        <v>102.08744710860366</v>
      </c>
      <c r="Z2" s="2">
        <f t="shared" si="0"/>
        <v>183.02820874471087</v>
      </c>
      <c r="AA2">
        <v>595</v>
      </c>
      <c r="AB2">
        <v>184</v>
      </c>
      <c r="AC2">
        <v>222</v>
      </c>
      <c r="AD2" t="s">
        <v>304</v>
      </c>
      <c r="AE2" t="s">
        <v>283</v>
      </c>
      <c r="AF2" t="s">
        <v>284</v>
      </c>
      <c r="AG2" t="s">
        <v>336</v>
      </c>
    </row>
    <row r="3" spans="1:35" x14ac:dyDescent="0.25">
      <c r="A3" s="7" t="s">
        <v>1</v>
      </c>
      <c r="B3" s="2">
        <v>69.400000000000006</v>
      </c>
      <c r="C3" s="62">
        <f>B3/$B$7</f>
        <v>0.32628114715561823</v>
      </c>
      <c r="D3" s="2">
        <f>C3*$D$7</f>
        <v>978.84344146685476</v>
      </c>
      <c r="E3">
        <v>512</v>
      </c>
      <c r="F3">
        <v>488</v>
      </c>
      <c r="G3">
        <v>85</v>
      </c>
      <c r="H3">
        <v>150</v>
      </c>
      <c r="I3">
        <v>222</v>
      </c>
      <c r="J3">
        <v>280</v>
      </c>
      <c r="K3">
        <v>263</v>
      </c>
      <c r="L3">
        <v>147</v>
      </c>
      <c r="M3">
        <v>409</v>
      </c>
      <c r="N3">
        <v>444</v>
      </c>
      <c r="O3">
        <v>366</v>
      </c>
      <c r="P3">
        <v>404</v>
      </c>
      <c r="Q3">
        <v>230</v>
      </c>
      <c r="V3" s="2">
        <f t="shared" si="0"/>
        <v>176.97489421720732</v>
      </c>
      <c r="W3" s="2">
        <f t="shared" si="0"/>
        <v>271.04174894217203</v>
      </c>
      <c r="X3" s="2">
        <f t="shared" si="0"/>
        <v>99.156840620592376</v>
      </c>
      <c r="Y3" s="2">
        <f t="shared" si="0"/>
        <v>146.63074753173484</v>
      </c>
      <c r="Z3" s="2">
        <f t="shared" si="0"/>
        <v>285.13709449929479</v>
      </c>
      <c r="AA3">
        <v>395</v>
      </c>
      <c r="AB3">
        <v>403</v>
      </c>
      <c r="AC3">
        <v>202</v>
      </c>
      <c r="AD3" t="s">
        <v>292</v>
      </c>
      <c r="AE3" t="s">
        <v>291</v>
      </c>
      <c r="AF3" t="s">
        <v>290</v>
      </c>
      <c r="AG3" t="s">
        <v>336</v>
      </c>
      <c r="AH3" t="s">
        <v>305</v>
      </c>
    </row>
    <row r="4" spans="1:35" x14ac:dyDescent="0.25">
      <c r="A4" s="7" t="s">
        <v>2</v>
      </c>
      <c r="B4" s="2">
        <v>38.5</v>
      </c>
      <c r="C4" s="62">
        <f>B4/$B$7</f>
        <v>0.18100611189468735</v>
      </c>
      <c r="D4" s="2">
        <f>C4*$D$7</f>
        <v>543.01833568406209</v>
      </c>
      <c r="E4">
        <v>506</v>
      </c>
      <c r="F4">
        <v>494</v>
      </c>
      <c r="G4">
        <v>79</v>
      </c>
      <c r="H4">
        <v>124</v>
      </c>
      <c r="I4">
        <v>285</v>
      </c>
      <c r="J4">
        <v>266</v>
      </c>
      <c r="K4">
        <v>246</v>
      </c>
      <c r="L4">
        <v>361</v>
      </c>
      <c r="M4">
        <v>231</v>
      </c>
      <c r="N4">
        <v>408</v>
      </c>
      <c r="O4">
        <v>515</v>
      </c>
      <c r="P4">
        <v>224</v>
      </c>
      <c r="Q4">
        <v>261</v>
      </c>
      <c r="V4" s="2">
        <f t="shared" si="0"/>
        <v>160.32073342736248</v>
      </c>
      <c r="W4" s="2">
        <f t="shared" si="0"/>
        <v>100.99272214386461</v>
      </c>
      <c r="X4" s="2">
        <f t="shared" si="0"/>
        <v>153.19687588152328</v>
      </c>
      <c r="Y4" s="2">
        <f t="shared" si="0"/>
        <v>58.522715091678421</v>
      </c>
      <c r="Z4" s="2">
        <f t="shared" si="0"/>
        <v>69.98474612129759</v>
      </c>
      <c r="AA4">
        <v>697</v>
      </c>
      <c r="AC4">
        <v>303</v>
      </c>
      <c r="AD4" t="s">
        <v>309</v>
      </c>
      <c r="AF4" t="s">
        <v>310</v>
      </c>
      <c r="AG4" t="s">
        <v>336</v>
      </c>
      <c r="AH4" t="s">
        <v>339</v>
      </c>
    </row>
    <row r="5" spans="1:35" x14ac:dyDescent="0.25">
      <c r="A5" s="7" t="s">
        <v>3</v>
      </c>
      <c r="B5" s="2">
        <v>53.1</v>
      </c>
      <c r="C5" s="62">
        <f>B5/$B$7</f>
        <v>0.24964739069111425</v>
      </c>
      <c r="D5" s="2">
        <f>C5*$D$7</f>
        <v>748.9421720733427</v>
      </c>
      <c r="E5">
        <v>504</v>
      </c>
      <c r="F5">
        <v>496</v>
      </c>
      <c r="G5">
        <v>102</v>
      </c>
      <c r="H5">
        <v>168</v>
      </c>
      <c r="I5">
        <v>244</v>
      </c>
      <c r="J5">
        <v>246</v>
      </c>
      <c r="K5">
        <v>241</v>
      </c>
      <c r="L5">
        <v>183</v>
      </c>
      <c r="M5">
        <v>200</v>
      </c>
      <c r="N5">
        <v>501</v>
      </c>
      <c r="O5">
        <v>401</v>
      </c>
      <c r="P5">
        <v>423</v>
      </c>
      <c r="Q5">
        <v>176</v>
      </c>
      <c r="V5" s="2">
        <f t="shared" si="0"/>
        <v>97.137799717912543</v>
      </c>
      <c r="W5" s="2">
        <f t="shared" si="0"/>
        <v>233.81974612129761</v>
      </c>
      <c r="X5" s="2">
        <f t="shared" si="0"/>
        <v>156.90338504936531</v>
      </c>
      <c r="Y5" s="2">
        <f t="shared" si="0"/>
        <v>177.12482369534555</v>
      </c>
      <c r="Z5" s="2">
        <f t="shared" si="0"/>
        <v>83.95641748942171</v>
      </c>
      <c r="AA5">
        <v>593</v>
      </c>
      <c r="AB5">
        <v>279</v>
      </c>
      <c r="AC5">
        <v>128</v>
      </c>
      <c r="AD5" t="s">
        <v>311</v>
      </c>
      <c r="AE5" t="s">
        <v>312</v>
      </c>
      <c r="AF5" t="s">
        <v>301</v>
      </c>
      <c r="AG5" t="s">
        <v>313</v>
      </c>
      <c r="AH5" t="s">
        <v>336</v>
      </c>
      <c r="AI5" t="s">
        <v>514</v>
      </c>
    </row>
    <row r="6" spans="1:35" x14ac:dyDescent="0.25">
      <c r="A6" t="s">
        <v>64</v>
      </c>
      <c r="B6" s="2">
        <f>SUM(B2:B5)</f>
        <v>212.70000000000002</v>
      </c>
      <c r="C6" s="2"/>
      <c r="D6" s="7">
        <v>1000</v>
      </c>
      <c r="E6" s="2">
        <f>SUMPRODUCT($C2:$C5,E2:E5)</f>
        <v>509.88904560413727</v>
      </c>
      <c r="F6" s="2">
        <f t="shared" ref="F6:Q6" si="1">SUMPRODUCT($C2:$C5,F2:F5)</f>
        <v>490.11095439586268</v>
      </c>
      <c r="G6" s="2">
        <f t="shared" si="1"/>
        <v>96.665256229431108</v>
      </c>
      <c r="H6" s="2">
        <f t="shared" si="1"/>
        <v>149.78749412317816</v>
      </c>
      <c r="I6" s="2">
        <f t="shared" si="1"/>
        <v>243.27080394922424</v>
      </c>
      <c r="J6" s="2">
        <f t="shared" si="1"/>
        <v>259.25528913963331</v>
      </c>
      <c r="K6" s="2">
        <f t="shared" si="1"/>
        <v>251.27080394922424</v>
      </c>
      <c r="L6" s="2">
        <f t="shared" ref="L6:N6" si="2">SUMPRODUCT($C2:$C5,L2:L5)</f>
        <v>202.25763986835915</v>
      </c>
      <c r="M6" s="2">
        <f t="shared" si="2"/>
        <v>325.81993417959563</v>
      </c>
      <c r="N6" s="2">
        <f t="shared" si="2"/>
        <v>443.2063939821345</v>
      </c>
      <c r="O6" s="2">
        <f t="shared" si="1"/>
        <v>425.77103902209689</v>
      </c>
      <c r="P6" s="2">
        <f t="shared" si="1"/>
        <v>325.11847672778561</v>
      </c>
      <c r="Q6" s="2">
        <f t="shared" si="1"/>
        <v>249.11048425011754</v>
      </c>
      <c r="R6" s="2"/>
      <c r="S6" s="2"/>
      <c r="T6" s="2"/>
      <c r="U6" s="2"/>
      <c r="AA6" s="2">
        <f t="shared" ref="AA6:AC6" si="3">SUMPRODUCT($C1:$C4,AA1:AA4)</f>
        <v>399.66619652092146</v>
      </c>
      <c r="AB6" s="2">
        <f t="shared" si="3"/>
        <v>176.21532675129291</v>
      </c>
      <c r="AC6" s="2">
        <f t="shared" si="3"/>
        <v>174.71415138692993</v>
      </c>
    </row>
    <row r="7" spans="1:35" x14ac:dyDescent="0.25">
      <c r="A7" t="s">
        <v>64</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 t="shared" ref="L7:N7" si="5">SUMPRODUCT($C2:$C5,L2:L5)*$D$7/1000</f>
        <v>606.7729196050775</v>
      </c>
      <c r="M7" s="2">
        <f t="shared" si="5"/>
        <v>977.4598025387869</v>
      </c>
      <c r="N7" s="2">
        <f t="shared" si="5"/>
        <v>1329.6191819464036</v>
      </c>
      <c r="O7" s="2">
        <f>SUMPRODUCT($C2:$C5,O2:O5)*$D$7/1000</f>
        <v>1277.3131170662907</v>
      </c>
      <c r="P7" s="2">
        <f>SUMPRODUCT($C2:$C5,P2:P5)*$D$7/1000</f>
        <v>975.35543018335682</v>
      </c>
      <c r="Q7" s="2">
        <f>SUMPRODUCT($C2:$C5,Q2:Q5)*$D$7/1000</f>
        <v>747.33145275035258</v>
      </c>
      <c r="R7" s="2"/>
      <c r="S7" s="2"/>
      <c r="T7" s="2"/>
      <c r="U7" s="2"/>
      <c r="AA7" s="2">
        <f>SUMPRODUCT($C2:$C5,AA2:AA5)</f>
        <v>547.70709920075217</v>
      </c>
      <c r="AB7" s="2">
        <f>SUMPRODUCT($C2:$C5,AB2:AB5)</f>
        <v>245.86694875411376</v>
      </c>
      <c r="AC7" s="2">
        <f>SUMPRODUCT($C2:$C5,AC2:AC5)</f>
        <v>206.66901739539256</v>
      </c>
      <c r="AG7" t="s">
        <v>337</v>
      </c>
    </row>
    <row r="8" spans="1:35" x14ac:dyDescent="0.25">
      <c r="A8" s="7" t="s">
        <v>5</v>
      </c>
      <c r="B8" s="4">
        <v>257</v>
      </c>
      <c r="C8" s="4"/>
      <c r="D8" s="7">
        <v>1000</v>
      </c>
      <c r="E8" s="2">
        <v>507.5</v>
      </c>
      <c r="F8" s="2">
        <v>492.5</v>
      </c>
      <c r="G8" s="2">
        <v>118</v>
      </c>
      <c r="H8" s="2">
        <v>180</v>
      </c>
      <c r="I8" s="2">
        <v>243</v>
      </c>
      <c r="J8" s="2">
        <v>246.7</v>
      </c>
      <c r="K8" s="2">
        <v>212.3</v>
      </c>
      <c r="L8" s="2">
        <v>83</v>
      </c>
      <c r="M8" s="2">
        <v>414</v>
      </c>
      <c r="N8" s="2">
        <v>503</v>
      </c>
      <c r="O8" s="2">
        <v>732.4</v>
      </c>
      <c r="Q8" s="2">
        <v>267.60000000000002</v>
      </c>
      <c r="R8" s="2">
        <v>601</v>
      </c>
      <c r="S8" s="2">
        <v>185</v>
      </c>
      <c r="T8" s="2">
        <v>134</v>
      </c>
      <c r="U8" s="2"/>
      <c r="V8">
        <f>W19*$D$8/1000</f>
        <v>171</v>
      </c>
      <c r="W8">
        <f>X19*$D$8/1000</f>
        <v>208</v>
      </c>
      <c r="X8">
        <f>Y19*$D$8/1000</f>
        <v>239</v>
      </c>
      <c r="Y8">
        <f>Z19*$D$8/1000</f>
        <v>383</v>
      </c>
      <c r="AG8" t="s">
        <v>319</v>
      </c>
    </row>
    <row r="10" spans="1:35" ht="27" customHeight="1" x14ac:dyDescent="0.25">
      <c r="A10" s="7" t="s">
        <v>320</v>
      </c>
      <c r="S10" t="s">
        <v>330</v>
      </c>
      <c r="V10" s="19" t="s">
        <v>87</v>
      </c>
      <c r="W10" s="58" t="s">
        <v>272</v>
      </c>
      <c r="X10" s="58" t="s">
        <v>273</v>
      </c>
      <c r="Y10" s="58" t="s">
        <v>274</v>
      </c>
      <c r="Z10" s="58" t="s">
        <v>275</v>
      </c>
      <c r="AA10" s="58" t="s">
        <v>276</v>
      </c>
    </row>
    <row r="11" spans="1:35" ht="28.5" customHeight="1" x14ac:dyDescent="0.25">
      <c r="A11" s="19" t="s">
        <v>87</v>
      </c>
      <c r="E11">
        <f>E2/E$6</f>
        <v>1.0119848709215202</v>
      </c>
      <c r="F11">
        <f t="shared" ref="F11:N11" si="6">F2/F$6</f>
        <v>0.98753148783749312</v>
      </c>
      <c r="G11">
        <f t="shared" si="6"/>
        <v>1.2413974232394813</v>
      </c>
      <c r="H11">
        <f t="shared" si="6"/>
        <v>1.0014187157483727</v>
      </c>
      <c r="I11">
        <f t="shared" si="6"/>
        <v>0.98655488494251475</v>
      </c>
      <c r="J11">
        <f t="shared" si="6"/>
        <v>0.92572846168911704</v>
      </c>
      <c r="K11">
        <f t="shared" si="6"/>
        <v>0.99494249260458834</v>
      </c>
      <c r="L11">
        <f t="shared" ref="L11:M11" si="7">L2/L$6</f>
        <v>0.8800656435813875</v>
      </c>
      <c r="M11">
        <f t="shared" si="7"/>
        <v>1.2706404874902422</v>
      </c>
      <c r="N11">
        <f t="shared" si="6"/>
        <v>0.92282062161875456</v>
      </c>
      <c r="O11">
        <f t="shared" ref="O11:Q11" si="8">O2/O$6</f>
        <v>1.0921362830783501</v>
      </c>
      <c r="P11">
        <f t="shared" si="8"/>
        <v>0.59670555162705141</v>
      </c>
      <c r="Q11">
        <f t="shared" si="8"/>
        <v>1.3688705275753126</v>
      </c>
      <c r="V11" s="19" t="s">
        <v>88</v>
      </c>
      <c r="W11" s="59" t="s">
        <v>285</v>
      </c>
      <c r="X11" s="59" t="s">
        <v>286</v>
      </c>
      <c r="Y11" s="59" t="s">
        <v>287</v>
      </c>
      <c r="Z11" s="59" t="s">
        <v>288</v>
      </c>
      <c r="AA11" s="60" t="s">
        <v>289</v>
      </c>
    </row>
    <row r="12" spans="1:35" ht="16.5" customHeight="1" x14ac:dyDescent="0.25">
      <c r="A12" s="19" t="s">
        <v>88</v>
      </c>
      <c r="E12">
        <f t="shared" ref="E12:E14" si="9">E3/E$6</f>
        <v>1.0041400269608882</v>
      </c>
      <c r="F12">
        <f t="shared" ref="F12:N12" si="10">F3/F$6</f>
        <v>0.99569290509234842</v>
      </c>
      <c r="G12">
        <f t="shared" si="10"/>
        <v>0.87932317479463262</v>
      </c>
      <c r="H12">
        <f t="shared" si="10"/>
        <v>1.0014187157483727</v>
      </c>
      <c r="I12">
        <f t="shared" si="10"/>
        <v>0.91256326857182624</v>
      </c>
      <c r="J12">
        <f t="shared" si="10"/>
        <v>1.0800165386373033</v>
      </c>
      <c r="K12">
        <f t="shared" si="10"/>
        <v>1.0466795022200268</v>
      </c>
      <c r="L12">
        <f t="shared" ref="L12:M12" si="11">L3/L$6</f>
        <v>0.72679578430597735</v>
      </c>
      <c r="M12">
        <f t="shared" si="11"/>
        <v>1.2552945878828721</v>
      </c>
      <c r="N12">
        <f t="shared" si="10"/>
        <v>1.0017906014638802</v>
      </c>
      <c r="O12">
        <f t="shared" ref="O12:Q12" si="12">O3/O$6</f>
        <v>0.85961694539070133</v>
      </c>
      <c r="P12">
        <f t="shared" si="12"/>
        <v>1.242623932254272</v>
      </c>
      <c r="Q12">
        <f t="shared" si="12"/>
        <v>0.92328510657572405</v>
      </c>
      <c r="V12" s="19" t="s">
        <v>89</v>
      </c>
      <c r="W12" s="59" t="s">
        <v>334</v>
      </c>
      <c r="X12" s="59" t="s">
        <v>335</v>
      </c>
      <c r="Y12" s="59" t="s">
        <v>293</v>
      </c>
      <c r="Z12" s="59" t="s">
        <v>294</v>
      </c>
      <c r="AA12" s="60" t="s">
        <v>295</v>
      </c>
    </row>
    <row r="13" spans="1:35" ht="15.75" customHeight="1" x14ac:dyDescent="0.25">
      <c r="A13" s="19" t="s">
        <v>89</v>
      </c>
      <c r="E13">
        <f t="shared" si="9"/>
        <v>0.99237276101994043</v>
      </c>
      <c r="F13">
        <f t="shared" ref="F13:N13" si="13">F4/F$6</f>
        <v>1.0079350309746313</v>
      </c>
      <c r="G13">
        <f t="shared" si="13"/>
        <v>0.81725330363265858</v>
      </c>
      <c r="H13">
        <f t="shared" si="13"/>
        <v>0.82783947168532146</v>
      </c>
      <c r="I13">
        <f t="shared" si="13"/>
        <v>1.1715339258692363</v>
      </c>
      <c r="J13">
        <f t="shared" si="13"/>
        <v>1.026015711705438</v>
      </c>
      <c r="K13">
        <f t="shared" si="13"/>
        <v>0.97902341272291493</v>
      </c>
      <c r="L13">
        <f t="shared" ref="L13:M13" si="14">L4/L$6</f>
        <v>1.784852232207196</v>
      </c>
      <c r="M13">
        <f t="shared" si="14"/>
        <v>0.7089805618604974</v>
      </c>
      <c r="N13">
        <f t="shared" si="13"/>
        <v>0.92056433648032243</v>
      </c>
      <c r="O13">
        <f t="shared" ref="O13:Q13" si="15">O4/O$6</f>
        <v>1.2095702920115059</v>
      </c>
      <c r="P13">
        <f t="shared" si="15"/>
        <v>0.68897960600236874</v>
      </c>
      <c r="Q13">
        <f t="shared" si="15"/>
        <v>1.0477278818098434</v>
      </c>
      <c r="V13" s="19" t="s">
        <v>3</v>
      </c>
      <c r="W13" t="s">
        <v>296</v>
      </c>
      <c r="X13" s="59" t="s">
        <v>297</v>
      </c>
      <c r="Y13" s="59" t="s">
        <v>298</v>
      </c>
      <c r="Z13" s="59" t="s">
        <v>299</v>
      </c>
      <c r="AA13" s="60" t="s">
        <v>300</v>
      </c>
    </row>
    <row r="14" spans="1:35" ht="25.5" customHeight="1" x14ac:dyDescent="0.25">
      <c r="A14" s="19" t="s">
        <v>3</v>
      </c>
      <c r="E14">
        <f t="shared" si="9"/>
        <v>0.98845033903962443</v>
      </c>
      <c r="F14">
        <f t="shared" ref="F14:N14" si="16">F5/F$6</f>
        <v>1.012015739602059</v>
      </c>
      <c r="G14">
        <f t="shared" si="16"/>
        <v>1.0551878097535592</v>
      </c>
      <c r="H14">
        <f t="shared" si="16"/>
        <v>1.1215889616381773</v>
      </c>
      <c r="I14">
        <f t="shared" si="16"/>
        <v>1.0029974663582233</v>
      </c>
      <c r="J14">
        <f t="shared" si="16"/>
        <v>0.94887167323134503</v>
      </c>
      <c r="K14">
        <f t="shared" si="16"/>
        <v>0.95912456287082315</v>
      </c>
      <c r="L14">
        <f t="shared" ref="L14:M14" si="17">L5/L$6</f>
        <v>0.90478658862580852</v>
      </c>
      <c r="M14">
        <f t="shared" si="17"/>
        <v>0.61383598429480291</v>
      </c>
      <c r="N14">
        <f t="shared" si="16"/>
        <v>1.1303988543545136</v>
      </c>
      <c r="O14">
        <f t="shared" ref="O14:Q14" si="18">O5/O$6</f>
        <v>0.94182075164391044</v>
      </c>
      <c r="P14">
        <f t="shared" si="18"/>
        <v>1.3010641666919731</v>
      </c>
      <c r="Q14">
        <f t="shared" si="18"/>
        <v>0.70651382068403235</v>
      </c>
      <c r="V14" t="s">
        <v>5</v>
      </c>
      <c r="W14" t="s">
        <v>331</v>
      </c>
      <c r="X14" t="s">
        <v>332</v>
      </c>
      <c r="Y14" t="s">
        <v>333</v>
      </c>
      <c r="Z14" t="s">
        <v>293</v>
      </c>
    </row>
    <row r="15" spans="1:35" x14ac:dyDescent="0.25">
      <c r="A15" s="19" t="s">
        <v>321</v>
      </c>
      <c r="E15">
        <f>MIN(E11:E14)</f>
        <v>0.98845033903962443</v>
      </c>
      <c r="F15">
        <f t="shared" ref="F15:K15" si="19">MIN(F11:F14)</f>
        <v>0.98753148783749312</v>
      </c>
      <c r="G15">
        <f t="shared" si="19"/>
        <v>0.81725330363265858</v>
      </c>
      <c r="H15">
        <f t="shared" si="19"/>
        <v>0.82783947168532146</v>
      </c>
      <c r="I15">
        <f t="shared" si="19"/>
        <v>0.91256326857182624</v>
      </c>
      <c r="J15">
        <f t="shared" si="19"/>
        <v>0.92572846168911704</v>
      </c>
      <c r="K15" s="61">
        <f t="shared" si="19"/>
        <v>0.95912456287082315</v>
      </c>
      <c r="L15" s="61">
        <f t="shared" ref="L15:M15" si="20">MIN(L11:L14)</f>
        <v>0.72679578430597735</v>
      </c>
      <c r="M15" s="61">
        <f t="shared" si="20"/>
        <v>0.61383598429480291</v>
      </c>
      <c r="N15" s="61">
        <f t="shared" ref="N15:O15" si="21">MIN(N11:N14)</f>
        <v>0.92056433648032243</v>
      </c>
      <c r="O15" s="61">
        <f t="shared" si="21"/>
        <v>0.85961694539070133</v>
      </c>
      <c r="P15" s="61">
        <f t="shared" ref="P15:Q15" si="22">MIN(P11:P14)</f>
        <v>0.59670555162705141</v>
      </c>
      <c r="Q15" s="61">
        <f t="shared" si="22"/>
        <v>0.70651382068403235</v>
      </c>
      <c r="V15" s="19" t="s">
        <v>87</v>
      </c>
      <c r="W15" s="2">
        <v>189</v>
      </c>
      <c r="X15" s="2">
        <v>200</v>
      </c>
      <c r="Y15" s="2">
        <v>220</v>
      </c>
      <c r="Z15" s="2">
        <v>140</v>
      </c>
      <c r="AA15" s="2">
        <v>251</v>
      </c>
    </row>
    <row r="16" spans="1:35" x14ac:dyDescent="0.25">
      <c r="A16" s="19" t="s">
        <v>322</v>
      </c>
      <c r="E16">
        <f>MAX(E11:E14)</f>
        <v>1.0119848709215202</v>
      </c>
      <c r="F16">
        <f t="shared" ref="F16:J16" si="23">MAX(F11:F14)</f>
        <v>1.012015739602059</v>
      </c>
      <c r="G16">
        <f t="shared" si="23"/>
        <v>1.2413974232394813</v>
      </c>
      <c r="H16">
        <f t="shared" si="23"/>
        <v>1.1215889616381773</v>
      </c>
      <c r="I16">
        <f t="shared" si="23"/>
        <v>1.1715339258692363</v>
      </c>
      <c r="J16">
        <f t="shared" si="23"/>
        <v>1.0800165386373033</v>
      </c>
      <c r="K16" s="61">
        <f t="shared" ref="K16:N16" si="24">MAX(K11:K14)</f>
        <v>1.0466795022200268</v>
      </c>
      <c r="L16" s="61">
        <f t="shared" ref="L16:M16" si="25">MAX(L11:L14)</f>
        <v>1.784852232207196</v>
      </c>
      <c r="M16" s="61">
        <f t="shared" si="25"/>
        <v>1.2706404874902422</v>
      </c>
      <c r="N16" s="61">
        <f t="shared" si="24"/>
        <v>1.1303988543545136</v>
      </c>
      <c r="O16" s="61">
        <f t="shared" ref="O16:Q16" si="26">MAX(O11:O14)</f>
        <v>1.2095702920115059</v>
      </c>
      <c r="P16" s="61">
        <f t="shared" si="26"/>
        <v>1.3010641666919731</v>
      </c>
      <c r="Q16" s="61">
        <f t="shared" si="26"/>
        <v>1.3688705275753126</v>
      </c>
      <c r="V16" s="19" t="s">
        <v>88</v>
      </c>
      <c r="W16" s="2">
        <v>180.8</v>
      </c>
      <c r="X16" s="2">
        <v>276.89999999999998</v>
      </c>
      <c r="Y16" s="2">
        <v>101.3</v>
      </c>
      <c r="Z16" s="2">
        <v>149.80000000000001</v>
      </c>
      <c r="AA16" s="2">
        <v>291.3</v>
      </c>
    </row>
    <row r="17" spans="1:27" s="7" customFormat="1" x14ac:dyDescent="0.25">
      <c r="A17" s="7" t="s">
        <v>323</v>
      </c>
      <c r="E17" s="63">
        <f>IF(E16&gt;=1/E15,E16-1,1-1/E15)</f>
        <v>1.198487092152023E-2</v>
      </c>
      <c r="F17" s="63">
        <f t="shared" ref="F17:K17" si="27">IF(F16&gt;=1/F15,F16-1,1-1/F15)</f>
        <v>-1.2625938834426975E-2</v>
      </c>
      <c r="G17" s="63">
        <f t="shared" si="27"/>
        <v>0.24139742323948132</v>
      </c>
      <c r="H17" s="63">
        <f t="shared" si="27"/>
        <v>-0.20796366228369489</v>
      </c>
      <c r="I17" s="63">
        <f t="shared" si="27"/>
        <v>0.17153392586923633</v>
      </c>
      <c r="J17" s="63">
        <f t="shared" si="27"/>
        <v>-8.023037141513889E-2</v>
      </c>
      <c r="K17" s="64">
        <f t="shared" si="27"/>
        <v>4.6679502220026814E-2</v>
      </c>
      <c r="L17" s="64">
        <f t="shared" ref="L17:M17" si="28">IF(L16&gt;=1/L15,L16-1,1-1/L15)</f>
        <v>0.78485223220719602</v>
      </c>
      <c r="M17" s="64">
        <f t="shared" si="28"/>
        <v>-0.62909967089797836</v>
      </c>
      <c r="N17" s="64">
        <f t="shared" ref="N17:O17" si="29">IF(N16&gt;=1/N15,N16-1,1-1/N15)</f>
        <v>0.13039885435451359</v>
      </c>
      <c r="O17" s="64">
        <f t="shared" si="29"/>
        <v>0.2095702920115059</v>
      </c>
      <c r="P17" s="64">
        <f t="shared" ref="P17:Q17" si="30">IF(P16&gt;=1/P15,P16-1,1-1/P15)</f>
        <v>-0.67586843674116293</v>
      </c>
      <c r="Q17" s="64">
        <f t="shared" si="30"/>
        <v>-0.41540047869384966</v>
      </c>
      <c r="V17" s="19" t="s">
        <v>89</v>
      </c>
      <c r="W17" s="2">
        <v>295.24</v>
      </c>
      <c r="X17" s="2">
        <v>185.98400000000001</v>
      </c>
      <c r="Y17" s="2">
        <v>282.12099999999998</v>
      </c>
      <c r="Z17" s="2">
        <v>107.773</v>
      </c>
      <c r="AA17" s="2">
        <v>128.881</v>
      </c>
    </row>
    <row r="18" spans="1:27" x14ac:dyDescent="0.25">
      <c r="A18" s="19" t="s">
        <v>324</v>
      </c>
      <c r="E18" t="s">
        <v>87</v>
      </c>
      <c r="F18" t="s">
        <v>87</v>
      </c>
      <c r="G18" t="s">
        <v>87</v>
      </c>
      <c r="H18" t="s">
        <v>89</v>
      </c>
      <c r="I18" t="s">
        <v>89</v>
      </c>
      <c r="J18" t="s">
        <v>87</v>
      </c>
      <c r="K18" t="s">
        <v>88</v>
      </c>
      <c r="L18" t="s">
        <v>89</v>
      </c>
      <c r="M18" t="s">
        <v>89</v>
      </c>
      <c r="N18" t="s">
        <v>88</v>
      </c>
      <c r="O18" t="s">
        <v>88</v>
      </c>
      <c r="P18" t="s">
        <v>89</v>
      </c>
      <c r="Q18" t="s">
        <v>3</v>
      </c>
      <c r="V18" s="19" t="s">
        <v>3</v>
      </c>
      <c r="W18" s="2">
        <v>129.69999999999999</v>
      </c>
      <c r="X18" s="2">
        <v>312.2</v>
      </c>
      <c r="Y18" s="2">
        <v>209.5</v>
      </c>
      <c r="Z18" s="2">
        <v>236.5</v>
      </c>
      <c r="AA18" s="2">
        <v>112.1</v>
      </c>
    </row>
    <row r="19" spans="1:27" x14ac:dyDescent="0.25">
      <c r="V19" t="s">
        <v>5</v>
      </c>
      <c r="W19" s="2">
        <v>171</v>
      </c>
      <c r="X19" s="2">
        <v>208</v>
      </c>
      <c r="Y19" s="2">
        <v>239</v>
      </c>
      <c r="Z19" s="2">
        <v>383</v>
      </c>
    </row>
  </sheetData>
  <conditionalFormatting sqref="E17:M17">
    <cfRule type="colorScale" priority="5">
      <colorScale>
        <cfvo type="min"/>
        <cfvo type="percentile" val="50"/>
        <cfvo type="max"/>
        <color rgb="FFF8696B"/>
        <color rgb="FFFCFCFF"/>
        <color rgb="FF5A8AC6"/>
      </colorScale>
    </cfRule>
  </conditionalFormatting>
  <conditionalFormatting sqref="E17:N17">
    <cfRule type="colorScale" priority="3">
      <colorScale>
        <cfvo type="min"/>
        <cfvo type="percentile" val="50"/>
        <cfvo type="max"/>
        <color rgb="FFF8696B"/>
        <color rgb="FFFCFCFF"/>
        <color rgb="FF5A8AC6"/>
      </colorScale>
    </cfRule>
  </conditionalFormatting>
  <conditionalFormatting sqref="O11:Q14">
    <cfRule type="colorScale" priority="2">
      <colorScale>
        <cfvo type="min"/>
        <cfvo type="percentile" val="50"/>
        <cfvo type="max"/>
        <color rgb="FFF8696B"/>
        <color rgb="FFFCFCFF"/>
        <color rgb="FF5A8AC6"/>
      </colorScale>
    </cfRule>
  </conditionalFormatting>
  <conditionalFormatting sqref="O17:Q17">
    <cfRule type="colorScale" priority="1">
      <colorScale>
        <cfvo type="min"/>
        <cfvo type="percentile" val="50"/>
        <cfvo type="max"/>
        <color rgb="FFF8696B"/>
        <color rgb="FFFCFCFF"/>
        <color rgb="FF5A8AC6"/>
      </colorScale>
    </cfRule>
  </conditionalFormatting>
  <conditionalFormatting sqref="E11:N1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387</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209</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209</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209</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210</v>
      </c>
      <c r="N5" t="s">
        <v>95</v>
      </c>
      <c r="O5" t="s">
        <v>92</v>
      </c>
    </row>
    <row r="6" spans="1:18" x14ac:dyDescent="0.25">
      <c r="A6" t="s">
        <v>90</v>
      </c>
      <c r="B6">
        <v>24722</v>
      </c>
      <c r="C6">
        <v>31614</v>
      </c>
      <c r="D6">
        <v>34529</v>
      </c>
      <c r="E6">
        <v>37408</v>
      </c>
      <c r="F6">
        <v>42625</v>
      </c>
      <c r="G6">
        <v>48678</v>
      </c>
      <c r="H6">
        <v>54933</v>
      </c>
      <c r="I6">
        <v>62150</v>
      </c>
      <c r="J6">
        <v>66665</v>
      </c>
      <c r="K6">
        <v>71547</v>
      </c>
      <c r="L6">
        <v>90271</v>
      </c>
      <c r="M6" t="s">
        <v>211</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459</v>
      </c>
    </row>
    <row r="10" spans="1:18" x14ac:dyDescent="0.25">
      <c r="B10" t="s">
        <v>76</v>
      </c>
      <c r="C10" t="s">
        <v>77</v>
      </c>
      <c r="D10" t="s">
        <v>78</v>
      </c>
      <c r="E10" t="s">
        <v>79</v>
      </c>
      <c r="F10" t="s">
        <v>80</v>
      </c>
      <c r="G10" t="s">
        <v>81</v>
      </c>
      <c r="H10" t="s">
        <v>82</v>
      </c>
      <c r="I10" t="s">
        <v>83</v>
      </c>
      <c r="J10" t="s">
        <v>84</v>
      </c>
      <c r="K10" t="s">
        <v>85</v>
      </c>
      <c r="L10" t="s">
        <v>86</v>
      </c>
      <c r="M10" t="s">
        <v>454</v>
      </c>
      <c r="O10" t="s">
        <v>458</v>
      </c>
      <c r="P10" t="s">
        <v>457</v>
      </c>
      <c r="Q10" t="s">
        <v>456</v>
      </c>
      <c r="R10" t="s">
        <v>455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350</v>
      </c>
      <c r="F2" t="s">
        <v>351</v>
      </c>
      <c r="G2" t="s">
        <v>109</v>
      </c>
      <c r="H2" t="s">
        <v>110</v>
      </c>
      <c r="I2" t="s">
        <v>111</v>
      </c>
    </row>
    <row r="3" spans="1:9" x14ac:dyDescent="0.25">
      <c r="A3" t="s">
        <v>88</v>
      </c>
      <c r="B3" t="s">
        <v>131</v>
      </c>
      <c r="C3" t="s">
        <v>134</v>
      </c>
      <c r="D3" t="s">
        <v>139</v>
      </c>
      <c r="E3" t="s">
        <v>135</v>
      </c>
      <c r="F3" t="s">
        <v>136</v>
      </c>
      <c r="G3" t="s">
        <v>344</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345</v>
      </c>
      <c r="E5" t="s">
        <v>127</v>
      </c>
      <c r="F5" t="s">
        <v>126</v>
      </c>
      <c r="G5" t="s">
        <v>128</v>
      </c>
      <c r="H5" t="s">
        <v>129</v>
      </c>
      <c r="I5" t="s">
        <v>130</v>
      </c>
    </row>
    <row r="6" spans="1:9" x14ac:dyDescent="0.25">
      <c r="A6" t="s">
        <v>5</v>
      </c>
      <c r="B6" t="s">
        <v>113</v>
      </c>
      <c r="C6" t="s">
        <v>112</v>
      </c>
      <c r="D6" t="s">
        <v>114</v>
      </c>
      <c r="E6" t="s">
        <v>116</v>
      </c>
      <c r="F6" t="s">
        <v>352</v>
      </c>
      <c r="G6" t="s">
        <v>117</v>
      </c>
      <c r="H6" t="s">
        <v>115</v>
      </c>
      <c r="I6" t="s">
        <v>353</v>
      </c>
    </row>
    <row r="9" spans="1:9" x14ac:dyDescent="0.25">
      <c r="A9" t="s">
        <v>340</v>
      </c>
      <c r="B9" s="65" t="s">
        <v>341</v>
      </c>
      <c r="C9" s="65">
        <v>2</v>
      </c>
      <c r="D9" s="65">
        <v>3</v>
      </c>
      <c r="E9" s="65">
        <v>3</v>
      </c>
      <c r="F9">
        <v>3</v>
      </c>
      <c r="G9" s="65" t="s">
        <v>342</v>
      </c>
      <c r="H9" s="65">
        <v>6</v>
      </c>
      <c r="I9" s="65" t="s">
        <v>343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7" zoomScaleNormal="100" workbookViewId="0">
      <selection activeCell="E32" sqref="E32"/>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141</v>
      </c>
      <c r="F1" s="7" t="s">
        <v>142</v>
      </c>
    </row>
    <row r="2" spans="1:6" ht="105" x14ac:dyDescent="0.25">
      <c r="A2" t="s">
        <v>182</v>
      </c>
      <c r="B2" s="19" t="s">
        <v>181</v>
      </c>
      <c r="C2" s="19" t="s">
        <v>492</v>
      </c>
      <c r="D2" s="19" t="s">
        <v>492</v>
      </c>
      <c r="E2" s="70" t="s">
        <v>493</v>
      </c>
      <c r="F2" s="19" t="s">
        <v>197</v>
      </c>
    </row>
    <row r="3" spans="1:6" x14ac:dyDescent="0.25">
      <c r="B3" s="19"/>
      <c r="C3" s="19"/>
      <c r="D3" s="19"/>
      <c r="E3" s="19"/>
      <c r="F3" s="19"/>
    </row>
    <row r="4" spans="1:6" x14ac:dyDescent="0.25">
      <c r="A4" t="s">
        <v>166</v>
      </c>
      <c r="B4" t="s">
        <v>176</v>
      </c>
      <c r="C4" t="s">
        <v>173</v>
      </c>
      <c r="D4" t="s">
        <v>188</v>
      </c>
      <c r="E4" t="s">
        <v>191</v>
      </c>
      <c r="F4" t="s">
        <v>143</v>
      </c>
    </row>
    <row r="5" spans="1:6" x14ac:dyDescent="0.25">
      <c r="B5" t="s">
        <v>179</v>
      </c>
      <c r="C5" t="s">
        <v>183</v>
      </c>
      <c r="D5" t="s">
        <v>189</v>
      </c>
      <c r="E5" t="s">
        <v>192</v>
      </c>
      <c r="F5" t="s">
        <v>144</v>
      </c>
    </row>
    <row r="6" spans="1:6" x14ac:dyDescent="0.25">
      <c r="A6" t="s">
        <v>172</v>
      </c>
      <c r="B6" t="s">
        <v>494</v>
      </c>
      <c r="C6" t="s">
        <v>184</v>
      </c>
      <c r="D6" t="s">
        <v>187</v>
      </c>
      <c r="E6" t="s">
        <v>190</v>
      </c>
      <c r="F6" t="s">
        <v>146</v>
      </c>
    </row>
    <row r="7" spans="1:6" x14ac:dyDescent="0.25">
      <c r="A7" t="s">
        <v>170</v>
      </c>
      <c r="B7" t="s">
        <v>175</v>
      </c>
      <c r="C7" t="s">
        <v>185</v>
      </c>
      <c r="D7" t="s">
        <v>208</v>
      </c>
      <c r="E7" t="s">
        <v>147</v>
      </c>
      <c r="F7" t="s">
        <v>147</v>
      </c>
    </row>
    <row r="8" spans="1:6" x14ac:dyDescent="0.25">
      <c r="A8" t="s">
        <v>169</v>
      </c>
      <c r="B8" t="s">
        <v>165</v>
      </c>
      <c r="C8" t="s">
        <v>165</v>
      </c>
      <c r="D8" t="s">
        <v>165</v>
      </c>
      <c r="E8" t="s">
        <v>165</v>
      </c>
      <c r="F8" t="s">
        <v>145</v>
      </c>
    </row>
    <row r="10" spans="1:6" x14ac:dyDescent="0.25">
      <c r="A10" t="s">
        <v>171</v>
      </c>
      <c r="B10" t="s">
        <v>174</v>
      </c>
      <c r="C10" s="19" t="s">
        <v>186</v>
      </c>
      <c r="D10" s="19" t="s">
        <v>207</v>
      </c>
      <c r="E10" s="19" t="s">
        <v>194</v>
      </c>
      <c r="F10" t="s">
        <v>148</v>
      </c>
    </row>
    <row r="11" spans="1:6" x14ac:dyDescent="0.25">
      <c r="A11" t="s">
        <v>168</v>
      </c>
      <c r="B11" t="s">
        <v>177</v>
      </c>
      <c r="C11" t="s">
        <v>205</v>
      </c>
      <c r="D11" t="s">
        <v>206</v>
      </c>
      <c r="E11" t="s">
        <v>159</v>
      </c>
      <c r="F11" t="s">
        <v>149</v>
      </c>
    </row>
    <row r="12" spans="1:6" x14ac:dyDescent="0.25">
      <c r="A12" t="s">
        <v>167</v>
      </c>
      <c r="B12" t="s">
        <v>203</v>
      </c>
      <c r="C12" t="s">
        <v>204</v>
      </c>
      <c r="D12" t="s">
        <v>196</v>
      </c>
      <c r="E12" t="s">
        <v>195</v>
      </c>
      <c r="F12" t="s">
        <v>151</v>
      </c>
    </row>
    <row r="13" spans="1:6" x14ac:dyDescent="0.25">
      <c r="A13" t="s">
        <v>171</v>
      </c>
      <c r="B13" t="s">
        <v>178</v>
      </c>
      <c r="C13" t="s">
        <v>199</v>
      </c>
      <c r="D13" t="s">
        <v>198</v>
      </c>
      <c r="E13" t="s">
        <v>152</v>
      </c>
      <c r="F13" t="s">
        <v>152</v>
      </c>
    </row>
    <row r="14" spans="1:6" x14ac:dyDescent="0.25">
      <c r="A14" t="s">
        <v>168</v>
      </c>
      <c r="B14" t="s">
        <v>165</v>
      </c>
      <c r="C14" t="s">
        <v>165</v>
      </c>
      <c r="D14" t="s">
        <v>165</v>
      </c>
      <c r="E14" t="s">
        <v>165</v>
      </c>
      <c r="F14" t="s">
        <v>150</v>
      </c>
    </row>
    <row r="16" spans="1:6" x14ac:dyDescent="0.25">
      <c r="B16" t="s">
        <v>495</v>
      </c>
      <c r="C16" t="s">
        <v>496</v>
      </c>
      <c r="D16" s="19" t="s">
        <v>207</v>
      </c>
      <c r="E16" t="s">
        <v>195</v>
      </c>
      <c r="F16" t="s">
        <v>153</v>
      </c>
    </row>
    <row r="17" spans="2:6" x14ac:dyDescent="0.25">
      <c r="B17" t="s">
        <v>203</v>
      </c>
      <c r="C17" t="s">
        <v>497</v>
      </c>
      <c r="D17" t="s">
        <v>196</v>
      </c>
      <c r="F17" t="s">
        <v>151</v>
      </c>
    </row>
    <row r="18" spans="2:6" x14ac:dyDescent="0.25">
      <c r="B18" t="s">
        <v>498</v>
      </c>
      <c r="C18" t="s">
        <v>499</v>
      </c>
      <c r="D18" t="s">
        <v>339</v>
      </c>
      <c r="E18" t="s">
        <v>339</v>
      </c>
      <c r="F18" t="s">
        <v>154</v>
      </c>
    </row>
    <row r="19" spans="2:6" x14ac:dyDescent="0.25">
      <c r="F19" t="s">
        <v>155</v>
      </c>
    </row>
    <row r="21" spans="2:6" x14ac:dyDescent="0.25">
      <c r="B21" t="s">
        <v>500</v>
      </c>
      <c r="C21" t="s">
        <v>501</v>
      </c>
      <c r="D21" t="s">
        <v>512</v>
      </c>
      <c r="E21" t="s">
        <v>147</v>
      </c>
      <c r="F21" t="s">
        <v>156</v>
      </c>
    </row>
    <row r="22" spans="2:6" x14ac:dyDescent="0.25">
      <c r="B22" t="s">
        <v>502</v>
      </c>
      <c r="F22" t="s">
        <v>157</v>
      </c>
    </row>
    <row r="23" spans="2:6" x14ac:dyDescent="0.25">
      <c r="B23" t="s">
        <v>503</v>
      </c>
      <c r="C23" t="s">
        <v>504</v>
      </c>
      <c r="D23" t="s">
        <v>513</v>
      </c>
      <c r="E23" t="s">
        <v>513</v>
      </c>
      <c r="F23" t="s">
        <v>158</v>
      </c>
    </row>
    <row r="25" spans="2:6" x14ac:dyDescent="0.25">
      <c r="B25" t="s">
        <v>505</v>
      </c>
      <c r="C25" t="s">
        <v>506</v>
      </c>
      <c r="D25" t="s">
        <v>510</v>
      </c>
      <c r="F25" t="s">
        <v>149</v>
      </c>
    </row>
    <row r="26" spans="2:6" x14ac:dyDescent="0.25">
      <c r="B26" t="s">
        <v>177</v>
      </c>
      <c r="C26" t="s">
        <v>177</v>
      </c>
      <c r="D26" t="s">
        <v>511</v>
      </c>
      <c r="E26" s="19" t="s">
        <v>193</v>
      </c>
      <c r="F26" t="s">
        <v>150</v>
      </c>
    </row>
    <row r="27" spans="2:6" x14ac:dyDescent="0.25">
      <c r="B27" t="s">
        <v>507</v>
      </c>
      <c r="C27" t="s">
        <v>159</v>
      </c>
      <c r="D27" t="s">
        <v>159</v>
      </c>
      <c r="E27" t="s">
        <v>159</v>
      </c>
      <c r="F27" t="s">
        <v>159</v>
      </c>
    </row>
    <row r="29" spans="2:6" x14ac:dyDescent="0.25">
      <c r="B29" t="s">
        <v>178</v>
      </c>
      <c r="C29" t="s">
        <v>199</v>
      </c>
      <c r="D29" t="s">
        <v>198</v>
      </c>
      <c r="E29" t="s">
        <v>152</v>
      </c>
      <c r="F29" t="s">
        <v>152</v>
      </c>
    </row>
    <row r="30" spans="2:6" x14ac:dyDescent="0.25">
      <c r="B30" t="s">
        <v>508</v>
      </c>
      <c r="C30" t="s">
        <v>173</v>
      </c>
      <c r="D30" t="s">
        <v>509</v>
      </c>
      <c r="E30" s="19" t="s">
        <v>194</v>
      </c>
      <c r="F30" t="s">
        <v>148</v>
      </c>
    </row>
    <row r="31" spans="2:6" x14ac:dyDescent="0.25">
      <c r="B31" t="s">
        <v>174</v>
      </c>
      <c r="C31" s="19" t="s">
        <v>186</v>
      </c>
      <c r="D31" t="s">
        <v>339</v>
      </c>
      <c r="E31" s="19" t="s">
        <v>160</v>
      </c>
      <c r="F31" t="s">
        <v>160</v>
      </c>
    </row>
    <row r="33" spans="2:6" x14ac:dyDescent="0.25">
      <c r="B33" t="s">
        <v>200</v>
      </c>
      <c r="C33" t="s">
        <v>180</v>
      </c>
      <c r="D33" t="s">
        <v>201</v>
      </c>
      <c r="E33" t="s">
        <v>161</v>
      </c>
      <c r="F33" t="s">
        <v>161</v>
      </c>
    </row>
    <row r="34" spans="2:6" x14ac:dyDescent="0.25">
      <c r="C34" t="s">
        <v>202</v>
      </c>
      <c r="F34" t="s">
        <v>163</v>
      </c>
    </row>
    <row r="35" spans="2:6" x14ac:dyDescent="0.25">
      <c r="F35" t="s">
        <v>162</v>
      </c>
    </row>
    <row r="36" spans="2:6" x14ac:dyDescent="0.25">
      <c r="F36" t="s">
        <v>164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212</v>
      </c>
      <c r="B1" s="23" t="s">
        <v>259</v>
      </c>
      <c r="C1" s="23" t="s">
        <v>258</v>
      </c>
      <c r="D1" s="23" t="s">
        <v>260</v>
      </c>
      <c r="E1" s="23"/>
      <c r="F1" s="46" t="s">
        <v>265</v>
      </c>
      <c r="G1" s="46"/>
      <c r="H1" s="23" t="s">
        <v>213</v>
      </c>
      <c r="I1" s="23" t="s">
        <v>252</v>
      </c>
      <c r="J1" s="23" t="s">
        <v>214</v>
      </c>
      <c r="K1" s="23" t="s">
        <v>215</v>
      </c>
      <c r="L1" s="23" t="s">
        <v>253</v>
      </c>
      <c r="M1" s="23" t="s">
        <v>214</v>
      </c>
      <c r="N1" s="23" t="s">
        <v>215</v>
      </c>
      <c r="O1" s="23" t="s">
        <v>254</v>
      </c>
      <c r="P1" s="23" t="s">
        <v>214</v>
      </c>
      <c r="Q1" s="23" t="s">
        <v>215</v>
      </c>
      <c r="R1" s="24" t="s">
        <v>256</v>
      </c>
      <c r="S1" s="23" t="s">
        <v>214</v>
      </c>
      <c r="T1" s="23" t="s">
        <v>215</v>
      </c>
      <c r="U1" s="24" t="s">
        <v>257</v>
      </c>
      <c r="V1" s="23" t="s">
        <v>214</v>
      </c>
      <c r="W1" s="23" t="s">
        <v>215</v>
      </c>
      <c r="X1" s="24" t="s">
        <v>255</v>
      </c>
      <c r="Y1" s="23" t="s">
        <v>214</v>
      </c>
      <c r="Z1" s="23" t="s">
        <v>215</v>
      </c>
      <c r="AA1" s="25" t="s">
        <v>216</v>
      </c>
      <c r="AB1" s="25" t="s">
        <v>217</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218</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219</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220</v>
      </c>
    </row>
    <row r="7" spans="1:29" x14ac:dyDescent="0.25">
      <c r="A7" s="37" t="s">
        <v>221</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222</v>
      </c>
    </row>
    <row r="8" spans="1:29" x14ac:dyDescent="0.25">
      <c r="A8" s="37"/>
      <c r="B8" s="26"/>
      <c r="C8" s="26"/>
      <c r="D8" s="26"/>
      <c r="E8" s="40" t="s">
        <v>266</v>
      </c>
      <c r="F8" s="50">
        <v>9.5999999999999992E-3</v>
      </c>
      <c r="G8" s="51"/>
      <c r="H8" s="26"/>
      <c r="I8" s="38"/>
      <c r="J8" s="7"/>
      <c r="K8" s="39"/>
      <c r="L8" s="38"/>
      <c r="M8" s="7"/>
      <c r="N8" s="39"/>
      <c r="O8" s="38"/>
      <c r="P8" s="7"/>
      <c r="Q8" s="13"/>
      <c r="R8" s="38"/>
      <c r="S8" s="7"/>
      <c r="T8" s="32"/>
      <c r="U8" s="38"/>
      <c r="V8" s="7"/>
      <c r="W8" s="5"/>
      <c r="X8" s="38"/>
      <c r="Y8" s="7"/>
      <c r="Z8" s="13"/>
      <c r="AC8" t="s">
        <v>268</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261</v>
      </c>
      <c r="AC9" t="s">
        <v>263</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262</v>
      </c>
      <c r="AC10" t="s">
        <v>264</v>
      </c>
    </row>
    <row r="11" spans="1:29" x14ac:dyDescent="0.25">
      <c r="A11" s="37"/>
      <c r="B11" s="26"/>
      <c r="D11" s="26"/>
      <c r="E11" s="40" t="s">
        <v>266</v>
      </c>
      <c r="F11" s="55">
        <v>2.1299999999999999E-2</v>
      </c>
      <c r="G11" s="54"/>
      <c r="H11" s="19"/>
      <c r="T11" s="32"/>
      <c r="V11" s="32"/>
      <c r="W11" s="5"/>
    </row>
    <row r="12" spans="1:29" x14ac:dyDescent="0.25">
      <c r="A12" t="s">
        <v>223</v>
      </c>
      <c r="B12" s="40" t="s">
        <v>224</v>
      </c>
      <c r="C12" t="s">
        <v>224</v>
      </c>
      <c r="D12" s="26" t="s">
        <v>224</v>
      </c>
      <c r="E12" s="26"/>
      <c r="F12" s="55" t="s">
        <v>224</v>
      </c>
      <c r="G12" s="55"/>
      <c r="H12" s="19" t="s">
        <v>224</v>
      </c>
      <c r="I12" t="s">
        <v>224</v>
      </c>
      <c r="L12" t="s">
        <v>224</v>
      </c>
      <c r="O12" t="s">
        <v>224</v>
      </c>
      <c r="R12" t="s">
        <v>224</v>
      </c>
      <c r="T12" s="32"/>
      <c r="U12" t="s">
        <v>224</v>
      </c>
      <c r="V12" s="32"/>
      <c r="W12" s="5" t="s">
        <v>225</v>
      </c>
      <c r="X12" t="s">
        <v>224</v>
      </c>
      <c r="Y12" t="s">
        <v>226</v>
      </c>
      <c r="AA12" s="33">
        <v>260000</v>
      </c>
    </row>
    <row r="13" spans="1:29" x14ac:dyDescent="0.25">
      <c r="A13" t="s">
        <v>227</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228</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229</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230</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231</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232</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233</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267</v>
      </c>
      <c r="F20" s="50">
        <v>1.6000000000000001E-3</v>
      </c>
      <c r="G20" s="57">
        <f>F20*H20</f>
        <v>2880000000</v>
      </c>
      <c r="H20">
        <v>1800000000000</v>
      </c>
      <c r="T20" s="32"/>
      <c r="V20" s="32"/>
      <c r="W20" s="5"/>
    </row>
    <row r="21" spans="1:26" x14ac:dyDescent="0.25">
      <c r="E21" t="s">
        <v>269</v>
      </c>
      <c r="F21" s="50">
        <v>8.5000000000000006E-3</v>
      </c>
      <c r="G21" s="53">
        <f>F21*H21</f>
        <v>816000000000</v>
      </c>
      <c r="H21">
        <f>96*10^12</f>
        <v>96000000000000</v>
      </c>
      <c r="T21" s="32"/>
      <c r="V21" s="32"/>
      <c r="W21" s="5"/>
    </row>
    <row r="22" spans="1:26" x14ac:dyDescent="0.25">
      <c r="E22" t="s">
        <v>270</v>
      </c>
      <c r="F22" s="50">
        <v>1.6000000000000001E-3</v>
      </c>
      <c r="G22" s="53">
        <f>F22*H22</f>
        <v>841600000</v>
      </c>
      <c r="H22">
        <v>526000000000</v>
      </c>
      <c r="I22" t="s">
        <v>271</v>
      </c>
      <c r="T22" s="32"/>
      <c r="V22" s="32"/>
      <c r="W22" s="5"/>
    </row>
    <row r="23" spans="1:26" x14ac:dyDescent="0.25">
      <c r="A23" s="23" t="s">
        <v>234</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235</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236</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237</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238</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239</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240</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241</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242</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243</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244</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245</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246</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247</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248</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249</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250</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251</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2022-12-12T17:30:17Z</dcterms:modified>
</cp:coreProperties>
</file>