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activeTab="3"/>
  </bookViews>
  <sheets>
    <sheet name="Main" sheetId="3" r:id="rId1"/>
    <sheet name="Constants" sheetId="2" r:id="rId2"/>
    <sheet name="Income" sheetId="4" r:id="rId3"/>
    <sheet name="Education" sheetId="5" r:id="rId4"/>
    <sheet name="Rotated (old)" sheetId="1"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3" l="1"/>
  <c r="D35" i="3"/>
  <c r="F35" i="3"/>
  <c r="B35" i="3"/>
  <c r="B32" i="3" l="1"/>
  <c r="G31" i="3"/>
  <c r="F31" i="3"/>
  <c r="E31" i="3"/>
  <c r="D31" i="3"/>
  <c r="C31" i="3"/>
  <c r="B31" i="3"/>
  <c r="G30" i="3"/>
  <c r="F30" i="3"/>
  <c r="E30" i="3"/>
  <c r="D30" i="3"/>
  <c r="B30" i="3"/>
  <c r="F28" i="3"/>
  <c r="E28" i="3"/>
  <c r="D28" i="3"/>
  <c r="D32" i="3" s="1"/>
  <c r="C28" i="3"/>
  <c r="C32" i="3" s="1"/>
  <c r="I26" i="3"/>
  <c r="H26" i="3"/>
  <c r="I25" i="3"/>
  <c r="H25" i="3"/>
  <c r="I17" i="3"/>
  <c r="H17" i="3"/>
  <c r="I16" i="3"/>
  <c r="H16" i="3"/>
  <c r="K15" i="3"/>
  <c r="G15" i="3"/>
  <c r="G9" i="3" s="1"/>
  <c r="F15" i="3"/>
  <c r="F9" i="3" s="1"/>
  <c r="E15" i="3"/>
  <c r="E12" i="3" s="1"/>
  <c r="E34" i="3" s="1"/>
  <c r="D15" i="3"/>
  <c r="D12" i="3" s="1"/>
  <c r="D34" i="3" s="1"/>
  <c r="C15" i="3"/>
  <c r="B15" i="3"/>
  <c r="B12" i="3" s="1"/>
  <c r="H13" i="3"/>
  <c r="I13" i="3" s="1"/>
  <c r="C12" i="3"/>
  <c r="C34" i="3" s="1"/>
  <c r="C9" i="3"/>
  <c r="C10" i="3" s="1"/>
  <c r="C21" i="3" s="1"/>
  <c r="C19" i="3" s="1"/>
  <c r="B9" i="3"/>
  <c r="B10" i="3" s="1"/>
  <c r="B21" i="3" s="1"/>
  <c r="B19" i="3" s="1"/>
  <c r="D7" i="3"/>
  <c r="C7" i="3"/>
  <c r="C2" i="3" s="1"/>
  <c r="B7" i="3"/>
  <c r="I6" i="3"/>
  <c r="H6" i="3"/>
  <c r="H5" i="3"/>
  <c r="I5" i="3" s="1"/>
  <c r="G2" i="3"/>
  <c r="F2" i="3"/>
  <c r="E2" i="3"/>
  <c r="D2" i="3"/>
  <c r="B2" i="3"/>
  <c r="M8" i="1"/>
  <c r="M9" i="1" s="1"/>
  <c r="Z8" i="1"/>
  <c r="Z9" i="1" s="1"/>
  <c r="D9" i="3" l="1"/>
  <c r="D33" i="3" s="1"/>
  <c r="G12" i="3"/>
  <c r="G34" i="3" s="1"/>
  <c r="H12" i="3"/>
  <c r="H34" i="3" s="1"/>
  <c r="B34" i="3"/>
  <c r="F33" i="3"/>
  <c r="F10" i="3"/>
  <c r="F21" i="3" s="1"/>
  <c r="F19" i="3" s="1"/>
  <c r="G33" i="3"/>
  <c r="G10" i="3"/>
  <c r="G21" i="3" s="1"/>
  <c r="G19" i="3" s="1"/>
  <c r="F12" i="3"/>
  <c r="F34" i="3" s="1"/>
  <c r="C30" i="3"/>
  <c r="B33" i="3"/>
  <c r="E9" i="3"/>
  <c r="C33" i="3"/>
  <c r="H28" i="3"/>
  <c r="I28" i="3" s="1"/>
  <c r="I30" i="3" s="1"/>
  <c r="H30" i="3"/>
  <c r="B6" i="1"/>
  <c r="B5" i="1"/>
  <c r="B7" i="1"/>
  <c r="G3" i="1"/>
  <c r="B3" i="1" s="1"/>
  <c r="G4" i="1"/>
  <c r="B4" i="1" s="1"/>
  <c r="G2" i="1"/>
  <c r="B2" i="1" s="1"/>
  <c r="AE3" i="1"/>
  <c r="AE4" i="1"/>
  <c r="AE6" i="1"/>
  <c r="AE5" i="1"/>
  <c r="AE7" i="1"/>
  <c r="AE2" i="1"/>
  <c r="AF2" i="1"/>
  <c r="AD2" i="1"/>
  <c r="AD7" i="1"/>
  <c r="O4" i="1"/>
  <c r="O7" i="1"/>
  <c r="O2" i="1"/>
  <c r="O11" i="1"/>
  <c r="O5" i="1"/>
  <c r="O6" i="1"/>
  <c r="O3" i="1"/>
  <c r="D10" i="3" l="1"/>
  <c r="D21" i="3" s="1"/>
  <c r="D19" i="3" s="1"/>
  <c r="H32" i="3"/>
  <c r="E10" i="3"/>
  <c r="E21" i="3" s="1"/>
  <c r="E19" i="3" s="1"/>
  <c r="E33" i="3"/>
  <c r="I32" i="3"/>
  <c r="I12" i="3"/>
  <c r="I34" i="3" s="1"/>
  <c r="L6" i="1"/>
  <c r="AH6" i="1" s="1"/>
  <c r="I6" i="1"/>
  <c r="L2" i="1"/>
  <c r="AH2" i="1" s="1"/>
  <c r="I2" i="1"/>
  <c r="L4" i="1"/>
  <c r="AH4" i="1" s="1"/>
  <c r="I4" i="1"/>
  <c r="L3" i="1"/>
  <c r="AH3" i="1" s="1"/>
  <c r="I3" i="1"/>
  <c r="L5" i="1"/>
  <c r="AH5" i="1" s="1"/>
  <c r="I5" i="1"/>
  <c r="I7" i="1"/>
  <c r="L7" i="1"/>
  <c r="AH7" i="1" s="1"/>
  <c r="Q8" i="1"/>
  <c r="Q9" i="1"/>
  <c r="P9" i="1"/>
  <c r="P8" i="1"/>
  <c r="E8" i="1"/>
  <c r="Y8" i="1"/>
  <c r="Y9" i="1" s="1"/>
  <c r="J2" i="1" l="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<sst xmlns="http://schemas.openxmlformats.org/spreadsheetml/2006/main" count="244" uniqueCount="147">
  <si>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</si>
  <si>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</si>
  <si>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</si>
  <si>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</si>
  <si>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</si>
  <si>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</si>
  <si>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</si>
  <si>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</si>
  <si>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</si>
  <si>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</si>
  <si>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</si>
  <si>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</si>
  <si>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</si>
  <si>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</si>
  <si>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</si>
  <si>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</si>
  <si>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</si>
  <si>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</si>
  <si>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</si>
  <si>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</si>
  <si>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</si>
  <si>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</si>
  <si>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</si>
  <si>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</si>
  <si>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</si>
  <si>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</si>
  <si>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</si>
  <si>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</si>
  <si>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</si>
  <si>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</si>
  <si>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</si>
  <si>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</si>
  <si>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</si>
  <si>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</si>
  <si>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</si>
  <si>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</si>
  <si>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</si>
  <si>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</si>
  <si>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</si>
  <si>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</si>
  <si>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</si>
  <si>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</si>
  <si>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</si>
  <si>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</si>
  <si>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</si>
  <si>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</si>
  <si>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</si>
  <si>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</si>
  <si>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</si>
  <si>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</si>
  <si>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</si>
  <si>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</si>
  <si>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</si>
  <si>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</si>
  <si>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</si>
  <si>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</si>
  <si>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</si>
  <si>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</si>
  <si>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</si>
  <si>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</si>
  <si>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</si>
  <si>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</si>
  <si>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</si>
  <si>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</si>
  <si>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</si>
  <si>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</si>
  <si>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</si>
  <si>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</si>
  <si>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</si>
  <si>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</si>
  <si>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</si>
  <si>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</si>
  <si>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</si>
  <si>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</si>
  <si>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</si>
  <si>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</si>
  <si>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</si>
  <si>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</si>
  <si>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</si>
  <si>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</si>
  <si>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</si>
  <si>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</si>
  <si>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</si>
  <si>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</si>
  <si>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</si>
  <si>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</si>
  <si>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</si>
  <si>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</si>
  <si>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</si>
  <si>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</si>
  <si>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</si>
  <si>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</si>
  <si>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</si>
  <si>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</si>
  <si>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</si>
  <si>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</si>
  <si>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</si>
  <si>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</si>
  <si>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</si>
  <si>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</si>
  <si>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</si>
  <si>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</si>
  <si>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</si>
  <si>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</si>
  <si>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</si>
  <si>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</si>
  <si>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</si>
  <si>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</si>
  <si>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</si>
  <si>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professionnel</t>
  </si>
  <si>
    <t>Bac général ou technologique</t>
  </si>
  <si>
    <t>Bac +2 (BTS, DUT, DEUG…)</t>
  </si>
  <si>
    <t>Bac +3 (licence…)</t>
  </si>
  <si>
    <t>Bac +5 ou plus (master, école d'ingénieur ou de commerce, doctorat, médecine, maîtrise, DEA, DESS...)</t>
  </si>
  <si>
    <t>Eigth grade</t>
  </si>
  <si>
    <t>Primary school or less</t>
  </si>
  <si>
    <t>Some high school</t>
  </si>
  <si>
    <t>Regular high school diploma/GED or alternative credential</t>
  </si>
  <si>
    <t>Bachelor's degree (for example: BA, BS)</t>
  </si>
  <si>
    <t>Master’s degree or above (MA, MS, MEng, MEd, MSW, MBA, MD, DDS, DVM, LLB, JD)</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</si>
  <si>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</si>
  <si>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</si>
  <si>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</si>
  <si>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</si>
  <si>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</si>
  <si>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</si>
  <si>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</si>
  <si>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</si>
  <si>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</si>
  <si>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</si>
  <si>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</si>
  <si>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</si>
  <si>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</si>
  <si>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</si>
  <si>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</si>
  <si>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</si>
  <si>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</si>
  <si>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</si>
  <si>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</si>
  <si>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</si>
  <si>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</si>
  <si>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</si>
  <si>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Zweitausbildung</t>
  </si>
  <si>
    <t>Hochschulabschluss (z.B. Bachelor, Fachschulabschluss)</t>
  </si>
  <si>
    <t>Erstausbildung</t>
  </si>
  <si>
    <t>Some secondary school</t>
  </si>
  <si>
    <t>merge 3 and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</si>
</sst>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re/Documents/www/oecd_climate/questionnaires/net_gain_global_carbon_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_t&amp;d"/>
      <sheetName val="Constants"/>
    </sheetNames>
    <sheetDataSet>
      <sheetData sheetId="0"/>
      <sheetData sheetId="1">
        <row r="4">
          <cell r="C4">
            <v>32276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11" activePane="bottomLeft" state="frozen"/>
      <selection pane="bottomLeft" activeCell="D23" sqref="D23"/>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42</v>
      </c>
      <c r="B2" s="12">
        <f t="shared" ref="B2:G2" si="0">B7/B3</f>
        <v>9.7357029337316898E-3</v>
      </c>
      <c r="C2" s="12">
        <f t="shared" si="0"/>
        <v>1.5292830463390731E-2</v>
      </c>
      <c r="D2" s="12">
        <f t="shared" si="0"/>
        <v>7.3089030223605529E-3</v>
      </c>
      <c r="E2" s="3">
        <f t="shared" si="0"/>
        <v>1.3414634146341463E-2</v>
      </c>
      <c r="F2" s="12">
        <f t="shared" si="0"/>
        <v>1.7199017199017199E-2</v>
      </c>
      <c r="G2" s="12">
        <f t="shared" si="0"/>
        <v>4.1884816753926706E-3</v>
      </c>
      <c r="H2" s="3"/>
      <c r="I2" s="3"/>
      <c r="N2" t="s">
        <v>58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6" t="s">
        <v>66</v>
      </c>
      <c r="B5">
        <v>12180</v>
      </c>
      <c r="C5">
        <v>23810</v>
      </c>
      <c r="D5">
        <v>2900</v>
      </c>
      <c r="E5">
        <v>3090</v>
      </c>
      <c r="F5">
        <v>19370</v>
      </c>
      <c r="G5">
        <v>34620</v>
      </c>
      <c r="H5">
        <f>SUM(B5+C5+D5+F5)</f>
        <v>58260</v>
      </c>
      <c r="I5">
        <f>H5+E5</f>
        <v>61350</v>
      </c>
      <c r="J5">
        <v>14827</v>
      </c>
      <c r="M5" t="s">
        <v>13</v>
      </c>
    </row>
    <row r="6" spans="1:16" x14ac:dyDescent="0.25">
      <c r="A6" s="16" t="s">
        <v>67</v>
      </c>
      <c r="B6" s="1">
        <v>0.1855</v>
      </c>
      <c r="C6" s="1">
        <v>0.23599999999999999</v>
      </c>
      <c r="D6" s="1">
        <v>9.0999999999999998E-2</v>
      </c>
      <c r="H6" s="1">
        <f>B6+C6+D6</f>
        <v>0.51249999999999996</v>
      </c>
      <c r="I6" s="1">
        <f>B6+C6+D6</f>
        <v>0.51249999999999996</v>
      </c>
      <c r="M6" t="s">
        <v>14</v>
      </c>
    </row>
    <row r="7" spans="1:16" x14ac:dyDescent="0.25">
      <c r="A7" s="15" t="s">
        <v>41</v>
      </c>
      <c r="B7" s="11">
        <f>B4*((B5+$J$5*B6)/B5)</f>
        <v>5.3935794252873565E-3</v>
      </c>
      <c r="C7" s="11">
        <f>C4*((C5+$J$5*C6)/C5)</f>
        <v>6.881773708525829E-3</v>
      </c>
      <c r="D7" s="11">
        <f>D4*((D5+$J$5*D6)/D5)</f>
        <v>3.0770481724137926E-3</v>
      </c>
      <c r="E7" s="3">
        <v>4.4000000000000003E-3</v>
      </c>
      <c r="F7" s="3">
        <v>7.0000000000000001E-3</v>
      </c>
      <c r="G7" s="3">
        <v>1.6000000000000001E-3</v>
      </c>
      <c r="H7" s="3"/>
      <c r="I7" s="3"/>
      <c r="L7" s="18" t="s">
        <v>65</v>
      </c>
    </row>
    <row r="8" spans="1:16" x14ac:dyDescent="0.25">
      <c r="A8" s="15"/>
      <c r="B8" s="11"/>
      <c r="C8" s="11"/>
      <c r="D8" s="11"/>
      <c r="E8" s="3"/>
      <c r="F8" s="3"/>
      <c r="G8" s="3"/>
      <c r="H8" s="3"/>
      <c r="I8" s="3"/>
      <c r="L8" s="7" t="s">
        <v>73</v>
      </c>
    </row>
    <row r="9" spans="1:16" x14ac:dyDescent="0.25">
      <c r="A9" s="14" t="s">
        <v>68</v>
      </c>
      <c r="B9" s="20">
        <f>B11*(B15*(B17/B16)*Constants!$C$1/Constants!$C$2)*Constants!$C$3/B16/12-30</f>
        <v>11.601525537519159</v>
      </c>
      <c r="C9" s="20">
        <f>C11*(C15*(C17/C16)*Constants!$C$1/Constants!$C$2)*Constants!$C$3/C16/12-30</f>
        <v>25.254793222517712</v>
      </c>
      <c r="D9" s="20">
        <f>D11*(D15*(D17/D16)*Constants!$C$1/Constants!$C$2)*Constants!$C$3/D16/12-30</f>
        <v>5.0865013761834774</v>
      </c>
      <c r="E9" s="21">
        <f>E11*(E15*(E17/E16)*Constants!$C$1/Constants!$C$2)*Constants!$C$3/E16/12-30</f>
        <v>37.428768662577298</v>
      </c>
      <c r="F9" s="20">
        <f>F11*(F15*(F17/F16)*Constants!$C$1/Constants!$C$2)*Constants!$C$3/F16/12-30</f>
        <v>23.310686870464927</v>
      </c>
      <c r="G9" s="20">
        <f>G11*(G15*(G17/G16)*Constants!$C$1/Constants!$C$2)*Constants!$C$3/G16/12-30</f>
        <v>85.616150463269989</v>
      </c>
      <c r="M9" t="s">
        <v>59</v>
      </c>
      <c r="P9" t="s">
        <v>74</v>
      </c>
    </row>
    <row r="10" spans="1:16" x14ac:dyDescent="0.25">
      <c r="A10" s="14" t="s">
        <v>57</v>
      </c>
      <c r="B10" s="2">
        <f t="shared" ref="B10:G10" si="1">B9*B13*12/1000</f>
        <v>7.5317103789574373</v>
      </c>
      <c r="C10" s="2">
        <f t="shared" si="1"/>
        <v>20.850357284510622</v>
      </c>
      <c r="D10" s="2">
        <f t="shared" si="1"/>
        <v>2.392690247356708</v>
      </c>
      <c r="E10" s="2">
        <f t="shared" si="1"/>
        <v>3.3910464408295034</v>
      </c>
      <c r="F10" s="2">
        <f t="shared" si="1"/>
        <v>15.664781576952432</v>
      </c>
      <c r="G10" s="2">
        <f t="shared" si="1"/>
        <v>285.30725980380089</v>
      </c>
    </row>
    <row r="11" spans="1:16" x14ac:dyDescent="0.25">
      <c r="A11" s="16" t="s">
        <v>43</v>
      </c>
      <c r="B11" s="13">
        <v>0.9</v>
      </c>
      <c r="C11" s="13">
        <v>0.9</v>
      </c>
      <c r="D11" s="13">
        <v>0.9</v>
      </c>
      <c r="E11" s="13">
        <v>0.9</v>
      </c>
      <c r="F11" s="5">
        <v>0.9</v>
      </c>
      <c r="G11" s="13">
        <v>0.9</v>
      </c>
      <c r="M11" t="s">
        <v>44</v>
      </c>
      <c r="N11" t="s">
        <v>46</v>
      </c>
      <c r="O11" t="s">
        <v>45</v>
      </c>
    </row>
    <row r="12" spans="1:16" x14ac:dyDescent="0.25">
      <c r="A12" s="14" t="s">
        <v>16</v>
      </c>
      <c r="B12" s="2">
        <f>(B15*(B17/B16)*Constants!$C$1/Constants!$C$2)*Constants!$C$3/B16/12-30</f>
        <v>16.223917263910174</v>
      </c>
      <c r="C12" s="2">
        <f>(C15*(C17/C16)*Constants!$C$1/Constants!$C$2)*Constants!$C$3/C16/12-30</f>
        <v>31.394214691686351</v>
      </c>
      <c r="D12" s="2">
        <f>(D15*(D17/D16)*Constants!$C$1/Constants!$C$2)*Constants!$C$3/D16/12-30</f>
        <v>8.9850015290927558</v>
      </c>
      <c r="E12" s="2">
        <f>(E15*(E17/E16)*Constants!$C$1/Constants!$C$2)*Constants!$C$3/E16/12-30</f>
        <v>44.920854069530336</v>
      </c>
      <c r="F12" s="2">
        <f>(F15*(F17/F16)*Constants!$C$1/Constants!$C$2)*Constants!$C$3/F16/12-30</f>
        <v>29.234096522738803</v>
      </c>
      <c r="G12" s="2">
        <f>(G15*(G17/G16)*Constants!$C$1/Constants!$C$2)*Constants!$C$3/G16/12-30</f>
        <v>98.462389403633296</v>
      </c>
      <c r="H12" s="2">
        <f>SUMPRODUCT(B12:F12,B17:F17)/H17</f>
        <v>23.777393803164124</v>
      </c>
      <c r="I12" s="2">
        <f>SUMPRODUCT(B12:F12,B17:F17)/I17</f>
        <v>23.777393803164124</v>
      </c>
    </row>
    <row r="13" spans="1:16" x14ac:dyDescent="0.25">
      <c r="A13" s="16" t="s">
        <v>55</v>
      </c>
      <c r="B13" s="4">
        <v>54.1</v>
      </c>
      <c r="C13" s="2">
        <v>68.8</v>
      </c>
      <c r="D13" s="2">
        <v>39.200000000000003</v>
      </c>
      <c r="E13" s="2">
        <v>7.55</v>
      </c>
      <c r="F13" s="2">
        <v>56</v>
      </c>
      <c r="G13" s="4">
        <v>277.7</v>
      </c>
      <c r="H13" s="2">
        <f>SUM(B13:F13)</f>
        <v>225.65000000000003</v>
      </c>
      <c r="I13" s="2">
        <f>H13+E13</f>
        <v>233.20000000000005</v>
      </c>
      <c r="M13" t="s">
        <v>60</v>
      </c>
    </row>
    <row r="14" spans="1:16" x14ac:dyDescent="0.25">
      <c r="A14" s="16" t="s">
        <v>31</v>
      </c>
      <c r="B14" s="8">
        <v>445</v>
      </c>
      <c r="C14" s="8">
        <v>853.4</v>
      </c>
      <c r="D14" s="8">
        <v>293.8</v>
      </c>
      <c r="E14" s="8">
        <v>94.2</v>
      </c>
      <c r="F14" s="8">
        <v>575.79999999999995</v>
      </c>
      <c r="G14" s="10">
        <v>5794.5</v>
      </c>
      <c r="K14" s="8">
        <v>3964.1</v>
      </c>
      <c r="M14" t="s">
        <v>61</v>
      </c>
    </row>
    <row r="15" spans="1:16" x14ac:dyDescent="0.25">
      <c r="A15" s="16" t="s">
        <v>32</v>
      </c>
      <c r="B15" s="9">
        <f>B14/[1]Constants!$C$4</f>
        <v>1.3787334242161359E-2</v>
      </c>
      <c r="C15" s="9">
        <f>C14/[1]Constants!$C$4</f>
        <v>2.6440698971371916E-2</v>
      </c>
      <c r="D15" s="9">
        <f>D14/[1]Constants!$C$4</f>
        <v>9.1027388771842861E-3</v>
      </c>
      <c r="E15" s="9">
        <f>E14/[1]Constants!$C$4</f>
        <v>2.9185772710373032E-3</v>
      </c>
      <c r="F15" s="9">
        <f>F14/[1]Constants!$C$4</f>
        <v>1.7839881026149459E-2</v>
      </c>
      <c r="G15" s="9">
        <f>G14/[1]Constants!$C$4</f>
        <v>0.17952968149708762</v>
      </c>
      <c r="K15" s="9">
        <f>K14/[1]Constants!$C$4</f>
        <v>0.1228188127401165</v>
      </c>
      <c r="M15" t="s">
        <v>61</v>
      </c>
    </row>
    <row r="16" spans="1:16" x14ac:dyDescent="0.25">
      <c r="A16" s="16" t="s">
        <v>17</v>
      </c>
      <c r="B16" s="4">
        <v>52684007</v>
      </c>
      <c r="C16" s="2">
        <v>70988740</v>
      </c>
      <c r="D16" s="2">
        <v>39480741</v>
      </c>
      <c r="E16" s="2">
        <v>7089710</v>
      </c>
      <c r="F16" s="2">
        <v>53897217</v>
      </c>
      <c r="G16" s="4">
        <v>258461619</v>
      </c>
      <c r="H16" s="2">
        <f>SUM(B16:F16)</f>
        <v>224140415</v>
      </c>
      <c r="I16" s="2">
        <f>SUM(B16:F16)</f>
        <v>224140415</v>
      </c>
      <c r="M16" t="s">
        <v>60</v>
      </c>
    </row>
    <row r="17" spans="1:14" x14ac:dyDescent="0.25">
      <c r="A17" s="16" t="s">
        <v>18</v>
      </c>
      <c r="B17" s="4">
        <v>56464893</v>
      </c>
      <c r="C17" s="2">
        <v>71001565</v>
      </c>
      <c r="D17" s="2">
        <v>40507042</v>
      </c>
      <c r="E17" s="2">
        <v>7829300</v>
      </c>
      <c r="F17" s="2">
        <v>58525747</v>
      </c>
      <c r="G17" s="4">
        <v>290045629</v>
      </c>
      <c r="H17" s="2">
        <f>SUM(B17:F17)</f>
        <v>234328547</v>
      </c>
      <c r="I17" s="2">
        <f>SUM(B17:F17)</f>
        <v>234328547</v>
      </c>
      <c r="M17" t="s">
        <v>60</v>
      </c>
    </row>
    <row r="18" spans="1:14" x14ac:dyDescent="0.25">
      <c r="A18" s="14"/>
      <c r="B18" s="2"/>
      <c r="C18" s="2"/>
      <c r="D18" s="2"/>
      <c r="E18" s="2"/>
      <c r="F18" s="2"/>
      <c r="G18" s="2"/>
    </row>
    <row r="19" spans="1:14" x14ac:dyDescent="0.25">
      <c r="A19" s="14" t="s">
        <v>52</v>
      </c>
      <c r="B19" s="11">
        <f t="shared" ref="B19:G19" si="2">B21/B20</f>
        <v>1.6804869000780116E-2</v>
      </c>
      <c r="C19" s="11">
        <f t="shared" si="2"/>
        <v>2.4285946906251236E-2</v>
      </c>
      <c r="D19" s="11">
        <f t="shared" si="2"/>
        <v>8.4503315316459028E-3</v>
      </c>
      <c r="E19" s="11">
        <f t="shared" si="2"/>
        <v>2.182641984567564E-2</v>
      </c>
      <c r="F19" s="11">
        <f t="shared" si="2"/>
        <v>2.7832459188770545E-2</v>
      </c>
      <c r="G19" s="11">
        <f t="shared" si="2"/>
        <v>4.5731003235390304E-2</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3">B10/B22</f>
        <v>2.5644230095190458E-3</v>
      </c>
      <c r="C21" s="3">
        <f t="shared" si="3"/>
        <v>4.9373330060408765E-3</v>
      </c>
      <c r="D21" s="3">
        <f t="shared" si="3"/>
        <v>1.6790808753380407E-3</v>
      </c>
      <c r="E21" s="3">
        <f t="shared" si="3"/>
        <v>4.1710288325086144E-3</v>
      </c>
      <c r="F21" s="3">
        <f t="shared" si="3"/>
        <v>4.9152122927368785E-3</v>
      </c>
      <c r="G21" s="3">
        <f t="shared" si="3"/>
        <v>1.2406821177761389E-2</v>
      </c>
    </row>
    <row r="22" spans="1:14" x14ac:dyDescent="0.25">
      <c r="A22" s="16" t="s">
        <v>49</v>
      </c>
      <c r="B22">
        <v>2937</v>
      </c>
      <c r="C22">
        <v>4223</v>
      </c>
      <c r="D22">
        <v>1425</v>
      </c>
      <c r="E22">
        <v>813</v>
      </c>
      <c r="F22">
        <v>3187</v>
      </c>
      <c r="G22">
        <v>22996</v>
      </c>
      <c r="M22" t="s">
        <v>48</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f>C5/C28</f>
        <v>1.1443039351992361E-2</v>
      </c>
      <c r="D30" s="3">
        <f>D5/D28</f>
        <v>3.487263551506161E-3</v>
      </c>
      <c r="E30" s="3">
        <f>E5/E28</f>
        <v>1.5222739718738948E-2</v>
      </c>
      <c r="F30" s="3">
        <f>F5/F28</f>
        <v>1.4646431956775409E-2</v>
      </c>
      <c r="G30" s="3">
        <f>G29/G28</f>
        <v>9.8087188612099637E-3</v>
      </c>
      <c r="H30" s="3">
        <f>H5/H28</f>
        <v>1.2385612459288356E-2</v>
      </c>
      <c r="I30" s="3">
        <f>I5/I28</f>
        <v>1.2502978755717004E-2</v>
      </c>
    </row>
    <row r="31" spans="1:14" x14ac:dyDescent="0.25">
      <c r="A31" s="14" t="s">
        <v>40</v>
      </c>
      <c r="B31" s="3">
        <f t="shared" ref="B31:G31" si="4">B4/B3</f>
        <v>7.9422382671480145E-3</v>
      </c>
      <c r="C31" s="3">
        <f t="shared" si="4"/>
        <v>1.3333333333333332E-2</v>
      </c>
      <c r="D31" s="3">
        <f t="shared" si="4"/>
        <v>4.9881235154394295E-3</v>
      </c>
      <c r="E31" s="3">
        <f t="shared" si="4"/>
        <v>1.3414634146341463E-2</v>
      </c>
      <c r="F31" s="3">
        <f t="shared" si="4"/>
        <v>1.7199017199017199E-2</v>
      </c>
      <c r="G31" s="3">
        <f t="shared" si="4"/>
        <v>4.1884816753926706E-3</v>
      </c>
      <c r="H31" s="3"/>
      <c r="I31" s="3"/>
    </row>
    <row r="32" spans="1:14" x14ac:dyDescent="0.25">
      <c r="A32" s="14" t="s">
        <v>15</v>
      </c>
      <c r="B32" s="3">
        <f>(B6*$J$5+B29)/B28</f>
        <v>1.2429442430703624E-2</v>
      </c>
      <c r="C32" s="3">
        <f>(C6*$J$5+C5)/C28</f>
        <v>1.3124734559694578E-2</v>
      </c>
      <c r="D32" s="3">
        <f>(D6*$J$5+D5)/D28</f>
        <v>5.109751398993936E-3</v>
      </c>
      <c r="F32" s="11">
        <v>1.7000000000000001E-2</v>
      </c>
      <c r="H32" s="3">
        <f>(H6*$J$5+H5)/H28</f>
        <v>1.4001064852287113E-2</v>
      </c>
      <c r="I32" s="3">
        <f>(I6*$J$5+I5)/I28</f>
        <v>1.4051603105034782E-2</v>
      </c>
      <c r="M32" t="s">
        <v>37</v>
      </c>
    </row>
    <row r="33" spans="1:9" x14ac:dyDescent="0.25">
      <c r="A33" s="14" t="s">
        <v>56</v>
      </c>
      <c r="B33" s="2">
        <f t="shared" ref="B33:G33" si="5">B9*B26*12/1000</f>
        <v>7.1975864434768866</v>
      </c>
      <c r="C33" s="2">
        <f t="shared" si="5"/>
        <v>21.032191795712752</v>
      </c>
      <c r="D33" s="2">
        <f t="shared" si="5"/>
        <v>2.3499636357967666</v>
      </c>
      <c r="E33" s="2">
        <f t="shared" si="5"/>
        <v>3.1934225422910951</v>
      </c>
      <c r="F33" s="2">
        <f t="shared" si="5"/>
        <v>14.853569673860253</v>
      </c>
      <c r="G33" s="2">
        <f t="shared" si="5"/>
        <v>264.04020802872463</v>
      </c>
    </row>
    <row r="34" spans="1:9" x14ac:dyDescent="0.25">
      <c r="A34" s="14" t="s">
        <v>20</v>
      </c>
      <c r="B34" s="2">
        <f>Constants!$B$6*B12*12*B17/10^9</f>
        <v>10.992981028170488</v>
      </c>
      <c r="C34" s="2">
        <f>Constants!$B$6*C12*12*C17/10^9</f>
        <v>26.748460500668678</v>
      </c>
      <c r="D34" s="2">
        <f>Constants!$B$6*D12*12*D17/10^9</f>
        <v>4.3674700117082939</v>
      </c>
      <c r="E34" s="2">
        <f>Constants!$B$6*E12*12*E17/10^9</f>
        <v>4.2203861131988871</v>
      </c>
      <c r="F34" s="2">
        <f>Constants!$B$6*F12*12*F17/10^9</f>
        <v>20.53136804236069</v>
      </c>
      <c r="G34" s="2">
        <f>Constants!$B$6*G12*12*G17/10^9</f>
        <v>342.70302800903698</v>
      </c>
      <c r="H34" s="2">
        <f>Constants!$B$6*H12*12*H17/10^9</f>
        <v>66.860665696107034</v>
      </c>
      <c r="I34" s="2">
        <f>Constants!$B$6*I12*12*I17/10^9</f>
        <v>66.860665696107034</v>
      </c>
    </row>
    <row r="35" spans="1:9" x14ac:dyDescent="0.25">
      <c r="A35" s="14" t="s">
        <v>106</v>
      </c>
      <c r="B35" s="2">
        <f>2000*B26/$H$26</f>
        <v>470.40625995177646</v>
      </c>
      <c r="C35" s="2">
        <f t="shared" ref="C35:F35" si="6">2000*C26/$H$26</f>
        <v>631.4544379236612</v>
      </c>
      <c r="D35" s="2">
        <f t="shared" si="6"/>
        <v>350.30253400664208</v>
      </c>
      <c r="E35" s="2"/>
      <c r="F35" s="2">
        <f t="shared" si="6"/>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1" sqref="A11"/>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1</v>
      </c>
    </row>
    <row r="8" spans="1:4" x14ac:dyDescent="0.25">
      <c r="A8" t="s">
        <v>29</v>
      </c>
    </row>
    <row r="9" spans="1:4" x14ac:dyDescent="0.25">
      <c r="A9" t="s">
        <v>69</v>
      </c>
    </row>
    <row r="10" spans="1:4" x14ac:dyDescent="0.25">
      <c r="A10" t="s">
        <v>75</v>
      </c>
    </row>
    <row r="11" spans="1:4" x14ac:dyDescent="0.25">
      <c r="A11"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A7"/>
    </sheetView>
  </sheetViews>
  <sheetFormatPr baseColWidth="10" defaultRowHeight="15" x14ac:dyDescent="0.25"/>
  <cols>
    <col min="14" max="14" width="18.7109375" customWidth="1"/>
  </cols>
  <sheetData>
    <row r="1" spans="1:17" x14ac:dyDescent="0.25">
      <c r="B1" t="s">
        <v>76</v>
      </c>
      <c r="C1" t="s">
        <v>77</v>
      </c>
      <c r="D1" t="s">
        <v>78</v>
      </c>
      <c r="E1" t="s">
        <v>79</v>
      </c>
      <c r="F1" t="s">
        <v>80</v>
      </c>
      <c r="G1" t="s">
        <v>81</v>
      </c>
      <c r="H1" t="s">
        <v>82</v>
      </c>
      <c r="I1" t="s">
        <v>83</v>
      </c>
      <c r="J1" t="s">
        <v>84</v>
      </c>
      <c r="K1" t="s">
        <v>85</v>
      </c>
      <c r="L1" t="s">
        <v>86</v>
      </c>
      <c r="M1" t="s">
        <v>97</v>
      </c>
      <c r="N1" t="s">
        <v>94</v>
      </c>
      <c r="O1" t="s">
        <v>8</v>
      </c>
    </row>
    <row r="2" spans="1:17" x14ac:dyDescent="0.25">
      <c r="A2" t="s">
        <v>87</v>
      </c>
      <c r="B2">
        <v>1000</v>
      </c>
      <c r="C2">
        <v>1250</v>
      </c>
      <c r="D2">
        <v>1350</v>
      </c>
      <c r="E2">
        <v>1500</v>
      </c>
      <c r="F2">
        <v>1700</v>
      </c>
      <c r="G2">
        <v>1900</v>
      </c>
      <c r="H2">
        <v>2100</v>
      </c>
      <c r="I2">
        <v>2350</v>
      </c>
      <c r="J2">
        <v>2550</v>
      </c>
      <c r="K2">
        <v>2750</v>
      </c>
      <c r="L2">
        <v>3450</v>
      </c>
      <c r="M2" t="s">
        <v>98</v>
      </c>
      <c r="N2" t="s">
        <v>95</v>
      </c>
      <c r="O2" t="s">
        <v>91</v>
      </c>
      <c r="Q2" t="s">
        <v>102</v>
      </c>
    </row>
    <row r="3" spans="1:17" x14ac:dyDescent="0.25">
      <c r="A3" t="s">
        <v>88</v>
      </c>
      <c r="B3">
        <v>1050</v>
      </c>
      <c r="C3">
        <v>1350</v>
      </c>
      <c r="D3">
        <v>1500</v>
      </c>
      <c r="E3">
        <v>1600</v>
      </c>
      <c r="F3">
        <v>1850</v>
      </c>
      <c r="G3">
        <v>2100</v>
      </c>
      <c r="H3">
        <v>2350</v>
      </c>
      <c r="I3">
        <v>2700</v>
      </c>
      <c r="J3">
        <v>2900</v>
      </c>
      <c r="K3">
        <v>3150</v>
      </c>
      <c r="L3">
        <v>4050</v>
      </c>
      <c r="M3" t="s">
        <v>98</v>
      </c>
      <c r="N3" t="s">
        <v>95</v>
      </c>
      <c r="O3" t="s">
        <v>91</v>
      </c>
      <c r="Q3" t="s">
        <v>103</v>
      </c>
    </row>
    <row r="4" spans="1:17" x14ac:dyDescent="0.25">
      <c r="A4" t="s">
        <v>89</v>
      </c>
      <c r="B4">
        <v>500</v>
      </c>
      <c r="C4">
        <v>750</v>
      </c>
      <c r="D4">
        <v>850</v>
      </c>
      <c r="E4">
        <v>950</v>
      </c>
      <c r="F4">
        <v>1150</v>
      </c>
      <c r="G4">
        <v>1300</v>
      </c>
      <c r="H4">
        <v>1550</v>
      </c>
      <c r="I4">
        <v>1800</v>
      </c>
      <c r="J4">
        <v>1950</v>
      </c>
      <c r="K4">
        <v>2100</v>
      </c>
      <c r="L4">
        <v>2650</v>
      </c>
      <c r="M4" t="s">
        <v>98</v>
      </c>
      <c r="N4" t="s">
        <v>95</v>
      </c>
      <c r="O4" t="s">
        <v>91</v>
      </c>
      <c r="Q4" t="s">
        <v>105</v>
      </c>
    </row>
    <row r="5" spans="1:17" x14ac:dyDescent="0.25">
      <c r="A5" t="s">
        <v>3</v>
      </c>
      <c r="B5">
        <v>800</v>
      </c>
      <c r="C5">
        <v>1050</v>
      </c>
      <c r="D5">
        <v>1150</v>
      </c>
      <c r="E5">
        <v>1250</v>
      </c>
      <c r="F5">
        <v>1450</v>
      </c>
      <c r="G5">
        <v>1700</v>
      </c>
      <c r="H5">
        <v>1950</v>
      </c>
      <c r="I5">
        <v>2250</v>
      </c>
      <c r="J5">
        <v>2450</v>
      </c>
      <c r="K5">
        <v>2700</v>
      </c>
      <c r="L5">
        <v>3450</v>
      </c>
      <c r="M5" t="s">
        <v>99</v>
      </c>
      <c r="N5" t="s">
        <v>95</v>
      </c>
      <c r="O5" t="s">
        <v>92</v>
      </c>
    </row>
    <row r="6" spans="1:17" x14ac:dyDescent="0.25">
      <c r="A6" t="s">
        <v>90</v>
      </c>
      <c r="B6">
        <v>2050</v>
      </c>
      <c r="C6">
        <v>2650</v>
      </c>
      <c r="D6">
        <v>2900</v>
      </c>
      <c r="E6">
        <v>3100</v>
      </c>
      <c r="F6">
        <v>3550</v>
      </c>
      <c r="G6">
        <v>4050</v>
      </c>
      <c r="H6">
        <v>4600</v>
      </c>
      <c r="I6">
        <v>5200</v>
      </c>
      <c r="J6">
        <v>5550</v>
      </c>
      <c r="K6">
        <v>5950</v>
      </c>
      <c r="L6">
        <v>7500</v>
      </c>
      <c r="M6" t="s">
        <v>100</v>
      </c>
      <c r="N6" t="s">
        <v>95</v>
      </c>
      <c r="O6" t="s">
        <v>93</v>
      </c>
    </row>
    <row r="7" spans="1:17" x14ac:dyDescent="0.25">
      <c r="A7" t="s">
        <v>5</v>
      </c>
      <c r="B7">
        <v>20</v>
      </c>
      <c r="C7">
        <v>35</v>
      </c>
      <c r="D7">
        <v>42</v>
      </c>
      <c r="E7">
        <v>50</v>
      </c>
      <c r="F7">
        <v>65</v>
      </c>
      <c r="G7">
        <v>82</v>
      </c>
      <c r="H7">
        <v>103</v>
      </c>
      <c r="I7">
        <v>130</v>
      </c>
      <c r="J7">
        <v>145</v>
      </c>
      <c r="K7">
        <v>165</v>
      </c>
      <c r="L7">
        <v>250</v>
      </c>
      <c r="M7" t="s">
        <v>101</v>
      </c>
      <c r="N7" t="s">
        <v>96</v>
      </c>
      <c r="O7"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B1" workbookViewId="0">
      <selection activeCell="G3" sqref="G3"/>
    </sheetView>
  </sheetViews>
  <sheetFormatPr baseColWidth="10" defaultRowHeight="15" x14ac:dyDescent="0.25"/>
  <cols>
    <col min="3" max="3" width="24" customWidth="1"/>
    <col min="4" max="4" width="26" customWidth="1"/>
    <col min="5" max="5" width="24.5703125" customWidth="1"/>
    <col min="7" max="7" width="29.42578125" customWidth="1"/>
  </cols>
  <sheetData>
    <row r="1" spans="1:9" x14ac:dyDescent="0.25">
      <c r="B1">
        <v>1</v>
      </c>
      <c r="C1">
        <v>2</v>
      </c>
      <c r="D1">
        <v>3</v>
      </c>
      <c r="E1">
        <v>4</v>
      </c>
      <c r="F1">
        <v>5</v>
      </c>
      <c r="G1">
        <v>6</v>
      </c>
      <c r="H1">
        <v>7</v>
      </c>
      <c r="I1">
        <v>8</v>
      </c>
    </row>
    <row r="2" spans="1:9" x14ac:dyDescent="0.25">
      <c r="A2" t="s">
        <v>87</v>
      </c>
      <c r="B2" t="s">
        <v>137</v>
      </c>
      <c r="C2" t="s">
        <v>107</v>
      </c>
      <c r="D2" t="s">
        <v>108</v>
      </c>
      <c r="E2" t="s">
        <v>109</v>
      </c>
      <c r="F2" t="s">
        <v>110</v>
      </c>
      <c r="G2" t="s">
        <v>111</v>
      </c>
      <c r="H2" t="s">
        <v>112</v>
      </c>
      <c r="I2" t="s">
        <v>113</v>
      </c>
    </row>
    <row r="3" spans="1:9" x14ac:dyDescent="0.25">
      <c r="A3" t="s">
        <v>88</v>
      </c>
      <c r="B3" t="s">
        <v>135</v>
      </c>
      <c r="C3" t="s">
        <v>138</v>
      </c>
      <c r="D3" t="s">
        <v>144</v>
      </c>
      <c r="E3" t="s">
        <v>139</v>
      </c>
      <c r="F3" t="s">
        <v>140</v>
      </c>
      <c r="G3" t="s">
        <v>142</v>
      </c>
      <c r="H3" t="s">
        <v>143</v>
      </c>
      <c r="I3" t="s">
        <v>141</v>
      </c>
    </row>
    <row r="4" spans="1:9" x14ac:dyDescent="0.25">
      <c r="A4" t="s">
        <v>89</v>
      </c>
      <c r="B4" t="s">
        <v>136</v>
      </c>
      <c r="C4" t="s">
        <v>122</v>
      </c>
      <c r="D4" t="s">
        <v>123</v>
      </c>
      <c r="E4" t="s">
        <v>125</v>
      </c>
      <c r="F4" t="s">
        <v>124</v>
      </c>
      <c r="G4" t="s">
        <v>126</v>
      </c>
      <c r="H4" t="s">
        <v>127</v>
      </c>
      <c r="I4" t="s">
        <v>128</v>
      </c>
    </row>
    <row r="5" spans="1:9" x14ac:dyDescent="0.25">
      <c r="A5" t="s">
        <v>3</v>
      </c>
      <c r="B5" t="s">
        <v>129</v>
      </c>
      <c r="C5" t="s">
        <v>145</v>
      </c>
      <c r="E5" t="s">
        <v>131</v>
      </c>
      <c r="F5" t="s">
        <v>130</v>
      </c>
      <c r="G5" t="s">
        <v>132</v>
      </c>
      <c r="H5" t="s">
        <v>133</v>
      </c>
      <c r="I5" t="s">
        <v>134</v>
      </c>
    </row>
    <row r="6" spans="1:9" x14ac:dyDescent="0.25">
      <c r="A6" t="s">
        <v>90</v>
      </c>
    </row>
    <row r="7" spans="1:9" x14ac:dyDescent="0.25">
      <c r="A7" t="s">
        <v>5</v>
      </c>
      <c r="B7" t="s">
        <v>115</v>
      </c>
      <c r="C7" t="s">
        <v>114</v>
      </c>
      <c r="D7" t="s">
        <v>116</v>
      </c>
      <c r="E7" t="s">
        <v>120</v>
      </c>
      <c r="F7" t="s">
        <v>117</v>
      </c>
      <c r="G7" t="s">
        <v>121</v>
      </c>
      <c r="H7" t="s">
        <v>118</v>
      </c>
      <c r="I7" t="s">
        <v>119</v>
      </c>
    </row>
    <row r="9" spans="1:9" x14ac:dyDescent="0.25">
      <c r="D9" t="s">
        <v>146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sqref="A1:AH18"/>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N2/[1]Constants!$C$4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10.992981028170488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N3/[1]Constants!$C$4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26.748460500668678</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N4/[1]Constants!$C$4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4.3674700117082939</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N5/[1]Constants!$C$4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4.2203861131988871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N6/[1]Constants!$C$4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20.53136804236069</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N7/[1]Constants!$C$4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342.70302800903698</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66.860665696107034</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66.860665696107034</v>
      </c>
    </row>
    <row r="10" spans="1:34" x14ac:dyDescent="0.25">
      <c r="A10" t="s">
        <v>62</v>
      </c>
      <c r="E10">
        <v>14827</v>
      </c>
      <c r="Y10">
        <v>446.8</v>
      </c>
      <c r="AB10" s="2"/>
    </row>
    <row r="11" spans="1:34" x14ac:dyDescent="0.25">
      <c r="A11" t="s">
        <v>33</v>
      </c>
      <c r="N11" s="8">
        <v>3964.1</v>
      </c>
      <c r="O11" s="9">
        <f>N11/[1]Constants!$C$4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Main</vt:lpstr>
      <vt:lpstr>Constants</vt:lpstr>
      <vt:lpstr>Income</vt:lpstr>
      <vt:lpstr>Education</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2022-11-24T00:39:05Z</dcterms:modified>
</cp:coreProperties>
</file>