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20" windowHeight="11880" tabRatio="687" activeTab="6"/>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2" i="3"/>
  <c r="B30" i="3"/>
  <c r="G30" i="3"/>
  <c r="B6" i="3" l="1"/>
  <c r="B7" i="3" s="1"/>
  <c r="C6" i="3"/>
  <c r="C7" i="3" s="1"/>
  <c r="G6" i="3"/>
  <c r="G7" i="3" s="1"/>
  <c r="F6" i="3"/>
  <c r="F7" i="3" s="1"/>
  <c r="E6" i="3"/>
  <c r="E7" i="3" s="1"/>
  <c r="D6" i="3"/>
  <c r="D7" i="3" s="1"/>
  <c r="P12" i="4"/>
  <c r="P13" i="4"/>
  <c r="P14" i="4"/>
  <c r="P16" i="4"/>
  <c r="P11" i="4"/>
  <c r="B6" i="12" l="1"/>
  <c r="B7" i="12"/>
  <c r="AF8" i="12" l="1"/>
  <c r="AG8" i="12"/>
  <c r="C3" i="12"/>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AJ6" i="12"/>
  <c r="AK6" i="12"/>
  <c r="AI6"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M19" i="12" s="1"/>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1" i="3" l="1"/>
  <c r="F31" i="3"/>
  <c r="E31" i="3"/>
  <c r="D31" i="3"/>
  <c r="C31" i="3"/>
  <c r="B31" i="3"/>
  <c r="F28" i="3"/>
  <c r="F30" i="3" s="1"/>
  <c r="E28" i="3"/>
  <c r="E30" i="3" s="1"/>
  <c r="D28" i="3"/>
  <c r="C28" i="3"/>
  <c r="H26" i="3"/>
  <c r="H25" i="3"/>
  <c r="I25" i="3" s="1"/>
  <c r="I14" i="3"/>
  <c r="H14" i="3"/>
  <c r="I13" i="3"/>
  <c r="H13" i="3"/>
  <c r="E34" i="3"/>
  <c r="D34" i="3"/>
  <c r="H10" i="3"/>
  <c r="I10" i="3" s="1"/>
  <c r="C34" i="3"/>
  <c r="C20" i="3"/>
  <c r="C17" i="3" s="1"/>
  <c r="M8" i="1"/>
  <c r="M9" i="1" s="1"/>
  <c r="Z8" i="1"/>
  <c r="Z9" i="1" s="1"/>
  <c r="D30" i="3" l="1"/>
  <c r="D32" i="3"/>
  <c r="C30" i="3"/>
  <c r="C32" i="3"/>
  <c r="C16" i="3"/>
  <c r="C35" i="3"/>
  <c r="D35" i="3"/>
  <c r="F35" i="3"/>
  <c r="B35" i="3"/>
  <c r="I26" i="3"/>
  <c r="B20" i="3"/>
  <c r="B17" i="3" s="1"/>
  <c r="D33" i="3"/>
  <c r="G34" i="3"/>
  <c r="B34" i="3"/>
  <c r="F33" i="3"/>
  <c r="F20" i="3"/>
  <c r="F17" i="3" s="1"/>
  <c r="G33" i="3"/>
  <c r="G20" i="3"/>
  <c r="G17" i="3" s="1"/>
  <c r="F34" i="3"/>
  <c r="C33" i="3"/>
  <c r="H28" i="3"/>
  <c r="H32" i="3" s="1"/>
  <c r="B6" i="1"/>
  <c r="B5" i="1"/>
  <c r="B7" i="1"/>
  <c r="G3" i="1"/>
  <c r="B3" i="1" s="1"/>
  <c r="G4" i="1"/>
  <c r="B4" i="1" s="1"/>
  <c r="G2" i="1"/>
  <c r="B2" i="1" s="1"/>
  <c r="AE3" i="1"/>
  <c r="AE4" i="1"/>
  <c r="AE6" i="1"/>
  <c r="AE5" i="1"/>
  <c r="AE7" i="1"/>
  <c r="AE2" i="1"/>
  <c r="AF2" i="1"/>
  <c r="AD2" i="1"/>
  <c r="AD7" i="1"/>
  <c r="I28" i="3" l="1"/>
  <c r="H30" i="3"/>
  <c r="F16" i="3"/>
  <c r="G16" i="3"/>
  <c r="B16" i="3"/>
  <c r="B33" i="3"/>
  <c r="H9" i="3"/>
  <c r="H34" i="3" s="1"/>
  <c r="D20" i="3"/>
  <c r="D17" i="3" s="1"/>
  <c r="E20" i="3"/>
  <c r="E33" i="3"/>
  <c r="I9" i="3"/>
  <c r="I34" i="3" s="1"/>
  <c r="L6" i="1"/>
  <c r="AH6" i="1" s="1"/>
  <c r="I6" i="1"/>
  <c r="L2" i="1"/>
  <c r="AH2" i="1" s="1"/>
  <c r="I2" i="1"/>
  <c r="L4" i="1"/>
  <c r="AH4" i="1" s="1"/>
  <c r="I4" i="1"/>
  <c r="L3" i="1"/>
  <c r="AH3" i="1" s="1"/>
  <c r="I3" i="1"/>
  <c r="L5" i="1"/>
  <c r="AH5" i="1" s="1"/>
  <c r="I5" i="1"/>
  <c r="I7" i="1"/>
  <c r="L7" i="1"/>
  <c r="AH7" i="1" s="1"/>
  <c r="Q8" i="1"/>
  <c r="Q9" i="1"/>
  <c r="P9" i="1"/>
  <c r="P8" i="1"/>
  <c r="E8" i="1"/>
  <c r="Y8" i="1"/>
  <c r="Y9" i="1" s="1"/>
  <c r="I30" i="3" l="1"/>
  <c r="I32" i="3"/>
  <c r="E16" i="3"/>
  <c r="D16"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<sst xmlns="http://schemas.openxmlformats.org/spreadsheetml/2006/main" count="1004" uniqueCount="692">
  <si>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</si>
  <si>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</si>
  <si>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</si>
  <si>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</si>
  <si>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</si>
  <si>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</si>
  <si>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</si>
  <si>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</si>
  <si>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</si>
  <si>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</si>
  <si>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</si>
  <si>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</si>
  <si>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</si>
  <si>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</si>
  <si>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</si>
  <si>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</si>
  <si>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</si>
  <si>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</si>
  <si>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</si>
  <si>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</si>
  <si>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</si>
  <si>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</si>
  <si>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</si>
  <si>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</si>
  <si>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</si>
  <si>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</si>
  <si>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</si>
  <si>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</si>
  <si>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</si>
  <si>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</si>
  <si>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</si>
  <si>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</si>
  <si>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</si>
  <si>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</si>
  <si>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</si>
  <si>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</si>
  <si>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</si>
  <si>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</si>
  <si>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</si>
  <si>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</si>
  <si>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</si>
  <si>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</si>
  <si>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</si>
  <si>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</si>
  <si>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</si>
  <si>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</si>
  <si>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</si>
  <si>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</si>
  <si>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</si>
  <si>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</si>
  <si>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</si>
  <si>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</si>
  <si>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</si>
  <si>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</si>
  <si>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</si>
  <si>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</si>
  <si>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</si>
  <si>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</si>
  <si>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</si>
  <si>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</si>
  <si>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</si>
  <si>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</si>
  <si>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</si>
  <si>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</si>
  <si>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</si>
  <si>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</si>
  <si>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</si>
  <si>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</si>
  <si>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</si>
  <si>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</si>
  <si>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</si>
  <si>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</si>
  <si>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</si>
  <si>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</si>
  <si>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</si>
  <si>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</si>
  <si>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</si>
  <si>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</si>
  <si>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</si>
  <si>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</si>
  <si>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</si>
  <si>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</si>
  <si>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</si>
  <si>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</si>
  <si>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</si>
  <si>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</si>
  <si>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</si>
  <si>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</si>
  <si>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</si>
  <si>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</si>
  <si>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</si>
  <si>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</si>
  <si>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</si>
  <si>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</si>
  <si>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</si>
  <si>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</si>
  <si>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</si>
  <si>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</si>
  <si>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</si>
  <si>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</si>
  <si>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</si>
  <si>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</si>
  <si>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</si>
  <si>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</si>
  <si>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</si>
  <si>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</si>
  <si>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</si>
  <si>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</si>
  <si>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</si>
  <si>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</si>
  <si>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</si>
  <si>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</si>
  <si>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</si>
  <si>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</si>
  <si>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</si>
  <si>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</si>
  <si>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</si>
  <si>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</si>
  <si>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</si>
  <si>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</si>
  <si>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</si>
  <si>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</si>
  <si>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</si>
  <si>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</si>
  <si>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</si>
  <si>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</si>
  <si>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</si>
  <si>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</si>
  <si>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</si>
  <si>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</si>
  <si>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</si>
  <si>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</si>
  <si>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</si>
  <si>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</si>
  <si>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</si>
  <si>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</si>
  <si>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</si>
  <si>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</si>
  <si>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</si>
  <si>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</si>
  <si>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</si>
  <si>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</si>
  <si>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</si>
  <si>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</si>
  <si>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</si>
  <si>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</si>
  <si>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</si>
  <si>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</si>
  <si>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</si>
  <si>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</si>
  <si>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</si>
  <si>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</si>
  <si>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</si>
  <si>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</si>
  <si>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</si>
  <si>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</si>
  <si>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</si>
  <si>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</si>
  <si>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</si>
  <si>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</si>
  <si>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</si>
  <si>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</si>
  <si>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</si>
  <si>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</si>
  <si>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</si>
  <si>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</si>
  <si>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</si>
  <si>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</si>
  <si>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</si>
  <si>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</si>
  <si>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</si>
  <si>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</si>
  <si>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</si>
  <si>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</si>
  <si>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</si>
  <si>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</si>
  <si>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</si>
  <si>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</si>
  <si>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</si>
  <si>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</si>
  <si>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</si>
  <si>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</si>
  <si>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</si>
  <si>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</si>
  <si>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</si>
  <si>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</si>
  <si>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</si>
  <si>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</si>
  <si>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</si>
  <si>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</si>
  <si>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</si>
  <si>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</si>
  <si>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</si>
  <si>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</si>
  <si>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</si>
  <si>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</si>
  <si>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</si>
  <si>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</si>
  <si>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</si>
  <si>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</si>
  <si>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</si>
  <si>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</si>
  <si>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</si>
  <si>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</si>
  <si>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</si>
  <si>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</si>
  <si>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</si>
  <si>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</si>
  <si>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</si>
  <si>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</si>
  <si>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</si>
  <si>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</si>
  <si>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</si>
  <si>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</si>
  <si>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</si>
  <si>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</si>
  <si>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</si>
  <si>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</si>
  <si>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</si>
  <si>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</si>
  <si>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</si>
  <si>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</si>
  <si>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</si>
  <si>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</si>
  <si>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</si>
  <si>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</si>
  <si>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</si>
  <si>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</si>
  <si>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</si>
  <si>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</si>
  <si>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</si>
  <si>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</si>
  <si>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</si>
  <si>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</si>
  <si>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</si>
  <si>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</si>
  <si>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</si>
  <si>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</si>
  <si>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</si>
  <si>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</si>
  <si>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</si>
  <si>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</si>
  <si>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</si>
  <si>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</si>
  <si>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</si>
  <si>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</si>
  <si>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</si>
  <si>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</si>
  <si>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</si>
  <si>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</si>
  <si>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</si>
  <si>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</si>
  <si>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</si>
  <si>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</si>
  <si>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</si>
  <si>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</si>
  <si>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</si>
  <si>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</si>
  <si>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</si>
  <si>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</si>
  <si>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</si>
  <si>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</si>
  <si>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</si>
  <si>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</si>
  <si>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</si>
  <si>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</si>
  <si>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</si>
  <si>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</si>
  <si>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</si>
  <si>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</si>
  <si>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</si>
  <si>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</si>
  <si>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</si>
  <si>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</si>
  <si>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</si>
  <si>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</si>
  <si>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</si>
  <si>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</si>
  <si>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</si>
  <si>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</si>
  <si>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</si>
  <si>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</si>
  <si>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</si>
  <si>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</si>
  <si>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</si>
  <si>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</si>
  <si>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</si>
  <si>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</si>
  <si>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</si>
  <si>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</si>
  <si>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</si>
  <si>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</si>
  <si>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</si>
  <si>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</si>
  <si>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</si>
  <si>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</si>
  <si>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</si>
  <si>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</si>
  <si>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</si>
  <si>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</si>
  <si>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</si>
  <si>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</si>
  <si>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</si>
  <si>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</si>
  <si>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</si>
  <si>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</si>
  <si>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</si>
  <si>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</si>
  <si>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</si>
  <si>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</si>
  <si>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</si>
  <si>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</si>
  <si>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</si>
  <si>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</si>
  <si>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</si>
  <si>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</si>
  <si>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</si>
  <si>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</si>
  <si>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</si>
  <si>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</si>
  <si>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</si>
  <si>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</si>
  <si>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</si>
  <si>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</si>
  <si>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</si>
  <si>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</si>
  <si>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</si>
  <si>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</si>
  <si>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</si>
  <si>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</si>
  <si>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</si>
  <si>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</si>
  <si>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</si>
  <si>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</si>
  <si>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</si>
  <si>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</si>
  <si>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</si>
  <si>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</si>
  <si>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</si>
  <si>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</si>
  <si>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</si>
  <si>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</si>
  <si>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</si>
  <si>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</si>
  <si>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</si>
  <si>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</si>
  <si>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</si>
  <si>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</si>
  <si>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</si>
  <si>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</si>
  <si>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</si>
  <si>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</si>
  <si>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</si>
  <si>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</si>
  <si>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</si>
  <si>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</si>
  <si>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</si>
  <si>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</si>
  <si>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</si>
  <si>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</si>
  <si>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</si>
  <si>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</si>
  <si>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</si>
  <si>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</si>
  <si>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</si>
  <si>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</si>
  <si>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</si>
  <si>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</si>
  <si>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</si>
  <si>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</si>
  <si>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</si>
  <si>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</si>
  <si>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</si>
  <si>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</si>
  <si>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</si>
  <si>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</si>
  <si>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</si>
  <si>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</si>
  <si>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</si>
  <si>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</si>
  <si>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</si>
  <si>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</si>
  <si>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</si>
  <si>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</si>
  <si>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</si>
  <si>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</si>
  <si>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</si>
  <si>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</si>
  <si>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</si>
  <si>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</si>
  <si>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</si>
  <si>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</si>
  <si>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</si>
  <si>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</si>
  <si>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</si>
  <si>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</si>
  <si>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</si>
  <si>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</si>
  <si>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</si>
  <si>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</si>
  <si>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</si>
  <si>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</si>
  <si>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</si>
  <si>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</si>
  <si>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</si>
  <si>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</si>
  <si>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</si>
  <si>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</si>
  <si>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</si>
  <si>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</si>
  <si>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</si>
  <si>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</si>
  <si>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</si>
  <si>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</si>
  <si>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</si>
  <si>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</si>
  <si>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</si>
  <si>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</si>
  <si>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</si>
  <si>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</si>
  <si>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</si>
  <si>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</si>
  <si>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</si>
  <si>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</si>
  <si>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</si>
  <si>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</si>
  <si>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</si>
  <si>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</si>
  <si>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</si>
  <si>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</si>
  <si>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</si>
  <si>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</si>
  <si>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</si>
  <si>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</si>
  <si>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</si>
  <si>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</si>
  <si>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</si>
  <si>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</si>
  <si>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</si>
  <si>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</si>
  <si>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</si>
  <si>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</si>
  <si>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</si>
  <si>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</si>
  <si>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</si>
  <si>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</si>
  <si>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</si>
  <si>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</si>
  <si>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</si>
  <si>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</si>
  <si>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</si>
  <si>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</si>
  <si>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</si>
  <si>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</si>
  <si>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</si>
  <si>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</si>
  <si>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</si>
  <si>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</si>
  <si>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</si>
  <si>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</si>
  <si>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</si>
  <si>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</si>
  <si>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</si>
  <si>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</si>
  <si>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</si>
  <si>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</si>
  <si>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</si>
  <si>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</si>
  <si>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</si>
  <si>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</si>
  <si>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</si>
  <si>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</si>
  <si>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</si>
  <si>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</si>
  <si>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 xml:space="preserve">Alle geeigneten Dächer eine Solaranlage bekommen </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</si>
  <si>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</si>
  <si>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</si>
  <si>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</si>
  <si>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</si>
  <si>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</si>
  <si>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</si>
  <si>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</si>
  <si>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</si>
  <si>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</si>
  <si>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</si>
  <si>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</si>
  <si>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</si>
  <si>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</si>
  <si>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</si>
  <si>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</si>
  <si>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</si>
  <si>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</si>
  <si>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</si>
  <si>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</si>
  <si>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</si>
  <si>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</si>
  <si>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</si>
  <si>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</si>
  <si>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</si>
  <si>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</si>
  <si>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</si>
  <si>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</si>
  <si>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</si>
  <si>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</si>
  <si>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</si>
  <si>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</si>
  <si>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</si>
  <si>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</si>
  <si>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</si>
  <si>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</si>
  <si>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</si>
  <si>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</si>
  <si>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</si>
  <si>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</si>
  <si>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</si>
  <si>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</si>
  <si>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</si>
  <si>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</si>
  <si>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</si>
  <si>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</si>
  <si>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</si>
  <si>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</si>
  <si>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</si>
  <si>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</si>
  <si>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</si>
  <si>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</si>
  <si>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</si>
  <si>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</si>
  <si>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</si>
  <si>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</si>
  <si>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</si>
  <si>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</si>
  <si>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</si>
  <si>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</si>
  <si>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</si>
  <si>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</si>
  <si>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</si>
  <si>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</si>
  <si>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</si>
  <si>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</si>
  <si>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</si>
  <si>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</si>
  <si>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</si>
  <si>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</si>
  <si>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</si>
  <si>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</si>
  <si>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</si>
  <si>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</si>
  <si>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</si>
  <si>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</si>
  <si>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</si>
  <si>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</si>
  <si>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</si>
  <si>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</si>
  <si>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</si>
  <si>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</si>
  <si>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</si>
  <si>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</si>
  <si>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</si>
  <si>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</si>
  <si>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</si>
  <si>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</si>
  <si>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</si>
  <si>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</si>
  <si>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</si>
  <si>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</si>
  <si>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</si>
  <si>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</si>
  <si>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</si>
  <si>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</si>
  <si>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</si>
  <si>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</si>
  <si>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</si>
  <si>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</si>
  <si>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</si>
  <si>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</si>
  <si>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</si>
  <si>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</si>
  <si>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</si>
  <si>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</si>
  <si>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</si>
  <si>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</si>
  <si>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</si>
  <si>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Verbot des Verkaufs von neuen Autos mit Verbrennungsmotor bis 2030</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</si>
  <si>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</si>
  <si>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</si>
  <si>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</si>
  <si>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</si>
  <si>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</si>
  <si>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</si>
  <si>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</si>
  <si>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</si>
  <si>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</si>
  <si>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</si>
  <si>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</si>
  <si>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</si>
  <si>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</si>
  <si>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</si>
  <si>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</si>
  <si>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</si>
  <si>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</si>
  <si>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</si>
  <si>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</si>
  <si>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</si>
  <si>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</si>
  <si>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</si>
  <si>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</si>
  <si>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</si>
  <si>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</si>
  <si>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</si>
  <si>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</si>
  <si>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</si>
  <si>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</si>
  <si>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</si>
  <si>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</si>
  <si>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</si>
  <si>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</si>
  <si>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</si>
  <si>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</si>
  <si>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</si>
  <si>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</si>
  <si>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</si>
  <si>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</si>
  <si>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</si>
  <si>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</si>
  <si>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</si>
  <si>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</si>
  <si>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</si>
  <si>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</si>
  <si>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</si>
  <si>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</si>
  <si>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</si>
  <si>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</si>
  <si>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</si>
  <si>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</si>
  <si>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</si>
  <si>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</si>
  <si>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</si>
  <si>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</si>
  <si>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</si>
  <si>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</si>
  <si>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</si>
  <si>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</si>
  <si>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</si>
  <si>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</si>
  <si>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</si>
  <si>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</si>
  <si>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</si>
  <si>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</si>
  <si>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</si>
  <si>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</si>
  <si>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</si>
  <si>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</si>
  <si>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</si>
  <si>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</si>
  <si>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</si>
  <si>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</si>
  <si>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</si>
  <si>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</si>
  <si>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</si>
  <si>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</si>
  <si>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</si>
  <si>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</si>
  <si>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</si>
  <si>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</si>
  <si>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</si>
  <si>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</si>
  <si>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</si>
  <si>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</si>
  <si>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</si>
  <si>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</si>
  <si>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</si>
  <si>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</si>
  <si>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</si>
  <si>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</si>
  <si>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</si>
  <si>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</si>
  <si>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</si>
  <si>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Verdoppelung der Entwicklungshilfe für einkommensschwache Länder</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</si>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</sst>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6" formatCode="[$€-2]\ #,##0;[Red]\-[$€-2]\ #,##0"/>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u/>
      <sz val="11"/>
      <color theme="1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80">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0" fillId="0" borderId="0" xfId="0" applyAlignment="1">
      <alignment horizontal="center"/>
    </xf>
    <xf numFmtId="0" fontId="15" fillId="0" borderId="0" xfId="0" applyFont="1"/>
    <xf numFmtId="0" fontId="3" fillId="0" borderId="0" xfId="0" applyFont="1" applyAlignment="1">
      <alignment wrapText="1"/>
    </xf>
    <xf numFmtId="0" fontId="16" fillId="0" borderId="0" xfId="0" applyFont="1"/>
    <xf numFmtId="9" fontId="3" fillId="0" borderId="0" xfId="0" applyNumberFormat="1" applyFont="1"/>
    <xf numFmtId="0" fontId="14" fillId="0" borderId="0" xfId="2"/>
    <xf numFmtId="0" fontId="17" fillId="0" borderId="0" xfId="0" applyFon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uvafeb.eu.qualtrics.com/jfe/form/SV_08Uw76JwzKfiUJg?Q_Language=ES-ES" TargetMode="External"/><Relationship Id="rId2" Type="http://schemas.openxmlformats.org/officeDocument/2006/relationships/hyperlink" Target="https://uvafeb.eu.qualtrics.com/jfe/form/SV_08Uw76JwzKfiUJg?Q_Language=DE" TargetMode="External"/><Relationship Id="rId1" Type="http://schemas.openxmlformats.org/officeDocument/2006/relationships/hyperlink" Target="https://uvafeb.eu.qualtrics.com/jfe/form/SV_2tSGbYYQIi15sxw" TargetMode="External"/><Relationship Id="rId5" Type="http://schemas.openxmlformats.org/officeDocument/2006/relationships/printerSettings" Target="../printerSettings/printerSettings2.bin"/><Relationship Id="rId4" Type="http://schemas.openxmlformats.org/officeDocument/2006/relationships/hyperlink" Target="https://uvafeb.fra1.qualtrics.com/public-quotas?SID=SV_2tSGbYYQIi15sxw"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pane ySplit="1" topLeftCell="A2" activePane="bottomLeft" state="frozen"/>
      <selection pane="bottomLeft" activeCell="B2" sqref="B2:F2"/>
    </sheetView>
  </sheetViews>
  <sheetFormatPr baseColWidth="10" defaultRowHeight="14.5" x14ac:dyDescent="0.35"/>
  <cols>
    <col min="1" max="1" width="58.453125" style="22" customWidth="1"/>
  </cols>
  <sheetData>
    <row r="1" spans="1:16" x14ac:dyDescent="0.35">
      <c r="A1" s="14" t="s">
        <v>6</v>
      </c>
      <c r="B1" s="7" t="s">
        <v>0</v>
      </c>
      <c r="C1" s="7" t="s">
        <v>1</v>
      </c>
      <c r="D1" s="7" t="s">
        <v>2</v>
      </c>
      <c r="E1" s="19" t="s">
        <v>4</v>
      </c>
      <c r="F1" s="7" t="s">
        <v>3</v>
      </c>
      <c r="G1" s="7" t="s">
        <v>5</v>
      </c>
      <c r="H1" t="s">
        <v>64</v>
      </c>
      <c r="I1" t="s">
        <v>63</v>
      </c>
      <c r="J1" t="s">
        <v>62</v>
      </c>
      <c r="K1" t="s">
        <v>33</v>
      </c>
      <c r="M1" s="7" t="s">
        <v>8</v>
      </c>
    </row>
    <row r="2" spans="1:16" x14ac:dyDescent="0.3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503</v>
      </c>
    </row>
    <row r="3" spans="1:16" x14ac:dyDescent="0.35">
      <c r="A3" s="16" t="s">
        <v>39</v>
      </c>
      <c r="B3" s="3">
        <v>0.55400000000000005</v>
      </c>
      <c r="C3" s="3">
        <v>0.45</v>
      </c>
      <c r="D3" s="3">
        <v>0.42099999999999999</v>
      </c>
      <c r="E3" s="3">
        <v>0.32800000000000001</v>
      </c>
      <c r="F3" s="3">
        <v>0.40699999999999997</v>
      </c>
      <c r="G3" s="3">
        <v>0.38200000000000001</v>
      </c>
      <c r="H3" s="3"/>
      <c r="I3" s="3"/>
      <c r="M3" t="s">
        <v>9</v>
      </c>
    </row>
    <row r="4" spans="1:16" x14ac:dyDescent="0.3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35">
      <c r="A5" s="15"/>
      <c r="B5" s="11"/>
      <c r="C5" s="11"/>
      <c r="D5" s="11"/>
      <c r="E5" s="3"/>
      <c r="F5" s="3"/>
      <c r="G5" s="3"/>
      <c r="H5" s="3" t="s">
        <v>65</v>
      </c>
      <c r="I5" s="3"/>
      <c r="L5" s="7" t="s">
        <v>73</v>
      </c>
    </row>
    <row r="6" spans="1:16" x14ac:dyDescent="0.35">
      <c r="A6" s="14" t="s">
        <v>359</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3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35">
      <c r="A8" s="16" t="s">
        <v>43</v>
      </c>
      <c r="B8" s="13">
        <v>0.9</v>
      </c>
      <c r="C8" s="13">
        <v>0.9</v>
      </c>
      <c r="D8" s="13">
        <v>0.9</v>
      </c>
      <c r="E8" s="13">
        <v>0.9</v>
      </c>
      <c r="F8" s="5">
        <v>0.9</v>
      </c>
      <c r="G8" s="13">
        <v>0.9</v>
      </c>
      <c r="M8" t="s">
        <v>44</v>
      </c>
      <c r="N8" t="s">
        <v>46</v>
      </c>
      <c r="O8" t="s">
        <v>45</v>
      </c>
    </row>
    <row r="9" spans="1:16" x14ac:dyDescent="0.3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3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35">
      <c r="A11" s="16" t="s">
        <v>31</v>
      </c>
      <c r="B11" s="8">
        <v>445</v>
      </c>
      <c r="C11" s="8">
        <v>853.4</v>
      </c>
      <c r="D11" s="8">
        <v>293.8</v>
      </c>
      <c r="E11" s="8">
        <v>94.2</v>
      </c>
      <c r="F11" s="8">
        <v>575.79999999999995</v>
      </c>
      <c r="G11" s="10">
        <v>5794.5</v>
      </c>
      <c r="K11" s="8">
        <v>3964.1</v>
      </c>
      <c r="M11" t="s">
        <v>61</v>
      </c>
    </row>
    <row r="12" spans="1:16" x14ac:dyDescent="0.3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3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3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35">
      <c r="A15" s="14"/>
      <c r="B15" s="3"/>
      <c r="C15" s="3"/>
      <c r="D15" s="3"/>
      <c r="E15" s="3"/>
      <c r="F15" s="3"/>
      <c r="G15" s="3"/>
    </row>
    <row r="16" spans="1:16" x14ac:dyDescent="0.35">
      <c r="A16" s="14" t="s">
        <v>52</v>
      </c>
      <c r="B16" s="11">
        <f t="shared" ref="B16:G16" si="2">B20/B19</f>
        <v>1.6804869000780116E-2</v>
      </c>
      <c r="C16" s="11">
        <f t="shared" si="2"/>
        <v>2.4285946906251236E-2</v>
      </c>
      <c r="D16" s="11">
        <f t="shared" si="2"/>
        <v>8.4503315316459028E-3</v>
      </c>
      <c r="E16" s="11">
        <f t="shared" si="2"/>
        <v>2.182641984567564E-2</v>
      </c>
      <c r="F16" s="11">
        <f t="shared" si="2"/>
        <v>2.7832459188770545E-2</v>
      </c>
      <c r="G16" s="11">
        <f t="shared" si="2"/>
        <v>4.5731003235390304E-2</v>
      </c>
    </row>
    <row r="17" spans="1:14" x14ac:dyDescent="0.35">
      <c r="A17" s="14" t="s">
        <v>432</v>
      </c>
      <c r="B17" s="11">
        <f>B20/B18</f>
        <v>2.8652771056078725E-2</v>
      </c>
      <c r="C17" s="11">
        <f t="shared" ref="C17:G17" si="3">C20/C18</f>
        <v>3.7067064609916489E-2</v>
      </c>
      <c r="D17" s="11">
        <f t="shared" si="3"/>
        <v>1.4677280378829026E-2</v>
      </c>
      <c r="E17" s="11"/>
      <c r="F17" s="11">
        <f t="shared" si="3"/>
        <v>3.8580944213005321E-2</v>
      </c>
      <c r="G17" s="11">
        <f t="shared" si="3"/>
        <v>6.5196117592019917E-2</v>
      </c>
    </row>
    <row r="18" spans="1:14" x14ac:dyDescent="0.35">
      <c r="A18" s="16" t="s">
        <v>430</v>
      </c>
      <c r="B18" s="11">
        <v>8.9499999999999996E-2</v>
      </c>
      <c r="C18" s="11">
        <v>0.13320000000000001</v>
      </c>
      <c r="D18" s="11">
        <v>0.1144</v>
      </c>
      <c r="E18" s="11"/>
      <c r="F18" s="11">
        <v>0.12740000000000001</v>
      </c>
      <c r="G18" s="11">
        <v>0.1903</v>
      </c>
      <c r="M18" t="s">
        <v>431</v>
      </c>
    </row>
    <row r="19" spans="1:14" x14ac:dyDescent="0.35">
      <c r="A19" s="16" t="s">
        <v>50</v>
      </c>
      <c r="B19" s="11">
        <v>0.15260000000000001</v>
      </c>
      <c r="C19" s="11">
        <v>0.20330000000000001</v>
      </c>
      <c r="D19" s="11">
        <v>0.19869999999999999</v>
      </c>
      <c r="E19" s="11">
        <v>0.19109999999999999</v>
      </c>
      <c r="F19" s="11">
        <v>0.17660000000000001</v>
      </c>
      <c r="G19" s="11">
        <v>0.27129999999999999</v>
      </c>
      <c r="M19" t="s">
        <v>53</v>
      </c>
    </row>
    <row r="20" spans="1:14" x14ac:dyDescent="0.35">
      <c r="A20" s="14" t="s">
        <v>70</v>
      </c>
      <c r="B20" s="3">
        <f t="shared" ref="B20:G20" si="4">B7/B21</f>
        <v>2.5644230095190458E-3</v>
      </c>
      <c r="C20" s="3">
        <f t="shared" si="4"/>
        <v>4.9373330060408765E-3</v>
      </c>
      <c r="D20" s="3">
        <f t="shared" si="4"/>
        <v>1.6790808753380407E-3</v>
      </c>
      <c r="E20" s="3">
        <f t="shared" si="4"/>
        <v>4.1710288325086144E-3</v>
      </c>
      <c r="F20" s="3">
        <f t="shared" si="4"/>
        <v>4.9152122927368785E-3</v>
      </c>
      <c r="G20" s="3">
        <f t="shared" si="4"/>
        <v>1.2406821177761389E-2</v>
      </c>
      <c r="M20" t="s">
        <v>431</v>
      </c>
    </row>
    <row r="21" spans="1:14" x14ac:dyDescent="0.35">
      <c r="A21" s="16" t="s">
        <v>49</v>
      </c>
      <c r="B21">
        <v>2937</v>
      </c>
      <c r="C21">
        <v>4223</v>
      </c>
      <c r="D21">
        <v>1425</v>
      </c>
      <c r="E21">
        <v>813</v>
      </c>
      <c r="F21">
        <v>3187</v>
      </c>
      <c r="G21">
        <v>22996</v>
      </c>
      <c r="M21" t="s">
        <v>48</v>
      </c>
    </row>
    <row r="22" spans="1:14" x14ac:dyDescent="0.35">
      <c r="A22" s="16" t="s">
        <v>433</v>
      </c>
      <c r="B22" s="41">
        <v>175</v>
      </c>
      <c r="C22" s="41">
        <v>249</v>
      </c>
      <c r="D22" s="41">
        <v>132</v>
      </c>
      <c r="E22" s="36"/>
      <c r="F22" s="41">
        <v>178</v>
      </c>
      <c r="G22" s="41">
        <v>479</v>
      </c>
      <c r="M22" t="s">
        <v>438</v>
      </c>
    </row>
    <row r="23" spans="1:14" x14ac:dyDescent="0.35">
      <c r="A23" s="16" t="s">
        <v>51</v>
      </c>
      <c r="B23">
        <v>95</v>
      </c>
      <c r="C23">
        <v>112</v>
      </c>
      <c r="D23">
        <v>83</v>
      </c>
      <c r="E23">
        <v>152</v>
      </c>
      <c r="F23">
        <v>88</v>
      </c>
      <c r="G23">
        <v>172</v>
      </c>
      <c r="M23" t="s">
        <v>53</v>
      </c>
    </row>
    <row r="24" spans="1:14" x14ac:dyDescent="0.35">
      <c r="A24" s="14" t="s">
        <v>72</v>
      </c>
      <c r="B24" s="3"/>
      <c r="C24" s="3"/>
      <c r="D24" s="3"/>
      <c r="E24" s="3"/>
      <c r="F24" s="3"/>
      <c r="G24" s="3"/>
    </row>
    <row r="25" spans="1:14" x14ac:dyDescent="0.35">
      <c r="A25" s="16" t="s">
        <v>71</v>
      </c>
      <c r="B25">
        <v>67.400000000000006</v>
      </c>
      <c r="C25">
        <v>83.1</v>
      </c>
      <c r="D25">
        <v>47.1</v>
      </c>
      <c r="E25">
        <v>8.6</v>
      </c>
      <c r="F25">
        <v>66.8</v>
      </c>
      <c r="G25">
        <v>328.3</v>
      </c>
      <c r="H25">
        <f>SUM(B25+C25+D25+F25)</f>
        <v>264.39999999999998</v>
      </c>
      <c r="I25">
        <f>H25+E25</f>
        <v>273</v>
      </c>
      <c r="J25">
        <v>446.8</v>
      </c>
      <c r="M25" t="s">
        <v>12</v>
      </c>
    </row>
    <row r="26" spans="1:14" x14ac:dyDescent="0.35">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35">
      <c r="A27" s="16" t="s">
        <v>10</v>
      </c>
      <c r="B27">
        <v>27012</v>
      </c>
      <c r="C27">
        <v>25039</v>
      </c>
      <c r="D27">
        <v>17656</v>
      </c>
      <c r="E27">
        <v>23603</v>
      </c>
      <c r="F27">
        <v>19798</v>
      </c>
      <c r="G27">
        <v>24858</v>
      </c>
      <c r="M27" t="s">
        <v>9</v>
      </c>
    </row>
    <row r="28" spans="1:14" x14ac:dyDescent="0.35">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35">
      <c r="A29" s="16" t="s">
        <v>36</v>
      </c>
      <c r="B29">
        <v>3079</v>
      </c>
      <c r="G29">
        <v>44100</v>
      </c>
      <c r="M29" t="s">
        <v>34</v>
      </c>
      <c r="N29" t="s">
        <v>35</v>
      </c>
    </row>
    <row r="30" spans="1:14" x14ac:dyDescent="0.35">
      <c r="A30" s="14" t="s">
        <v>7</v>
      </c>
      <c r="B30" s="3">
        <f>B29/B28</f>
        <v>6.5650319829424304E-3</v>
      </c>
      <c r="C30" s="3" t="e">
        <f>#REF!/C28</f>
        <v>#REF!</v>
      </c>
      <c r="D30" s="3" t="e">
        <f>#REF!/D28</f>
        <v>#REF!</v>
      </c>
      <c r="E30" s="3" t="e">
        <f>#REF!/E28</f>
        <v>#REF!</v>
      </c>
      <c r="F30" s="3" t="e">
        <f>#REF!/F28</f>
        <v>#REF!</v>
      </c>
      <c r="G30" s="3">
        <f>G29/G28</f>
        <v>9.8087188612099637E-3</v>
      </c>
      <c r="H30" s="3" t="e">
        <f>#REF!/H28</f>
        <v>#REF!</v>
      </c>
      <c r="I30" s="3" t="e">
        <f>#REF!/I28</f>
        <v>#REF!</v>
      </c>
    </row>
    <row r="31" spans="1:14" x14ac:dyDescent="0.35">
      <c r="A31" s="14" t="s">
        <v>40</v>
      </c>
      <c r="B31" s="3">
        <f t="shared" ref="B31:G31" si="5">B4/B3</f>
        <v>7.9422382671480145E-3</v>
      </c>
      <c r="C31" s="3">
        <f t="shared" si="5"/>
        <v>1.3333333333333332E-2</v>
      </c>
      <c r="D31" s="3">
        <f t="shared" si="5"/>
        <v>4.9881235154394295E-3</v>
      </c>
      <c r="E31" s="3">
        <f t="shared" si="5"/>
        <v>1.3414634146341463E-2</v>
      </c>
      <c r="F31" s="3">
        <f t="shared" si="5"/>
        <v>1.7199017199017199E-2</v>
      </c>
      <c r="G31" s="3">
        <f t="shared" si="5"/>
        <v>4.1884816753926706E-3</v>
      </c>
      <c r="H31" s="3"/>
      <c r="I31" s="3"/>
    </row>
    <row r="32" spans="1:14" x14ac:dyDescent="0.35">
      <c r="A32" s="14" t="s">
        <v>15</v>
      </c>
      <c r="B32" s="3" t="e">
        <f>(#REF!*#REF!+B29)/B28</f>
        <v>#REF!</v>
      </c>
      <c r="C32" s="3" t="e">
        <f>(#REF!*#REF!+#REF!)/C28</f>
        <v>#REF!</v>
      </c>
      <c r="D32" s="3" t="e">
        <f>(#REF!*#REF!+#REF!)/D28</f>
        <v>#REF!</v>
      </c>
      <c r="F32" s="11">
        <v>1.7000000000000001E-2</v>
      </c>
      <c r="H32" s="3" t="e">
        <f>(#REF!*#REF!+#REF!)/H28</f>
        <v>#REF!</v>
      </c>
      <c r="I32" s="3" t="e">
        <f>(#REF!*#REF!+#REF!)/I28</f>
        <v>#REF!</v>
      </c>
      <c r="M32" t="s">
        <v>37</v>
      </c>
    </row>
    <row r="33" spans="1:9" x14ac:dyDescent="0.35">
      <c r="A33" s="14" t="s">
        <v>56</v>
      </c>
      <c r="B33" s="2">
        <f t="shared" ref="B33:G33" si="6">B6*B26*12/1000</f>
        <v>7.1975864434768866</v>
      </c>
      <c r="C33" s="2">
        <f t="shared" si="6"/>
        <v>21.032191795712752</v>
      </c>
      <c r="D33" s="2">
        <f t="shared" si="6"/>
        <v>2.3499636357967666</v>
      </c>
      <c r="E33" s="2">
        <f t="shared" si="6"/>
        <v>3.1934225422910951</v>
      </c>
      <c r="F33" s="2">
        <f t="shared" si="6"/>
        <v>14.853569673860253</v>
      </c>
      <c r="G33" s="2">
        <f t="shared" si="6"/>
        <v>264.04020802872463</v>
      </c>
    </row>
    <row r="34" spans="1:9" x14ac:dyDescent="0.35">
      <c r="A34" s="14" t="s">
        <v>20</v>
      </c>
      <c r="B34" s="2">
        <f>Constants!$B$6*B9*12*B14/10^9</f>
        <v>10.333402166480258</v>
      </c>
      <c r="C34" s="2">
        <f>Constants!$B$6*C9*12*C14/10^9</f>
        <v>25.143552870628557</v>
      </c>
      <c r="D34" s="2">
        <f>Constants!$B$6*D9*12*D14/10^9</f>
        <v>4.1054218110057965</v>
      </c>
      <c r="E34" s="2">
        <f>Constants!$B$6*E9*12*E14/10^9</f>
        <v>3.9671629464069529</v>
      </c>
      <c r="F34" s="2">
        <f>Constants!$B$6*F9*12*F14/10^9</f>
        <v>19.299485959819044</v>
      </c>
      <c r="G34" s="2">
        <f>Constants!$B$6*G9*12*G14/10^9</f>
        <v>322.14084632849483</v>
      </c>
      <c r="H34" s="2">
        <f>Constants!$B$6*H9*12*H14/10^9</f>
        <v>62.849025754340616</v>
      </c>
      <c r="I34" s="2">
        <f>Constants!$B$6*I9*12*I14/10^9</f>
        <v>62.849025754340616</v>
      </c>
    </row>
    <row r="35" spans="1:9" x14ac:dyDescent="0.35">
      <c r="A35" s="14" t="s">
        <v>106</v>
      </c>
      <c r="B35" s="2">
        <f>2000*B26/$H$26</f>
        <v>470.40625995177646</v>
      </c>
      <c r="C35" s="2">
        <f t="shared" ref="C35:F35" si="7">2000*C26/$H$26</f>
        <v>631.4544379236612</v>
      </c>
      <c r="D35" s="2">
        <f t="shared" si="7"/>
        <v>350.30253400664208</v>
      </c>
      <c r="E35" s="2"/>
      <c r="F35" s="2">
        <f t="shared" si="7"/>
        <v>483.14453391565434</v>
      </c>
    </row>
    <row r="36" spans="1:9" x14ac:dyDescent="0.35">
      <c r="A36" s="14"/>
    </row>
    <row r="37" spans="1:9" x14ac:dyDescent="0.35">
      <c r="A37" s="14"/>
    </row>
    <row r="38" spans="1:9" x14ac:dyDescent="0.35">
      <c r="A38" s="14"/>
    </row>
    <row r="39" spans="1:9" x14ac:dyDescent="0.35">
      <c r="A39" s="14"/>
    </row>
    <row r="40" spans="1:9" x14ac:dyDescent="0.35">
      <c r="A40" s="14"/>
    </row>
    <row r="41" spans="1:9" x14ac:dyDescent="0.35">
      <c r="A41" s="14"/>
    </row>
    <row r="42" spans="1:9" x14ac:dyDescent="0.35">
      <c r="A42" s="14"/>
    </row>
    <row r="43" spans="1:9" x14ac:dyDescent="0.35">
      <c r="A43" s="14"/>
    </row>
    <row r="44" spans="1:9" x14ac:dyDescent="0.35">
      <c r="A44" s="14"/>
    </row>
    <row r="45" spans="1:9" x14ac:dyDescent="0.35">
      <c r="A45" s="14"/>
    </row>
    <row r="46" spans="1:9" x14ac:dyDescent="0.35">
      <c r="A46" s="14"/>
    </row>
    <row r="47" spans="1:9" x14ac:dyDescent="0.35">
      <c r="A47" s="14"/>
    </row>
    <row r="48" spans="1:9" x14ac:dyDescent="0.35">
      <c r="A48" s="14"/>
    </row>
    <row r="49" spans="1:1" x14ac:dyDescent="0.35">
      <c r="A49" s="14"/>
    </row>
    <row r="50" spans="1:1" x14ac:dyDescent="0.35">
      <c r="A50" s="14"/>
    </row>
    <row r="51" spans="1:1" x14ac:dyDescent="0.35">
      <c r="A51" s="14"/>
    </row>
    <row r="52" spans="1:1" x14ac:dyDescent="0.35">
      <c r="A52" s="14"/>
    </row>
    <row r="53" spans="1:1" x14ac:dyDescent="0.35">
      <c r="A53" s="14"/>
    </row>
    <row r="54" spans="1:1" x14ac:dyDescent="0.35">
      <c r="A54" s="14"/>
    </row>
    <row r="55" spans="1:1" x14ac:dyDescent="0.35">
      <c r="A55" s="14"/>
    </row>
    <row r="56" spans="1:1" x14ac:dyDescent="0.35">
      <c r="A56" s="14"/>
    </row>
    <row r="57" spans="1:1" x14ac:dyDescent="0.35">
      <c r="A57" s="14"/>
    </row>
    <row r="58" spans="1:1" x14ac:dyDescent="0.35">
      <c r="A58" s="14"/>
    </row>
    <row r="59" spans="1:1" x14ac:dyDescent="0.35">
      <c r="A59" s="14"/>
    </row>
    <row r="60" spans="1:1" x14ac:dyDescent="0.35">
      <c r="A60" s="14"/>
    </row>
    <row r="61" spans="1:1" x14ac:dyDescent="0.35">
      <c r="A61" s="14"/>
    </row>
    <row r="62" spans="1:1" x14ac:dyDescent="0.35">
      <c r="A62" s="14"/>
    </row>
    <row r="63" spans="1:1" x14ac:dyDescent="0.35">
      <c r="A63" s="14"/>
    </row>
    <row r="64" spans="1:1" x14ac:dyDescent="0.35">
      <c r="A64" s="14"/>
    </row>
    <row r="65" spans="1:1" x14ac:dyDescent="0.35">
      <c r="A65" s="14"/>
    </row>
    <row r="66" spans="1:1" x14ac:dyDescent="0.35">
      <c r="A66" s="14"/>
    </row>
    <row r="67" spans="1:1" x14ac:dyDescent="0.35">
      <c r="A67" s="14"/>
    </row>
    <row r="68" spans="1:1" x14ac:dyDescent="0.35">
      <c r="A68" s="14"/>
    </row>
    <row r="69" spans="1:1" x14ac:dyDescent="0.35">
      <c r="A69" s="14"/>
    </row>
    <row r="70" spans="1:1" x14ac:dyDescent="0.35">
      <c r="A70" s="14"/>
    </row>
    <row r="71" spans="1:1" x14ac:dyDescent="0.35">
      <c r="A71" s="14"/>
    </row>
    <row r="72" spans="1:1" x14ac:dyDescent="0.35">
      <c r="A72" s="14"/>
    </row>
    <row r="73" spans="1:1" x14ac:dyDescent="0.35">
      <c r="A73" s="14"/>
    </row>
    <row r="74" spans="1:1" x14ac:dyDescent="0.35">
      <c r="A74" s="14"/>
    </row>
    <row r="75" spans="1:1" x14ac:dyDescent="0.35">
      <c r="A75" s="14"/>
    </row>
    <row r="76" spans="1:1" x14ac:dyDescent="0.35">
      <c r="A76" s="14"/>
    </row>
    <row r="77" spans="1:1" x14ac:dyDescent="0.35">
      <c r="A77" s="14"/>
    </row>
    <row r="78" spans="1:1" x14ac:dyDescent="0.35">
      <c r="A78" s="14"/>
    </row>
    <row r="79" spans="1:1" x14ac:dyDescent="0.35">
      <c r="A79" s="14"/>
    </row>
    <row r="80" spans="1:1" x14ac:dyDescent="0.35">
      <c r="A80" s="14"/>
    </row>
    <row r="81" spans="1:1" x14ac:dyDescent="0.35">
      <c r="A81" s="14"/>
    </row>
    <row r="82" spans="1:1" x14ac:dyDescent="0.35">
      <c r="A82" s="14"/>
    </row>
    <row r="83" spans="1:1" x14ac:dyDescent="0.35">
      <c r="A83" s="14"/>
    </row>
    <row r="84" spans="1:1" x14ac:dyDescent="0.35">
      <c r="A84" s="14"/>
    </row>
    <row r="85" spans="1:1" x14ac:dyDescent="0.35">
      <c r="A85" s="14"/>
    </row>
    <row r="86" spans="1:1" x14ac:dyDescent="0.35">
      <c r="A86" s="14"/>
    </row>
    <row r="87" spans="1:1" x14ac:dyDescent="0.35">
      <c r="A87" s="14"/>
    </row>
    <row r="88" spans="1:1" x14ac:dyDescent="0.35">
      <c r="A88" s="14"/>
    </row>
    <row r="89" spans="1:1" x14ac:dyDescent="0.35">
      <c r="A89" s="14"/>
    </row>
    <row r="90" spans="1:1" x14ac:dyDescent="0.35">
      <c r="A90" s="14"/>
    </row>
    <row r="91" spans="1:1" x14ac:dyDescent="0.35">
      <c r="A91" s="14"/>
    </row>
    <row r="92" spans="1:1" x14ac:dyDescent="0.35">
      <c r="A92" s="14"/>
    </row>
    <row r="93" spans="1:1" x14ac:dyDescent="0.35">
      <c r="A93" s="14"/>
    </row>
    <row r="94" spans="1:1" x14ac:dyDescent="0.35">
      <c r="A94" s="14"/>
    </row>
    <row r="95" spans="1:1" x14ac:dyDescent="0.35">
      <c r="A95" s="14"/>
    </row>
    <row r="96" spans="1:1" x14ac:dyDescent="0.35">
      <c r="A96" s="14"/>
    </row>
    <row r="97" spans="1:1" x14ac:dyDescent="0.35">
      <c r="A97" s="14"/>
    </row>
    <row r="98" spans="1:1" x14ac:dyDescent="0.35">
      <c r="A98" s="14"/>
    </row>
    <row r="99" spans="1:1" x14ac:dyDescent="0.35">
      <c r="A99" s="14"/>
    </row>
    <row r="100" spans="1:1" x14ac:dyDescent="0.35">
      <c r="A100" s="14"/>
    </row>
    <row r="101" spans="1:1" x14ac:dyDescent="0.35">
      <c r="A101" s="14"/>
    </row>
    <row r="102" spans="1:1" x14ac:dyDescent="0.35">
      <c r="A102" s="14"/>
    </row>
    <row r="103" spans="1:1" x14ac:dyDescent="0.35">
      <c r="A103" s="14"/>
    </row>
    <row r="104" spans="1:1" x14ac:dyDescent="0.35">
      <c r="A104" s="14"/>
    </row>
    <row r="105" spans="1:1" x14ac:dyDescent="0.35">
      <c r="A105" s="14"/>
    </row>
    <row r="106" spans="1:1" x14ac:dyDescent="0.35">
      <c r="A106" s="14"/>
    </row>
    <row r="107" spans="1:1" x14ac:dyDescent="0.35">
      <c r="A107" s="14"/>
    </row>
    <row r="108" spans="1:1" x14ac:dyDescent="0.35">
      <c r="A108" s="14"/>
    </row>
    <row r="109" spans="1:1" x14ac:dyDescent="0.35">
      <c r="A109" s="14"/>
    </row>
    <row r="110" spans="1:1" x14ac:dyDescent="0.35">
      <c r="A110" s="14"/>
    </row>
    <row r="111" spans="1:1" x14ac:dyDescent="0.35">
      <c r="A111" s="14"/>
    </row>
    <row r="112" spans="1:1" x14ac:dyDescent="0.35">
      <c r="A112" s="14"/>
    </row>
    <row r="113" spans="1:1" x14ac:dyDescent="0.35">
      <c r="A113" s="14"/>
    </row>
    <row r="114" spans="1:1" x14ac:dyDescent="0.35">
      <c r="A114" s="14"/>
    </row>
    <row r="115" spans="1:1" x14ac:dyDescent="0.35">
      <c r="A115" s="14"/>
    </row>
    <row r="116" spans="1:1" x14ac:dyDescent="0.35">
      <c r="A116" s="14"/>
    </row>
    <row r="117" spans="1:1" x14ac:dyDescent="0.35">
      <c r="A117" s="14"/>
    </row>
    <row r="118" spans="1:1" x14ac:dyDescent="0.35">
      <c r="A118" s="14"/>
    </row>
    <row r="119" spans="1:1" x14ac:dyDescent="0.35">
      <c r="A119" s="14"/>
    </row>
    <row r="120" spans="1:1" x14ac:dyDescent="0.35">
      <c r="A120" s="14"/>
    </row>
    <row r="121" spans="1:1" x14ac:dyDescent="0.35">
      <c r="A121" s="14"/>
    </row>
    <row r="122" spans="1:1" x14ac:dyDescent="0.35">
      <c r="A122" s="14"/>
    </row>
    <row r="123" spans="1:1" x14ac:dyDescent="0.35">
      <c r="A123" s="14"/>
    </row>
    <row r="124" spans="1:1" x14ac:dyDescent="0.35">
      <c r="A124" s="14"/>
    </row>
    <row r="125" spans="1:1" x14ac:dyDescent="0.35">
      <c r="A125" s="14"/>
    </row>
    <row r="126" spans="1:1" x14ac:dyDescent="0.35">
      <c r="A126" s="14"/>
    </row>
    <row r="127" spans="1:1" x14ac:dyDescent="0.35">
      <c r="A127" s="14"/>
    </row>
    <row r="128" spans="1:1" x14ac:dyDescent="0.35">
      <c r="A128" s="14"/>
    </row>
    <row r="129" spans="1:1" x14ac:dyDescent="0.35">
      <c r="A129" s="14"/>
    </row>
    <row r="130" spans="1:1" x14ac:dyDescent="0.35">
      <c r="A130" s="14"/>
    </row>
    <row r="131" spans="1:1" x14ac:dyDescent="0.35">
      <c r="A131" s="14"/>
    </row>
    <row r="132" spans="1:1" x14ac:dyDescent="0.35">
      <c r="A132" s="14"/>
    </row>
    <row r="133" spans="1:1" x14ac:dyDescent="0.35">
      <c r="A133" s="14"/>
    </row>
    <row r="134" spans="1:1" x14ac:dyDescent="0.35">
      <c r="A134" s="14"/>
    </row>
    <row r="135" spans="1:1" x14ac:dyDescent="0.35">
      <c r="A135" s="14"/>
    </row>
    <row r="136" spans="1:1" x14ac:dyDescent="0.35">
      <c r="A136" s="14"/>
    </row>
    <row r="137" spans="1:1" x14ac:dyDescent="0.35">
      <c r="A137" s="14"/>
    </row>
    <row r="138" spans="1:1" x14ac:dyDescent="0.35">
      <c r="A138" s="14"/>
    </row>
    <row r="139" spans="1:1" x14ac:dyDescent="0.35">
      <c r="A139" s="14"/>
    </row>
    <row r="140" spans="1:1" x14ac:dyDescent="0.35">
      <c r="A140" s="14"/>
    </row>
    <row r="141" spans="1:1" x14ac:dyDescent="0.35">
      <c r="A141" s="14"/>
    </row>
    <row r="142" spans="1:1" x14ac:dyDescent="0.35">
      <c r="A142" s="14"/>
    </row>
    <row r="143" spans="1:1" x14ac:dyDescent="0.35">
      <c r="A143" s="14"/>
    </row>
    <row r="144" spans="1:1" x14ac:dyDescent="0.35">
      <c r="A144" s="14"/>
    </row>
    <row r="145" spans="1:1" x14ac:dyDescent="0.35">
      <c r="A145" s="14"/>
    </row>
    <row r="146" spans="1:1" x14ac:dyDescent="0.35">
      <c r="A146" s="14"/>
    </row>
    <row r="147" spans="1:1" x14ac:dyDescent="0.35">
      <c r="A147" s="14"/>
    </row>
    <row r="148" spans="1:1" x14ac:dyDescent="0.35">
      <c r="A148" s="14"/>
    </row>
    <row r="149" spans="1:1" x14ac:dyDescent="0.35">
      <c r="A149" s="14"/>
    </row>
    <row r="150" spans="1:1" x14ac:dyDescent="0.35">
      <c r="A150" s="14"/>
    </row>
    <row r="151" spans="1:1" x14ac:dyDescent="0.35">
      <c r="A151" s="14"/>
    </row>
    <row r="152" spans="1:1" x14ac:dyDescent="0.35">
      <c r="A152" s="14"/>
    </row>
    <row r="153" spans="1:1" x14ac:dyDescent="0.35">
      <c r="A153" s="14"/>
    </row>
    <row r="154" spans="1:1" x14ac:dyDescent="0.35">
      <c r="A154" s="14"/>
    </row>
    <row r="155" spans="1:1" x14ac:dyDescent="0.35">
      <c r="A155" s="14"/>
    </row>
    <row r="156" spans="1:1" x14ac:dyDescent="0.35">
      <c r="A156" s="14"/>
    </row>
    <row r="157" spans="1:1" x14ac:dyDescent="0.35">
      <c r="A157" s="14"/>
    </row>
    <row r="158" spans="1:1" x14ac:dyDescent="0.35">
      <c r="A158" s="14"/>
    </row>
    <row r="159" spans="1:1" x14ac:dyDescent="0.35">
      <c r="A159" s="14"/>
    </row>
    <row r="160" spans="1:1" x14ac:dyDescent="0.35">
      <c r="A160" s="14"/>
    </row>
    <row r="161" spans="1:1" x14ac:dyDescent="0.35">
      <c r="A161" s="14"/>
    </row>
    <row r="162" spans="1:1" x14ac:dyDescent="0.35">
      <c r="A162" s="14"/>
    </row>
    <row r="163" spans="1:1" x14ac:dyDescent="0.35">
      <c r="A163" s="14"/>
    </row>
    <row r="164" spans="1:1" x14ac:dyDescent="0.35">
      <c r="A164" s="14"/>
    </row>
    <row r="165" spans="1:1" x14ac:dyDescent="0.35">
      <c r="A165" s="14"/>
    </row>
    <row r="166" spans="1:1" x14ac:dyDescent="0.35">
      <c r="A166" s="14"/>
    </row>
    <row r="167" spans="1:1" x14ac:dyDescent="0.35">
      <c r="A167" s="14"/>
    </row>
    <row r="168" spans="1:1" x14ac:dyDescent="0.35">
      <c r="A168" s="14"/>
    </row>
    <row r="169" spans="1:1" x14ac:dyDescent="0.35">
      <c r="A169" s="14"/>
    </row>
    <row r="170" spans="1:1" x14ac:dyDescent="0.35">
      <c r="A170" s="14"/>
    </row>
    <row r="171" spans="1:1" x14ac:dyDescent="0.35">
      <c r="A171" s="14"/>
    </row>
    <row r="172" spans="1:1" x14ac:dyDescent="0.35">
      <c r="A172" s="14"/>
    </row>
    <row r="173" spans="1:1" x14ac:dyDescent="0.35">
      <c r="A173" s="14"/>
    </row>
    <row r="174" spans="1:1" x14ac:dyDescent="0.35">
      <c r="A174" s="14"/>
    </row>
    <row r="175" spans="1:1" x14ac:dyDescent="0.35">
      <c r="A175" s="14"/>
    </row>
    <row r="176" spans="1:1" x14ac:dyDescent="0.35">
      <c r="A176" s="14"/>
    </row>
    <row r="177" spans="1:1" x14ac:dyDescent="0.35">
      <c r="A177" s="14"/>
    </row>
    <row r="178" spans="1:1" x14ac:dyDescent="0.35">
      <c r="A178" s="14"/>
    </row>
    <row r="179" spans="1:1" x14ac:dyDescent="0.35">
      <c r="A179" s="14"/>
    </row>
    <row r="180" spans="1:1" x14ac:dyDescent="0.35">
      <c r="A180" s="14"/>
    </row>
    <row r="181" spans="1:1" x14ac:dyDescent="0.35">
      <c r="A181" s="14"/>
    </row>
    <row r="182" spans="1:1" x14ac:dyDescent="0.35">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C1" workbookViewId="0">
      <pane ySplit="1" topLeftCell="A2" activePane="bottomLeft" state="frozen"/>
      <selection pane="bottomLeft" activeCell="H33" sqref="H33"/>
    </sheetView>
  </sheetViews>
  <sheetFormatPr baseColWidth="10" defaultRowHeight="14.5" x14ac:dyDescent="0.35"/>
  <cols>
    <col min="1" max="1" width="38" customWidth="1"/>
    <col min="2" max="2" width="46.54296875" customWidth="1"/>
    <col min="3" max="3" width="48.54296875" customWidth="1"/>
    <col min="4" max="4" width="44.54296875" customWidth="1"/>
    <col min="5" max="5" width="46.1796875" customWidth="1"/>
    <col min="6" max="6" width="40.54296875" customWidth="1"/>
    <col min="7" max="7" width="1.26953125" customWidth="1"/>
  </cols>
  <sheetData>
    <row r="1" spans="1:6" x14ac:dyDescent="0.35">
      <c r="A1" s="14" t="s">
        <v>331</v>
      </c>
      <c r="B1" s="7" t="s">
        <v>0</v>
      </c>
      <c r="C1" s="7" t="s">
        <v>1</v>
      </c>
      <c r="D1" s="7" t="s">
        <v>2</v>
      </c>
      <c r="E1" s="7" t="s">
        <v>3</v>
      </c>
      <c r="F1" s="7" t="s">
        <v>5</v>
      </c>
    </row>
    <row r="2" spans="1:6" x14ac:dyDescent="0.35">
      <c r="A2" t="s">
        <v>335</v>
      </c>
      <c r="B2" s="73" t="s">
        <v>343</v>
      </c>
      <c r="C2" s="73"/>
      <c r="D2" s="73"/>
      <c r="E2" t="s">
        <v>336</v>
      </c>
      <c r="F2" t="s">
        <v>343</v>
      </c>
    </row>
    <row r="3" spans="1:6" x14ac:dyDescent="0.35">
      <c r="A3" t="s">
        <v>337</v>
      </c>
      <c r="B3" t="s">
        <v>338</v>
      </c>
      <c r="C3" t="s">
        <v>338</v>
      </c>
      <c r="D3" t="s">
        <v>338</v>
      </c>
      <c r="E3" t="s">
        <v>354</v>
      </c>
      <c r="F3" t="s">
        <v>339</v>
      </c>
    </row>
    <row r="4" spans="1:6" x14ac:dyDescent="0.35">
      <c r="A4" t="s">
        <v>340</v>
      </c>
      <c r="B4" s="73" t="s">
        <v>341</v>
      </c>
      <c r="C4" s="73"/>
      <c r="D4" s="73"/>
      <c r="E4" s="73"/>
      <c r="F4" t="s">
        <v>342</v>
      </c>
    </row>
    <row r="5" spans="1:6" x14ac:dyDescent="0.35">
      <c r="A5" t="s">
        <v>399</v>
      </c>
      <c r="B5" t="s">
        <v>344</v>
      </c>
      <c r="C5" t="s">
        <v>344</v>
      </c>
      <c r="D5" t="s">
        <v>344</v>
      </c>
      <c r="E5" t="s">
        <v>345</v>
      </c>
      <c r="F5" t="s">
        <v>346</v>
      </c>
    </row>
    <row r="6" spans="1:6" x14ac:dyDescent="0.35">
      <c r="A6" t="s">
        <v>447</v>
      </c>
      <c r="B6" t="s">
        <v>449</v>
      </c>
      <c r="C6" t="s">
        <v>445</v>
      </c>
      <c r="D6" t="s">
        <v>446</v>
      </c>
      <c r="E6" t="s">
        <v>448</v>
      </c>
      <c r="F6" t="s">
        <v>450</v>
      </c>
    </row>
    <row r="7" spans="1:6" x14ac:dyDescent="0.35">
      <c r="A7" t="s">
        <v>451</v>
      </c>
      <c r="B7" t="s">
        <v>453</v>
      </c>
      <c r="C7" t="s">
        <v>460</v>
      </c>
      <c r="D7" t="s">
        <v>455</v>
      </c>
      <c r="E7" t="s">
        <v>458</v>
      </c>
      <c r="F7" t="s">
        <v>459</v>
      </c>
    </row>
    <row r="8" spans="1:6" x14ac:dyDescent="0.35">
      <c r="A8" t="s">
        <v>452</v>
      </c>
      <c r="B8" t="s">
        <v>454</v>
      </c>
      <c r="C8" t="s">
        <v>461</v>
      </c>
      <c r="D8" t="s">
        <v>456</v>
      </c>
      <c r="E8" t="s">
        <v>457</v>
      </c>
    </row>
    <row r="9" spans="1:6" x14ac:dyDescent="0.35">
      <c r="A9" t="s">
        <v>439</v>
      </c>
      <c r="B9" t="s">
        <v>367</v>
      </c>
      <c r="C9" t="s">
        <v>367</v>
      </c>
      <c r="D9" t="s">
        <v>367</v>
      </c>
      <c r="E9" t="s">
        <v>367</v>
      </c>
      <c r="F9" t="s">
        <v>347</v>
      </c>
    </row>
    <row r="10" spans="1:6" x14ac:dyDescent="0.35">
      <c r="A10" t="s">
        <v>348</v>
      </c>
      <c r="B10" t="s">
        <v>434</v>
      </c>
      <c r="C10" t="s">
        <v>435</v>
      </c>
      <c r="D10" t="s">
        <v>436</v>
      </c>
      <c r="E10" t="s">
        <v>437</v>
      </c>
      <c r="F10" t="s">
        <v>350</v>
      </c>
    </row>
    <row r="11" spans="1:6" x14ac:dyDescent="0.35">
      <c r="A11" t="s">
        <v>351</v>
      </c>
      <c r="B11" s="73" t="s">
        <v>352</v>
      </c>
      <c r="C11" s="73"/>
      <c r="D11" s="73"/>
      <c r="E11" s="73"/>
      <c r="F11" t="s">
        <v>353</v>
      </c>
    </row>
    <row r="12" spans="1:6" x14ac:dyDescent="0.35">
      <c r="A12" t="s">
        <v>580</v>
      </c>
      <c r="B12" s="66" t="s">
        <v>574</v>
      </c>
      <c r="C12" s="66" t="s">
        <v>575</v>
      </c>
      <c r="D12" s="66" t="s">
        <v>358</v>
      </c>
      <c r="E12" s="66" t="s">
        <v>360</v>
      </c>
      <c r="F12" t="s">
        <v>357</v>
      </c>
    </row>
    <row r="13" spans="1:6" x14ac:dyDescent="0.35">
      <c r="A13" t="s">
        <v>355</v>
      </c>
      <c r="B13" s="67" t="s">
        <v>576</v>
      </c>
      <c r="C13" s="68" t="s">
        <v>577</v>
      </c>
      <c r="D13" s="68" t="s">
        <v>578</v>
      </c>
      <c r="E13" t="s">
        <v>579</v>
      </c>
      <c r="F13" t="s">
        <v>356</v>
      </c>
    </row>
    <row r="14" spans="1:6" x14ac:dyDescent="0.35">
      <c r="A14" t="s">
        <v>419</v>
      </c>
      <c r="B14" t="s">
        <v>362</v>
      </c>
      <c r="C14" t="s">
        <v>363</v>
      </c>
      <c r="D14" t="s">
        <v>364</v>
      </c>
      <c r="E14" t="s">
        <v>365</v>
      </c>
      <c r="F14" t="s">
        <v>366</v>
      </c>
    </row>
    <row r="15" spans="1:6" x14ac:dyDescent="0.35">
      <c r="A15" t="s">
        <v>368</v>
      </c>
      <c r="B15" s="73" t="s">
        <v>369</v>
      </c>
      <c r="C15" s="73"/>
      <c r="D15" s="73"/>
      <c r="E15" s="73"/>
      <c r="F15" s="73"/>
    </row>
    <row r="16" spans="1:6" x14ac:dyDescent="0.35">
      <c r="A16" t="s">
        <v>370</v>
      </c>
      <c r="B16" s="73" t="s">
        <v>420</v>
      </c>
      <c r="C16" s="73"/>
      <c r="D16" s="73"/>
      <c r="E16" s="73"/>
      <c r="F16" t="s">
        <v>371</v>
      </c>
    </row>
    <row r="17" spans="1:8" ht="15.75" customHeight="1" x14ac:dyDescent="0.35">
      <c r="A17" t="s">
        <v>372</v>
      </c>
      <c r="B17" s="69" t="s">
        <v>444</v>
      </c>
      <c r="C17" s="69" t="s">
        <v>442</v>
      </c>
      <c r="D17" s="69" t="s">
        <v>443</v>
      </c>
      <c r="E17" s="69" t="s">
        <v>373</v>
      </c>
      <c r="F17" s="69" t="s">
        <v>374</v>
      </c>
    </row>
    <row r="18" spans="1:8" x14ac:dyDescent="0.35">
      <c r="A18" t="s">
        <v>400</v>
      </c>
      <c r="B18" t="s">
        <v>375</v>
      </c>
      <c r="C18" t="s">
        <v>376</v>
      </c>
      <c r="D18" t="s">
        <v>377</v>
      </c>
      <c r="E18" t="s">
        <v>378</v>
      </c>
      <c r="F18" t="s">
        <v>379</v>
      </c>
    </row>
    <row r="19" spans="1:8" x14ac:dyDescent="0.35">
      <c r="A19" t="s">
        <v>440</v>
      </c>
      <c r="B19" s="73" t="s">
        <v>380</v>
      </c>
      <c r="C19" s="73"/>
      <c r="D19" s="73"/>
      <c r="E19" s="73"/>
      <c r="F19" t="s">
        <v>381</v>
      </c>
    </row>
    <row r="20" spans="1:8" x14ac:dyDescent="0.35">
      <c r="A20" t="s">
        <v>412</v>
      </c>
      <c r="B20" t="s">
        <v>0</v>
      </c>
      <c r="C20" t="s">
        <v>382</v>
      </c>
      <c r="D20" t="s">
        <v>383</v>
      </c>
      <c r="E20" t="s">
        <v>384</v>
      </c>
      <c r="F20" t="s">
        <v>379</v>
      </c>
    </row>
    <row r="21" spans="1:8" x14ac:dyDescent="0.35">
      <c r="A21" t="s">
        <v>385</v>
      </c>
      <c r="B21" t="s">
        <v>421</v>
      </c>
      <c r="C21" t="s">
        <v>589</v>
      </c>
      <c r="D21" t="s">
        <v>423</v>
      </c>
      <c r="E21" t="s">
        <v>422</v>
      </c>
      <c r="F21" t="s">
        <v>386</v>
      </c>
    </row>
    <row r="22" spans="1:8" x14ac:dyDescent="0.35">
      <c r="A22" t="s">
        <v>387</v>
      </c>
      <c r="B22" s="73" t="s">
        <v>388</v>
      </c>
      <c r="C22" s="73"/>
      <c r="D22" s="73"/>
      <c r="E22" s="73"/>
      <c r="F22" t="s">
        <v>389</v>
      </c>
    </row>
    <row r="23" spans="1:8" x14ac:dyDescent="0.35">
      <c r="A23" t="s">
        <v>390</v>
      </c>
      <c r="B23" s="13">
        <v>0.55000000000000004</v>
      </c>
      <c r="C23" s="13">
        <v>0.45</v>
      </c>
      <c r="D23" s="13">
        <v>0.42</v>
      </c>
      <c r="E23" s="13">
        <v>0.41</v>
      </c>
      <c r="F23" s="13">
        <v>0.38</v>
      </c>
    </row>
    <row r="24" spans="1:8" x14ac:dyDescent="0.35">
      <c r="A24" t="s">
        <v>391</v>
      </c>
      <c r="B24" s="73" t="s">
        <v>349</v>
      </c>
      <c r="C24" s="73"/>
      <c r="D24" s="73"/>
      <c r="E24" s="73"/>
      <c r="F24" t="s">
        <v>392</v>
      </c>
    </row>
    <row r="25" spans="1:8" x14ac:dyDescent="0.35">
      <c r="A25" t="s">
        <v>396</v>
      </c>
      <c r="B25" s="13" t="s">
        <v>585</v>
      </c>
      <c r="C25" t="s">
        <v>586</v>
      </c>
      <c r="D25" t="s">
        <v>587</v>
      </c>
      <c r="E25" t="s">
        <v>398</v>
      </c>
      <c r="F25" t="s">
        <v>397</v>
      </c>
    </row>
    <row r="26" spans="1:8" x14ac:dyDescent="0.35">
      <c r="A26" t="s">
        <v>393</v>
      </c>
      <c r="B26" s="73" t="s">
        <v>395</v>
      </c>
      <c r="C26" s="73"/>
      <c r="D26" s="73"/>
      <c r="E26" s="73"/>
      <c r="F26" t="s">
        <v>394</v>
      </c>
    </row>
    <row r="27" spans="1:8" x14ac:dyDescent="0.35">
      <c r="A27" t="s">
        <v>411</v>
      </c>
      <c r="B27" t="s">
        <v>409</v>
      </c>
      <c r="C27" t="s">
        <v>405</v>
      </c>
      <c r="D27" t="s">
        <v>404</v>
      </c>
      <c r="E27" t="s">
        <v>402</v>
      </c>
      <c r="F27" t="s">
        <v>401</v>
      </c>
    </row>
    <row r="28" spans="1:8" x14ac:dyDescent="0.35">
      <c r="A28" t="s">
        <v>441</v>
      </c>
      <c r="B28" t="s">
        <v>410</v>
      </c>
      <c r="C28" t="s">
        <v>406</v>
      </c>
      <c r="D28" t="s">
        <v>407</v>
      </c>
      <c r="E28" t="s">
        <v>403</v>
      </c>
      <c r="F28" t="s">
        <v>408</v>
      </c>
    </row>
    <row r="29" spans="1:8" x14ac:dyDescent="0.35">
      <c r="A29" t="s">
        <v>416</v>
      </c>
      <c r="B29" t="s">
        <v>418</v>
      </c>
      <c r="C29" t="s">
        <v>413</v>
      </c>
      <c r="D29" t="s">
        <v>414</v>
      </c>
      <c r="E29" t="s">
        <v>417</v>
      </c>
      <c r="F29" t="s">
        <v>415</v>
      </c>
      <c r="H29" t="s">
        <v>594</v>
      </c>
    </row>
    <row r="30" spans="1:8" x14ac:dyDescent="0.35">
      <c r="A30" t="s">
        <v>607</v>
      </c>
      <c r="B30" t="s">
        <v>601</v>
      </c>
      <c r="C30" t="s">
        <v>602</v>
      </c>
      <c r="D30" t="s">
        <v>603</v>
      </c>
      <c r="E30" t="s">
        <v>604</v>
      </c>
      <c r="F30" t="s">
        <v>606</v>
      </c>
      <c r="H30" t="s">
        <v>605</v>
      </c>
    </row>
    <row r="31" spans="1:8" x14ac:dyDescent="0.35">
      <c r="A31" t="s">
        <v>591</v>
      </c>
      <c r="B31" t="s">
        <v>608</v>
      </c>
      <c r="C31" s="78" t="s">
        <v>609</v>
      </c>
      <c r="D31" s="78" t="s">
        <v>610</v>
      </c>
      <c r="E31" t="s">
        <v>611</v>
      </c>
      <c r="F31" t="s">
        <v>612</v>
      </c>
      <c r="H31" s="78" t="s">
        <v>613</v>
      </c>
    </row>
    <row r="32" spans="1:8" x14ac:dyDescent="0.35">
      <c r="A32" t="s">
        <v>592</v>
      </c>
      <c r="B32" t="s">
        <v>595</v>
      </c>
      <c r="C32" t="s">
        <v>596</v>
      </c>
      <c r="D32" t="s">
        <v>597</v>
      </c>
      <c r="E32" t="s">
        <v>598</v>
      </c>
      <c r="F32" t="s">
        <v>600</v>
      </c>
      <c r="H32" t="s">
        <v>599</v>
      </c>
    </row>
    <row r="33" spans="1:8" x14ac:dyDescent="0.35">
      <c r="A33" t="s">
        <v>593</v>
      </c>
      <c r="F33" t="s">
        <v>630</v>
      </c>
      <c r="H33" s="78" t="s">
        <v>631</v>
      </c>
    </row>
    <row r="34" spans="1:8" x14ac:dyDescent="0.35">
      <c r="A34" t="s">
        <v>478</v>
      </c>
      <c r="B34" s="73" t="s">
        <v>632</v>
      </c>
      <c r="C34" s="73"/>
      <c r="D34" s="73"/>
      <c r="E34" s="73"/>
      <c r="F34" t="s">
        <v>479</v>
      </c>
    </row>
    <row r="35" spans="1:8" x14ac:dyDescent="0.35">
      <c r="F35" t="s">
        <v>480</v>
      </c>
    </row>
    <row r="36" spans="1:8" x14ac:dyDescent="0.35">
      <c r="F36" t="s">
        <v>481</v>
      </c>
    </row>
    <row r="37" spans="1:8" x14ac:dyDescent="0.35">
      <c r="F37" t="s">
        <v>482</v>
      </c>
    </row>
    <row r="38" spans="1:8" x14ac:dyDescent="0.35">
      <c r="F38" t="s">
        <v>483</v>
      </c>
    </row>
    <row r="39" spans="1:8" x14ac:dyDescent="0.35">
      <c r="F39" t="s">
        <v>484</v>
      </c>
    </row>
    <row r="41" spans="1:8" x14ac:dyDescent="0.35">
      <c r="F41" t="s">
        <v>485</v>
      </c>
    </row>
    <row r="42" spans="1:8" x14ac:dyDescent="0.35">
      <c r="F42" t="s">
        <v>486</v>
      </c>
    </row>
    <row r="43" spans="1:8" x14ac:dyDescent="0.35">
      <c r="F43" t="s">
        <v>487</v>
      </c>
    </row>
    <row r="44" spans="1:8" x14ac:dyDescent="0.35">
      <c r="F44" t="s">
        <v>488</v>
      </c>
    </row>
    <row r="45" spans="1:8" x14ac:dyDescent="0.35">
      <c r="F45" t="s">
        <v>489</v>
      </c>
    </row>
    <row r="46" spans="1:8" x14ac:dyDescent="0.35">
      <c r="F46" t="s">
        <v>490</v>
      </c>
    </row>
    <row r="48" spans="1:8" x14ac:dyDescent="0.35">
      <c r="F48" s="70" t="s">
        <v>491</v>
      </c>
    </row>
    <row r="49" spans="6:6" x14ac:dyDescent="0.35">
      <c r="F49" s="70" t="s">
        <v>492</v>
      </c>
    </row>
    <row r="50" spans="6:6" x14ac:dyDescent="0.35">
      <c r="F50" s="70" t="s">
        <v>493</v>
      </c>
    </row>
    <row r="51" spans="6:6" x14ac:dyDescent="0.35">
      <c r="F51" s="70" t="s">
        <v>494</v>
      </c>
    </row>
    <row r="52" spans="6:6" x14ac:dyDescent="0.35">
      <c r="F52" s="70" t="s">
        <v>495</v>
      </c>
    </row>
    <row r="53" spans="6:6" x14ac:dyDescent="0.35">
      <c r="F53" s="70" t="s">
        <v>496</v>
      </c>
    </row>
    <row r="55" spans="6:6" x14ac:dyDescent="0.35">
      <c r="F55" s="70" t="s">
        <v>497</v>
      </c>
    </row>
    <row r="56" spans="6:6" x14ac:dyDescent="0.35">
      <c r="F56" s="70" t="s">
        <v>498</v>
      </c>
    </row>
    <row r="57" spans="6:6" x14ac:dyDescent="0.35">
      <c r="F57" s="70" t="s">
        <v>499</v>
      </c>
    </row>
    <row r="58" spans="6:6" x14ac:dyDescent="0.35">
      <c r="F58" s="70" t="s">
        <v>500</v>
      </c>
    </row>
    <row r="59" spans="6:6" x14ac:dyDescent="0.35">
      <c r="F59" s="70" t="s">
        <v>501</v>
      </c>
    </row>
    <row r="60" spans="6:6" x14ac:dyDescent="0.35">
      <c r="F60" s="70" t="s">
        <v>502</v>
      </c>
    </row>
  </sheetData>
  <mergeCells count="10">
    <mergeCell ref="B2:D2"/>
    <mergeCell ref="B11:E11"/>
    <mergeCell ref="B15:F15"/>
    <mergeCell ref="B16:E16"/>
    <mergeCell ref="B19:E19"/>
    <mergeCell ref="B34:E34"/>
    <mergeCell ref="B22:E22"/>
    <mergeCell ref="B24:E24"/>
    <mergeCell ref="B26:E26"/>
    <mergeCell ref="B4:E4"/>
  </mergeCells>
  <hyperlinks>
    <hyperlink ref="H31" r:id="rId1"/>
    <hyperlink ref="C31" r:id="rId2"/>
    <hyperlink ref="D31" r:id="rId3"/>
    <hyperlink ref="H33" r:id="rId4"/>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workbookViewId="0">
      <selection activeCell="Y7" sqref="Y7"/>
    </sheetView>
  </sheetViews>
  <sheetFormatPr baseColWidth="10" defaultRowHeight="14.5" x14ac:dyDescent="0.35"/>
  <cols>
    <col min="1" max="1" width="12.7265625" customWidth="1"/>
    <col min="2" max="2" width="6.453125" customWidth="1"/>
    <col min="3" max="3" width="6.26953125" customWidth="1"/>
    <col min="4" max="4" width="5.7265625" customWidth="1"/>
    <col min="5" max="5" width="6.1796875" customWidth="1"/>
    <col min="6" max="6" width="6.81640625" customWidth="1"/>
    <col min="7" max="7" width="6" customWidth="1"/>
    <col min="8" max="8" width="5.81640625" customWidth="1"/>
    <col min="9" max="9" width="6.26953125" customWidth="1"/>
    <col min="10" max="10" width="5.7265625" customWidth="1"/>
    <col min="11" max="11" width="5.453125" customWidth="1"/>
    <col min="12" max="12" width="5" customWidth="1"/>
    <col min="13" max="14" width="5.453125" customWidth="1"/>
    <col min="15" max="15" width="6.1796875" customWidth="1"/>
    <col min="16" max="18" width="5.453125" customWidth="1"/>
    <col min="19" max="19" width="5" customWidth="1"/>
    <col min="20" max="20" width="5.26953125" customWidth="1"/>
    <col min="21" max="22" width="5.453125" customWidth="1"/>
    <col min="23" max="23" width="4.26953125" customWidth="1"/>
    <col min="24" max="24" width="4.54296875" customWidth="1"/>
    <col min="25" max="26" width="3.81640625" customWidth="1"/>
    <col min="27" max="29" width="5.453125" customWidth="1"/>
    <col min="30" max="30" width="8.54296875" customWidth="1"/>
    <col min="31" max="31" width="8.453125" customWidth="1"/>
    <col min="32" max="32" width="9" customWidth="1"/>
    <col min="33" max="33" width="8.26953125" customWidth="1"/>
    <col min="34" max="34" width="8.453125" customWidth="1"/>
    <col min="35" max="36" width="8.26953125" customWidth="1"/>
    <col min="37" max="37" width="9.1796875" customWidth="1"/>
    <col min="40" max="40" width="8.81640625" customWidth="1"/>
    <col min="41" max="41" width="7.81640625" customWidth="1"/>
  </cols>
  <sheetData>
    <row r="1" spans="1:43" s="7" customFormat="1" ht="43.5" x14ac:dyDescent="0.35">
      <c r="A1" s="14" t="s">
        <v>6</v>
      </c>
      <c r="B1" s="14" t="s">
        <v>54</v>
      </c>
      <c r="C1" s="14" t="s">
        <v>300</v>
      </c>
      <c r="D1" s="7" t="s">
        <v>262</v>
      </c>
      <c r="E1" s="7" t="s">
        <v>299</v>
      </c>
      <c r="F1" s="7" t="s">
        <v>287</v>
      </c>
      <c r="G1" s="7" t="s">
        <v>263</v>
      </c>
      <c r="H1" s="7" t="s">
        <v>264</v>
      </c>
      <c r="I1" s="7" t="s">
        <v>265</v>
      </c>
      <c r="J1" s="7" t="s">
        <v>266</v>
      </c>
      <c r="K1" s="7" t="s">
        <v>267</v>
      </c>
      <c r="L1" s="7" t="s">
        <v>510</v>
      </c>
      <c r="M1" s="7" t="s">
        <v>511</v>
      </c>
      <c r="N1" s="7" t="s">
        <v>512</v>
      </c>
      <c r="O1" s="7" t="s">
        <v>330</v>
      </c>
      <c r="P1" s="7" t="s">
        <v>277</v>
      </c>
      <c r="Q1" s="7" t="s">
        <v>291</v>
      </c>
      <c r="R1" s="7" t="s">
        <v>275</v>
      </c>
      <c r="S1" s="7" t="s">
        <v>301</v>
      </c>
      <c r="T1" s="7" t="s">
        <v>302</v>
      </c>
      <c r="U1" s="7" t="s">
        <v>303</v>
      </c>
      <c r="V1" s="7" t="s">
        <v>624</v>
      </c>
      <c r="W1" s="7" t="s">
        <v>87</v>
      </c>
      <c r="X1" s="7" t="s">
        <v>88</v>
      </c>
      <c r="Y1" s="7" t="s">
        <v>89</v>
      </c>
      <c r="Z1" s="7" t="s">
        <v>3</v>
      </c>
      <c r="AA1" s="7" t="s">
        <v>507</v>
      </c>
      <c r="AB1" s="7" t="s">
        <v>508</v>
      </c>
      <c r="AC1" s="7" t="s">
        <v>509</v>
      </c>
      <c r="AD1" s="14" t="s">
        <v>310</v>
      </c>
      <c r="AE1" s="14" t="s">
        <v>311</v>
      </c>
      <c r="AF1" s="14" t="s">
        <v>312</v>
      </c>
      <c r="AG1" s="14" t="s">
        <v>314</v>
      </c>
      <c r="AH1" s="14" t="s">
        <v>313</v>
      </c>
      <c r="AI1" s="7" t="s">
        <v>277</v>
      </c>
      <c r="AJ1" s="7" t="s">
        <v>291</v>
      </c>
      <c r="AK1" s="7" t="s">
        <v>275</v>
      </c>
      <c r="AL1" s="7" t="s">
        <v>288</v>
      </c>
      <c r="AM1" s="7" t="s">
        <v>292</v>
      </c>
      <c r="AN1" s="7" t="s">
        <v>293</v>
      </c>
      <c r="AO1" s="7" t="s">
        <v>8</v>
      </c>
      <c r="AP1" s="7" t="s">
        <v>323</v>
      </c>
    </row>
    <row r="2" spans="1:43" x14ac:dyDescent="0.35">
      <c r="A2" s="19" t="s">
        <v>87</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t="s">
        <v>289</v>
      </c>
      <c r="AM2" t="s">
        <v>268</v>
      </c>
      <c r="AN2" t="s">
        <v>269</v>
      </c>
      <c r="AO2" t="s">
        <v>321</v>
      </c>
    </row>
    <row r="3" spans="1:43" x14ac:dyDescent="0.35">
      <c r="A3" s="19" t="s">
        <v>88</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t="s">
        <v>277</v>
      </c>
      <c r="AM3" t="s">
        <v>276</v>
      </c>
      <c r="AN3" t="s">
        <v>275</v>
      </c>
      <c r="AO3" t="s">
        <v>321</v>
      </c>
      <c r="AP3" t="s">
        <v>290</v>
      </c>
    </row>
    <row r="4" spans="1:43" x14ac:dyDescent="0.35">
      <c r="A4" s="19" t="s">
        <v>89</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t="s">
        <v>294</v>
      </c>
      <c r="AN4" t="s">
        <v>295</v>
      </c>
      <c r="AO4" t="s">
        <v>321</v>
      </c>
      <c r="AP4" t="s">
        <v>324</v>
      </c>
    </row>
    <row r="5" spans="1:43" x14ac:dyDescent="0.35">
      <c r="A5" s="19" t="s">
        <v>3</v>
      </c>
      <c r="B5" s="2">
        <v>53.1</v>
      </c>
      <c r="C5" s="62">
        <f>B5/$B$7</f>
        <v>0.24964739069111425</v>
      </c>
      <c r="D5" s="2">
        <f>C5*$D$7</f>
        <v>748.9421720733427</v>
      </c>
      <c r="E5">
        <v>504</v>
      </c>
      <c r="F5">
        <v>496</v>
      </c>
      <c r="G5">
        <v>102</v>
      </c>
      <c r="H5">
        <v>168</v>
      </c>
      <c r="I5">
        <v>244</v>
      </c>
      <c r="J5">
        <v>246</v>
      </c>
      <c r="K5">
        <v>241</v>
      </c>
      <c r="L5" s="2">
        <f t="shared" si="0"/>
        <v>120.414</v>
      </c>
      <c r="M5" s="2">
        <f t="shared" si="0"/>
        <v>131.6</v>
      </c>
      <c r="N5" s="2">
        <f t="shared" si="0"/>
        <v>329.65800000000002</v>
      </c>
      <c r="O5">
        <v>501</v>
      </c>
      <c r="P5">
        <v>401</v>
      </c>
      <c r="Q5">
        <v>423</v>
      </c>
      <c r="R5">
        <v>176</v>
      </c>
      <c r="AA5">
        <v>183</v>
      </c>
      <c r="AB5">
        <v>200</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t="s">
        <v>296</v>
      </c>
      <c r="AM5" t="s">
        <v>297</v>
      </c>
      <c r="AN5" t="s">
        <v>286</v>
      </c>
      <c r="AO5" t="s">
        <v>298</v>
      </c>
      <c r="AP5" t="s">
        <v>321</v>
      </c>
      <c r="AQ5" t="s">
        <v>477</v>
      </c>
    </row>
    <row r="6" spans="1:43" x14ac:dyDescent="0.35">
      <c r="A6" s="7" t="s">
        <v>622</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325.81993417959563</v>
      </c>
      <c r="AC6" s="2">
        <f>SUMPRODUCT($C2:$C5,AC2:AC5)</f>
        <v>443.2063939821345</v>
      </c>
      <c r="AI6" s="2">
        <f t="shared" ref="AI6:AK6" si="4">SUMPRODUCT($C1:$C4,AI1:AI4)</f>
        <v>399.66619652092146</v>
      </c>
      <c r="AJ6" s="2">
        <f t="shared" si="4"/>
        <v>176.21532675129291</v>
      </c>
      <c r="AK6" s="2">
        <f t="shared" si="4"/>
        <v>174.71415138692993</v>
      </c>
      <c r="AL6" t="s">
        <v>504</v>
      </c>
      <c r="AM6" t="s">
        <v>505</v>
      </c>
      <c r="AN6" t="s">
        <v>506</v>
      </c>
    </row>
    <row r="7" spans="1:43" x14ac:dyDescent="0.35">
      <c r="A7" t="s">
        <v>64</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637.61031014964419</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977.4598025387869</v>
      </c>
      <c r="AC7" s="2">
        <f>SUMPRODUCT($C2:$C5,AC2:AC5)*$D$7/1000</f>
        <v>1329.6191819464036</v>
      </c>
      <c r="AI7" s="2">
        <f>SUMPRODUCT($C2:$C5,AI2:AI5)</f>
        <v>547.70709920075217</v>
      </c>
      <c r="AJ7" s="2">
        <f>SUMPRODUCT($C2:$C5,AJ2:AJ5)</f>
        <v>245.86694875411376</v>
      </c>
      <c r="AK7" s="2">
        <f>SUMPRODUCT($C2:$C5,AK2:AK5)</f>
        <v>206.66901739539256</v>
      </c>
      <c r="AO7" t="s">
        <v>322</v>
      </c>
    </row>
    <row r="8" spans="1:43" x14ac:dyDescent="0.3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c r="X8" s="2"/>
      <c r="Y8" s="2"/>
      <c r="Z8" s="2"/>
      <c r="AA8" s="2">
        <v>83</v>
      </c>
      <c r="AB8" s="2">
        <v>414</v>
      </c>
      <c r="AC8" s="2">
        <v>503</v>
      </c>
      <c r="AD8">
        <f>AE21*$D$8/1000</f>
        <v>171</v>
      </c>
      <c r="AE8">
        <f>AF21*$D$8/1000</f>
        <v>208</v>
      </c>
      <c r="AF8">
        <f>AG21*$D$8/1000</f>
        <v>239</v>
      </c>
      <c r="AG8">
        <f>AH21*$D$8/1000</f>
        <v>383</v>
      </c>
      <c r="AO8" t="s">
        <v>304</v>
      </c>
    </row>
    <row r="9" spans="1:43" x14ac:dyDescent="0.35">
      <c r="A9" s="19" t="s">
        <v>623</v>
      </c>
      <c r="B9" s="2">
        <v>257</v>
      </c>
      <c r="D9" s="7">
        <v>3000</v>
      </c>
      <c r="E9" s="2">
        <f>E$8*$D9/$D$8</f>
        <v>1522.5</v>
      </c>
      <c r="F9" s="2">
        <f t="shared" ref="F9:V10" si="7">F$8*$D9/$D$8</f>
        <v>1477.5</v>
      </c>
      <c r="G9" s="2">
        <f t="shared" si="7"/>
        <v>354</v>
      </c>
      <c r="H9" s="2">
        <f t="shared" si="7"/>
        <v>540</v>
      </c>
      <c r="I9" s="2">
        <f t="shared" si="7"/>
        <v>729</v>
      </c>
      <c r="J9" s="2">
        <f t="shared" si="7"/>
        <v>740.1</v>
      </c>
      <c r="K9" s="2">
        <f t="shared" si="7"/>
        <v>636.9</v>
      </c>
      <c r="L9" s="2">
        <f t="shared" si="7"/>
        <v>166.75530000000001</v>
      </c>
      <c r="M9" s="2">
        <f t="shared" si="7"/>
        <v>831.76740000000007</v>
      </c>
      <c r="N9" s="2">
        <f t="shared" si="7"/>
        <v>1010.5773</v>
      </c>
      <c r="O9" s="2">
        <f t="shared" si="7"/>
        <v>1509</v>
      </c>
      <c r="P9" s="2">
        <f t="shared" si="7"/>
        <v>2197.1999999999998</v>
      </c>
      <c r="Q9" s="2">
        <f t="shared" si="7"/>
        <v>0</v>
      </c>
      <c r="R9" s="2">
        <f t="shared" si="7"/>
        <v>802.80000000000007</v>
      </c>
      <c r="S9" s="2">
        <f t="shared" si="7"/>
        <v>1803</v>
      </c>
      <c r="T9" s="2">
        <f t="shared" si="7"/>
        <v>555</v>
      </c>
      <c r="U9" s="2">
        <f t="shared" si="7"/>
        <v>402</v>
      </c>
      <c r="V9" s="2">
        <f t="shared" si="7"/>
        <v>240</v>
      </c>
    </row>
    <row r="10" spans="1:43" x14ac:dyDescent="0.35">
      <c r="A10" s="19" t="s">
        <v>594</v>
      </c>
      <c r="B10" s="2">
        <v>257</v>
      </c>
      <c r="D10" s="7">
        <v>2000</v>
      </c>
      <c r="E10" s="2">
        <f>E$8*$D10/$D$8</f>
        <v>1015</v>
      </c>
      <c r="F10" s="2">
        <f t="shared" si="7"/>
        <v>985</v>
      </c>
      <c r="G10" s="2">
        <f t="shared" si="7"/>
        <v>236</v>
      </c>
      <c r="H10" s="2">
        <f t="shared" si="7"/>
        <v>360</v>
      </c>
      <c r="I10" s="2">
        <f t="shared" si="7"/>
        <v>486</v>
      </c>
      <c r="J10" s="2">
        <f t="shared" si="7"/>
        <v>493.4</v>
      </c>
      <c r="K10" s="2">
        <f t="shared" si="7"/>
        <v>424.6</v>
      </c>
      <c r="L10" s="2">
        <f t="shared" si="7"/>
        <v>111.17020000000001</v>
      </c>
      <c r="M10" s="2">
        <f t="shared" si="7"/>
        <v>554.51160000000004</v>
      </c>
      <c r="N10" s="2">
        <f t="shared" si="7"/>
        <v>673.71820000000002</v>
      </c>
      <c r="O10" s="2">
        <f t="shared" si="7"/>
        <v>1006</v>
      </c>
      <c r="P10" s="2">
        <f t="shared" si="7"/>
        <v>1464.8</v>
      </c>
      <c r="Q10" s="2">
        <f t="shared" si="7"/>
        <v>0</v>
      </c>
      <c r="R10" s="2">
        <f t="shared" si="7"/>
        <v>535.20000000000005</v>
      </c>
      <c r="S10" s="2">
        <f t="shared" si="7"/>
        <v>1202</v>
      </c>
      <c r="T10" s="2">
        <f t="shared" si="7"/>
        <v>370</v>
      </c>
      <c r="U10" s="2">
        <f t="shared" si="7"/>
        <v>268</v>
      </c>
      <c r="V10" s="2">
        <f t="shared" si="7"/>
        <v>160</v>
      </c>
    </row>
    <row r="11" spans="1:43" x14ac:dyDescent="0.35">
      <c r="A11" s="7"/>
    </row>
    <row r="12" spans="1:43" ht="27" customHeight="1" x14ac:dyDescent="0.35">
      <c r="A12" s="7" t="s">
        <v>305</v>
      </c>
      <c r="AC12" t="s">
        <v>315</v>
      </c>
      <c r="AD12" s="19" t="s">
        <v>87</v>
      </c>
      <c r="AE12" s="58" t="s">
        <v>257</v>
      </c>
      <c r="AF12" s="58" t="s">
        <v>258</v>
      </c>
      <c r="AG12" s="58" t="s">
        <v>259</v>
      </c>
      <c r="AH12" s="58" t="s">
        <v>260</v>
      </c>
      <c r="AI12" s="58" t="s">
        <v>261</v>
      </c>
    </row>
    <row r="13" spans="1:43" ht="28.5" customHeight="1" x14ac:dyDescent="0.35">
      <c r="A13" s="19" t="s">
        <v>87</v>
      </c>
      <c r="E13">
        <f>E2/E$6</f>
        <v>1.0119848709215202</v>
      </c>
      <c r="F13">
        <f t="shared" ref="F13:O13" si="8">F2/F$6</f>
        <v>0.98753148783749312</v>
      </c>
      <c r="G13">
        <f t="shared" si="8"/>
        <v>1.2413974232394813</v>
      </c>
      <c r="H13">
        <f t="shared" si="8"/>
        <v>1.0014187157483727</v>
      </c>
      <c r="I13">
        <f t="shared" si="8"/>
        <v>0.98655488494251475</v>
      </c>
      <c r="J13">
        <f t="shared" si="8"/>
        <v>0.92572846168911704</v>
      </c>
      <c r="K13">
        <f t="shared" si="8"/>
        <v>0.99494249260458834</v>
      </c>
      <c r="L13">
        <f t="shared" ref="L13:N13" si="9">L2/L$6</f>
        <v>0.84996137797150018</v>
      </c>
      <c r="M13">
        <f t="shared" si="9"/>
        <v>1.2271758902649492</v>
      </c>
      <c r="N13">
        <f t="shared" si="9"/>
        <v>0.89125384326976742</v>
      </c>
      <c r="O13">
        <f t="shared" si="8"/>
        <v>0.92282062161875456</v>
      </c>
      <c r="P13">
        <f t="shared" ref="P13:R13" si="10">P2/P$6</f>
        <v>1.0921362830783501</v>
      </c>
      <c r="Q13">
        <f t="shared" si="10"/>
        <v>0.59670555162705141</v>
      </c>
      <c r="R13">
        <f t="shared" si="10"/>
        <v>1.3688705275753126</v>
      </c>
      <c r="AA13">
        <f t="shared" ref="AA13:AB16" si="11">AA2/AA$6</f>
        <v>0.8800656435813875</v>
      </c>
      <c r="AB13">
        <f t="shared" si="11"/>
        <v>1.2706404874902422</v>
      </c>
      <c r="AD13" s="19" t="s">
        <v>88</v>
      </c>
      <c r="AE13" s="59" t="s">
        <v>270</v>
      </c>
      <c r="AF13" s="59" t="s">
        <v>271</v>
      </c>
      <c r="AG13" s="59" t="s">
        <v>272</v>
      </c>
      <c r="AH13" s="59" t="s">
        <v>273</v>
      </c>
      <c r="AI13" s="60" t="s">
        <v>274</v>
      </c>
    </row>
    <row r="14" spans="1:43" ht="16.5" customHeight="1" x14ac:dyDescent="0.35">
      <c r="A14" s="19" t="s">
        <v>88</v>
      </c>
      <c r="E14">
        <f>E3/E$6</f>
        <v>1.0041400269608882</v>
      </c>
      <c r="F14">
        <f t="shared" ref="F14:O14" si="12">F3/F$6</f>
        <v>0.99569290509234842</v>
      </c>
      <c r="G14">
        <f t="shared" si="12"/>
        <v>0.87932317479463262</v>
      </c>
      <c r="H14">
        <f t="shared" si="12"/>
        <v>1.0014187157483727</v>
      </c>
      <c r="I14">
        <f t="shared" si="12"/>
        <v>0.91256326857182624</v>
      </c>
      <c r="J14">
        <f t="shared" si="12"/>
        <v>1.0800165386373033</v>
      </c>
      <c r="K14">
        <f t="shared" si="12"/>
        <v>1.0466795022200268</v>
      </c>
      <c r="L14">
        <f t="shared" ref="L14:N14" si="13">L3/L$6</f>
        <v>0.72644639121009857</v>
      </c>
      <c r="M14">
        <f t="shared" si="13"/>
        <v>1.254691129151037</v>
      </c>
      <c r="N14">
        <f t="shared" si="13"/>
        <v>1.0013090098982358</v>
      </c>
      <c r="O14">
        <f t="shared" si="12"/>
        <v>1.0017906014638802</v>
      </c>
      <c r="P14">
        <f t="shared" ref="P14:R14" si="14">P3/P$6</f>
        <v>0.85961694539070133</v>
      </c>
      <c r="Q14">
        <f t="shared" si="14"/>
        <v>1.242623932254272</v>
      </c>
      <c r="R14">
        <f t="shared" si="14"/>
        <v>0.92328510657572405</v>
      </c>
      <c r="AA14">
        <f t="shared" si="11"/>
        <v>0.72679578430597735</v>
      </c>
      <c r="AB14">
        <f t="shared" si="11"/>
        <v>1.2552945878828721</v>
      </c>
      <c r="AD14" s="19" t="s">
        <v>89</v>
      </c>
      <c r="AE14" s="59" t="s">
        <v>319</v>
      </c>
      <c r="AF14" s="59" t="s">
        <v>320</v>
      </c>
      <c r="AG14" s="59" t="s">
        <v>278</v>
      </c>
      <c r="AH14" s="59" t="s">
        <v>279</v>
      </c>
      <c r="AI14" s="60" t="s">
        <v>280</v>
      </c>
    </row>
    <row r="15" spans="1:43" ht="15.75" customHeight="1" x14ac:dyDescent="0.35">
      <c r="A15" s="19" t="s">
        <v>89</v>
      </c>
      <c r="E15">
        <f>E4/E$6</f>
        <v>0.99237276101994043</v>
      </c>
      <c r="F15">
        <f t="shared" ref="F15:O15" si="15">F4/F$6</f>
        <v>1.0079350309746313</v>
      </c>
      <c r="G15">
        <f t="shared" si="15"/>
        <v>0.81725330363265858</v>
      </c>
      <c r="H15">
        <f t="shared" si="15"/>
        <v>0.82783947168532146</v>
      </c>
      <c r="I15">
        <f t="shared" si="15"/>
        <v>1.1715339258692363</v>
      </c>
      <c r="J15">
        <f t="shared" si="15"/>
        <v>1.026015711705438</v>
      </c>
      <c r="K15">
        <f t="shared" si="15"/>
        <v>0.97902341272291493</v>
      </c>
      <c r="L15">
        <f t="shared" ref="L15:N15" si="16">L4/L$6</f>
        <v>1.8469265095167229</v>
      </c>
      <c r="M15">
        <f t="shared" si="16"/>
        <v>0.73363776048448059</v>
      </c>
      <c r="N15">
        <f t="shared" si="16"/>
        <v>0.95258007698410341</v>
      </c>
      <c r="O15">
        <f t="shared" si="15"/>
        <v>0.92056433648032243</v>
      </c>
      <c r="P15">
        <f t="shared" ref="P15:R15" si="17">P4/P$6</f>
        <v>1.2095702920115059</v>
      </c>
      <c r="Q15">
        <f t="shared" si="17"/>
        <v>0.68897960600236874</v>
      </c>
      <c r="R15">
        <f t="shared" si="17"/>
        <v>1.0477278818098434</v>
      </c>
      <c r="AA15">
        <f t="shared" si="11"/>
        <v>1.784852232207196</v>
      </c>
      <c r="AB15">
        <f t="shared" si="11"/>
        <v>0.7089805618604974</v>
      </c>
      <c r="AD15" s="19" t="s">
        <v>3</v>
      </c>
      <c r="AE15" t="s">
        <v>281</v>
      </c>
      <c r="AF15" s="59" t="s">
        <v>282</v>
      </c>
      <c r="AG15" s="59" t="s">
        <v>283</v>
      </c>
      <c r="AH15" s="59" t="s">
        <v>284</v>
      </c>
      <c r="AI15" s="60" t="s">
        <v>285</v>
      </c>
    </row>
    <row r="16" spans="1:43" ht="25.5" customHeight="1" x14ac:dyDescent="0.35">
      <c r="A16" s="19" t="s">
        <v>3</v>
      </c>
      <c r="E16">
        <f>E5/E$6</f>
        <v>0.98845033903962443</v>
      </c>
      <c r="F16">
        <f t="shared" ref="F16:O16" si="18">F5/F$6</f>
        <v>1.012015739602059</v>
      </c>
      <c r="G16">
        <f t="shared" si="18"/>
        <v>1.0551878097535592</v>
      </c>
      <c r="H16">
        <f t="shared" si="18"/>
        <v>1.1215889616381773</v>
      </c>
      <c r="I16">
        <f t="shared" si="18"/>
        <v>1.0029974663582233</v>
      </c>
      <c r="J16">
        <f t="shared" si="18"/>
        <v>0.94887167323134503</v>
      </c>
      <c r="K16">
        <f t="shared" si="18"/>
        <v>0.95912456287082315</v>
      </c>
      <c r="L16">
        <f t="shared" ref="L16:N16" si="19">L5/L$6</f>
        <v>0.91267388413643857</v>
      </c>
      <c r="M16">
        <f t="shared" si="19"/>
        <v>0.61918697630115527</v>
      </c>
      <c r="N16">
        <f t="shared" si="19"/>
        <v>1.1402528795149804</v>
      </c>
      <c r="O16">
        <f t="shared" si="18"/>
        <v>1.1303988543545136</v>
      </c>
      <c r="P16">
        <f t="shared" ref="P16:R16" si="20">P5/P$6</f>
        <v>0.94182075164391044</v>
      </c>
      <c r="Q16">
        <f t="shared" si="20"/>
        <v>1.3010641666919731</v>
      </c>
      <c r="R16">
        <f t="shared" si="20"/>
        <v>0.70651382068403235</v>
      </c>
      <c r="AA16">
        <f t="shared" si="11"/>
        <v>0.90478658862580852</v>
      </c>
      <c r="AB16">
        <f t="shared" si="11"/>
        <v>0.61383598429480291</v>
      </c>
      <c r="AD16" t="s">
        <v>5</v>
      </c>
      <c r="AE16" t="s">
        <v>316</v>
      </c>
      <c r="AF16" t="s">
        <v>317</v>
      </c>
      <c r="AG16" t="s">
        <v>318</v>
      </c>
      <c r="AH16" t="s">
        <v>278</v>
      </c>
    </row>
    <row r="17" spans="1:35" x14ac:dyDescent="0.35">
      <c r="A17" s="19" t="s">
        <v>306</v>
      </c>
      <c r="E17">
        <f>MIN(E13:E16)</f>
        <v>0.98845033903962443</v>
      </c>
      <c r="F17">
        <f t="shared" ref="F17:K17" si="21">MIN(F13:F16)</f>
        <v>0.98753148783749312</v>
      </c>
      <c r="G17">
        <f t="shared" si="21"/>
        <v>0.81725330363265858</v>
      </c>
      <c r="H17">
        <f t="shared" si="21"/>
        <v>0.82783947168532146</v>
      </c>
      <c r="I17">
        <f t="shared" si="21"/>
        <v>0.91256326857182624</v>
      </c>
      <c r="J17">
        <f t="shared" si="21"/>
        <v>0.92572846168911704</v>
      </c>
      <c r="K17" s="61">
        <f t="shared" si="21"/>
        <v>0.95912456287082315</v>
      </c>
      <c r="L17" s="61">
        <f t="shared" ref="L17:N17" si="22">MIN(L13:L16)</f>
        <v>0.72644639121009857</v>
      </c>
      <c r="M17" s="61">
        <f t="shared" si="22"/>
        <v>0.61918697630115527</v>
      </c>
      <c r="N17" s="61">
        <f t="shared" si="22"/>
        <v>0.89125384326976742</v>
      </c>
      <c r="O17" s="61">
        <f t="shared" ref="O17:P17" si="23">MIN(O13:O16)</f>
        <v>0.92056433648032243</v>
      </c>
      <c r="P17" s="61">
        <f t="shared" si="23"/>
        <v>0.85961694539070133</v>
      </c>
      <c r="Q17" s="61">
        <f t="shared" ref="Q17:R17" si="24">MIN(Q13:Q16)</f>
        <v>0.59670555162705141</v>
      </c>
      <c r="R17" s="61">
        <f t="shared" si="24"/>
        <v>0.70651382068403235</v>
      </c>
      <c r="AA17" s="61">
        <f t="shared" ref="AA17:AB17" si="25">MIN(AA13:AA16)</f>
        <v>0.72679578430597735</v>
      </c>
      <c r="AB17" s="61">
        <f t="shared" si="25"/>
        <v>0.61383598429480291</v>
      </c>
      <c r="AC17" s="61"/>
      <c r="AD17" s="19" t="s">
        <v>87</v>
      </c>
      <c r="AE17" s="2">
        <v>189</v>
      </c>
      <c r="AF17" s="2">
        <v>200</v>
      </c>
      <c r="AG17" s="2">
        <v>220</v>
      </c>
      <c r="AH17" s="2">
        <v>140</v>
      </c>
      <c r="AI17" s="2">
        <v>251</v>
      </c>
    </row>
    <row r="18" spans="1:35" x14ac:dyDescent="0.35">
      <c r="A18" s="19" t="s">
        <v>307</v>
      </c>
      <c r="E18">
        <f>MAX(E13:E16)</f>
        <v>1.0119848709215202</v>
      </c>
      <c r="F18">
        <f t="shared" ref="F18:J18" si="26">MAX(F13:F16)</f>
        <v>1.012015739602059</v>
      </c>
      <c r="G18">
        <f t="shared" si="26"/>
        <v>1.2413974232394813</v>
      </c>
      <c r="H18">
        <f t="shared" si="26"/>
        <v>1.1215889616381773</v>
      </c>
      <c r="I18">
        <f t="shared" si="26"/>
        <v>1.1715339258692363</v>
      </c>
      <c r="J18">
        <f t="shared" si="26"/>
        <v>1.0800165386373033</v>
      </c>
      <c r="K18" s="61">
        <f t="shared" ref="K18:O18" si="27">MAX(K13:K16)</f>
        <v>1.0466795022200268</v>
      </c>
      <c r="L18" s="61">
        <f t="shared" ref="L18:N18" si="28">MAX(L13:L16)</f>
        <v>1.8469265095167229</v>
      </c>
      <c r="M18" s="61">
        <f t="shared" si="28"/>
        <v>1.254691129151037</v>
      </c>
      <c r="N18" s="61">
        <f t="shared" si="28"/>
        <v>1.1402528795149804</v>
      </c>
      <c r="O18" s="61">
        <f t="shared" si="27"/>
        <v>1.1303988543545136</v>
      </c>
      <c r="P18" s="61">
        <f t="shared" ref="P18:R18" si="29">MAX(P13:P16)</f>
        <v>1.2095702920115059</v>
      </c>
      <c r="Q18" s="61">
        <f t="shared" si="29"/>
        <v>1.3010641666919731</v>
      </c>
      <c r="R18" s="61">
        <f t="shared" si="29"/>
        <v>1.3688705275753126</v>
      </c>
      <c r="AA18" s="61">
        <f t="shared" ref="AA18:AB18" si="30">MAX(AA13:AA16)</f>
        <v>1.784852232207196</v>
      </c>
      <c r="AB18" s="61">
        <f t="shared" si="30"/>
        <v>1.2706404874902422</v>
      </c>
      <c r="AC18" s="61"/>
      <c r="AD18" s="19" t="s">
        <v>88</v>
      </c>
      <c r="AE18" s="2">
        <v>180.8</v>
      </c>
      <c r="AF18" s="2">
        <v>276.89999999999998</v>
      </c>
      <c r="AG18" s="2">
        <v>101.3</v>
      </c>
      <c r="AH18" s="2">
        <v>149.80000000000001</v>
      </c>
      <c r="AI18" s="2">
        <v>291.3</v>
      </c>
    </row>
    <row r="19" spans="1:35" s="7" customFormat="1" x14ac:dyDescent="0.35">
      <c r="A19" s="7" t="s">
        <v>308</v>
      </c>
      <c r="E19" s="63">
        <f>IF(E18&gt;=1/E17,E18-1,1-1/E17)</f>
        <v>1.198487092152023E-2</v>
      </c>
      <c r="F19" s="63">
        <f t="shared" ref="F19:K19" si="31">IF(F18&gt;=1/F17,F18-1,1-1/F17)</f>
        <v>-1.2625938834426975E-2</v>
      </c>
      <c r="G19" s="63">
        <f t="shared" si="31"/>
        <v>0.24139742323948132</v>
      </c>
      <c r="H19" s="63">
        <f t="shared" si="31"/>
        <v>-0.20796366228369489</v>
      </c>
      <c r="I19" s="63">
        <f t="shared" si="31"/>
        <v>0.17153392586923633</v>
      </c>
      <c r="J19" s="63">
        <f t="shared" si="31"/>
        <v>-8.023037141513889E-2</v>
      </c>
      <c r="K19" s="64">
        <f t="shared" si="31"/>
        <v>4.6679502220026814E-2</v>
      </c>
      <c r="L19" s="64">
        <f t="shared" ref="L19:N19" si="32">IF(L18&gt;=1/L17,L18-1,1-1/L17)</f>
        <v>0.84692650951672288</v>
      </c>
      <c r="M19" s="64">
        <f t="shared" si="32"/>
        <v>-0.61502104901125687</v>
      </c>
      <c r="N19" s="64">
        <f t="shared" si="32"/>
        <v>0.14025287951498044</v>
      </c>
      <c r="O19" s="64">
        <f t="shared" ref="O19:P19" si="33">IF(O18&gt;=1/O17,O18-1,1-1/O17)</f>
        <v>0.13039885435451359</v>
      </c>
      <c r="P19" s="64">
        <f t="shared" si="33"/>
        <v>0.2095702920115059</v>
      </c>
      <c r="Q19" s="64">
        <f t="shared" ref="Q19:R19" si="34">IF(Q18&gt;=1/Q17,Q18-1,1-1/Q17)</f>
        <v>-0.67586843674116293</v>
      </c>
      <c r="R19" s="64">
        <f t="shared" si="34"/>
        <v>-0.41540047869384966</v>
      </c>
      <c r="AA19" s="64">
        <f t="shared" ref="AA19:AB19" si="35">IF(AA18&gt;=1/AA17,AA18-1,1-1/AA17)</f>
        <v>0.78485223220719602</v>
      </c>
      <c r="AB19" s="64">
        <f t="shared" si="35"/>
        <v>-0.62909967089797836</v>
      </c>
      <c r="AC19" s="64"/>
      <c r="AD19" s="19" t="s">
        <v>89</v>
      </c>
      <c r="AE19" s="2">
        <v>295.24</v>
      </c>
      <c r="AF19" s="2">
        <v>185.98400000000001</v>
      </c>
      <c r="AG19" s="2">
        <v>282.12099999999998</v>
      </c>
      <c r="AH19" s="2">
        <v>107.773</v>
      </c>
      <c r="AI19" s="2">
        <v>128.881</v>
      </c>
    </row>
    <row r="20" spans="1:35" x14ac:dyDescent="0.35">
      <c r="A20" s="19" t="s">
        <v>309</v>
      </c>
      <c r="E20" t="s">
        <v>87</v>
      </c>
      <c r="F20" t="s">
        <v>87</v>
      </c>
      <c r="G20" t="s">
        <v>87</v>
      </c>
      <c r="H20" t="s">
        <v>89</v>
      </c>
      <c r="I20" t="s">
        <v>89</v>
      </c>
      <c r="J20" t="s">
        <v>87</v>
      </c>
      <c r="K20" t="s">
        <v>88</v>
      </c>
      <c r="L20" t="s">
        <v>89</v>
      </c>
      <c r="M20" t="s">
        <v>3</v>
      </c>
      <c r="N20" t="s">
        <v>3</v>
      </c>
      <c r="O20" t="s">
        <v>88</v>
      </c>
      <c r="P20" t="s">
        <v>88</v>
      </c>
      <c r="Q20" t="s">
        <v>89</v>
      </c>
      <c r="R20" t="s">
        <v>3</v>
      </c>
      <c r="AA20" t="s">
        <v>89</v>
      </c>
      <c r="AB20" t="s">
        <v>89</v>
      </c>
      <c r="AD20" s="19" t="s">
        <v>3</v>
      </c>
      <c r="AE20" s="2">
        <v>129.69999999999999</v>
      </c>
      <c r="AF20" s="2">
        <v>312.2</v>
      </c>
      <c r="AG20" s="2">
        <v>209.5</v>
      </c>
      <c r="AH20" s="2">
        <v>236.5</v>
      </c>
      <c r="AI20" s="2">
        <v>112.1</v>
      </c>
    </row>
    <row r="21" spans="1:35" x14ac:dyDescent="0.35">
      <c r="AD21" t="s">
        <v>5</v>
      </c>
      <c r="AE21" s="2">
        <v>171</v>
      </c>
      <c r="AF21" s="2">
        <v>208</v>
      </c>
      <c r="AG21" s="2">
        <v>239</v>
      </c>
      <c r="AH21" s="2">
        <v>383</v>
      </c>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4.5" x14ac:dyDescent="0.35"/>
  <cols>
    <col min="2" max="2" width="14.1796875" customWidth="1"/>
  </cols>
  <sheetData>
    <row r="1" spans="1:4" x14ac:dyDescent="0.35">
      <c r="A1" t="s">
        <v>21</v>
      </c>
      <c r="C1">
        <v>5452476469</v>
      </c>
      <c r="D1" t="s">
        <v>22</v>
      </c>
    </row>
    <row r="2" spans="1:4" x14ac:dyDescent="0.35">
      <c r="A2" t="s">
        <v>23</v>
      </c>
      <c r="C2">
        <v>6525973123</v>
      </c>
      <c r="D2" t="s">
        <v>24</v>
      </c>
    </row>
    <row r="3" spans="1:4" x14ac:dyDescent="0.35">
      <c r="A3" t="s">
        <v>25</v>
      </c>
      <c r="C3" s="6">
        <v>2367000000000</v>
      </c>
      <c r="D3" t="s">
        <v>26</v>
      </c>
    </row>
    <row r="4" spans="1:4" x14ac:dyDescent="0.35">
      <c r="A4" t="s">
        <v>27</v>
      </c>
      <c r="C4">
        <v>32276</v>
      </c>
      <c r="D4" t="s">
        <v>28</v>
      </c>
    </row>
    <row r="5" spans="1:4" x14ac:dyDescent="0.35">
      <c r="A5" t="s">
        <v>47</v>
      </c>
      <c r="C5">
        <v>90</v>
      </c>
    </row>
    <row r="6" spans="1:4" x14ac:dyDescent="0.35">
      <c r="A6" t="s">
        <v>19</v>
      </c>
      <c r="B6">
        <v>0.94</v>
      </c>
    </row>
    <row r="7" spans="1:4" x14ac:dyDescent="0.35">
      <c r="A7" t="s">
        <v>361</v>
      </c>
      <c r="B7">
        <v>0.82</v>
      </c>
    </row>
    <row r="9" spans="1:4" x14ac:dyDescent="0.35">
      <c r="A9" t="s">
        <v>29</v>
      </c>
    </row>
    <row r="10" spans="1:4" x14ac:dyDescent="0.35">
      <c r="A10" t="s">
        <v>69</v>
      </c>
    </row>
    <row r="11" spans="1:4" x14ac:dyDescent="0.35">
      <c r="A11" t="s">
        <v>75</v>
      </c>
    </row>
    <row r="12" spans="1:4" x14ac:dyDescent="0.3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4.5" x14ac:dyDescent="0.35"/>
  <cols>
    <col min="14" max="14" width="18.7265625" customWidth="1"/>
  </cols>
  <sheetData>
    <row r="1" spans="1:18" x14ac:dyDescent="0.35">
      <c r="B1" t="s">
        <v>76</v>
      </c>
      <c r="C1" t="s">
        <v>77</v>
      </c>
      <c r="D1" t="s">
        <v>78</v>
      </c>
      <c r="E1" t="s">
        <v>79</v>
      </c>
      <c r="F1" t="s">
        <v>80</v>
      </c>
      <c r="G1" t="s">
        <v>81</v>
      </c>
      <c r="H1" t="s">
        <v>82</v>
      </c>
      <c r="I1" t="s">
        <v>83</v>
      </c>
      <c r="J1" t="s">
        <v>84</v>
      </c>
      <c r="K1" t="s">
        <v>85</v>
      </c>
      <c r="L1" t="s">
        <v>86</v>
      </c>
      <c r="M1" t="s">
        <v>97</v>
      </c>
      <c r="N1" t="s">
        <v>94</v>
      </c>
      <c r="O1" t="s">
        <v>8</v>
      </c>
    </row>
    <row r="2" spans="1:18" x14ac:dyDescent="0.35">
      <c r="A2" t="s">
        <v>87</v>
      </c>
      <c r="B2">
        <v>12240</v>
      </c>
      <c r="C2">
        <v>15229</v>
      </c>
      <c r="D2">
        <v>16467</v>
      </c>
      <c r="E2">
        <v>17832</v>
      </c>
      <c r="F2">
        <v>20277</v>
      </c>
      <c r="G2">
        <v>22680</v>
      </c>
      <c r="H2">
        <v>25306</v>
      </c>
      <c r="I2">
        <v>28487</v>
      </c>
      <c r="J2">
        <v>30367</v>
      </c>
      <c r="K2">
        <v>32758</v>
      </c>
      <c r="L2">
        <v>41385</v>
      </c>
      <c r="M2" t="s">
        <v>194</v>
      </c>
      <c r="N2" t="s">
        <v>95</v>
      </c>
      <c r="O2" t="s">
        <v>91</v>
      </c>
      <c r="Q2" t="s">
        <v>102</v>
      </c>
    </row>
    <row r="3" spans="1:18" x14ac:dyDescent="0.35">
      <c r="A3" t="s">
        <v>88</v>
      </c>
      <c r="B3">
        <v>12638</v>
      </c>
      <c r="C3">
        <v>16328</v>
      </c>
      <c r="D3">
        <v>17830</v>
      </c>
      <c r="E3">
        <v>19166</v>
      </c>
      <c r="F3">
        <v>22018</v>
      </c>
      <c r="G3">
        <v>25015</v>
      </c>
      <c r="H3">
        <v>28374</v>
      </c>
      <c r="I3">
        <v>32543</v>
      </c>
      <c r="J3">
        <v>35054</v>
      </c>
      <c r="K3">
        <v>38056</v>
      </c>
      <c r="L3">
        <v>48503</v>
      </c>
      <c r="M3" t="s">
        <v>194</v>
      </c>
      <c r="N3" t="s">
        <v>95</v>
      </c>
      <c r="O3" t="s">
        <v>91</v>
      </c>
      <c r="Q3" t="s">
        <v>103</v>
      </c>
    </row>
    <row r="4" spans="1:18" x14ac:dyDescent="0.35">
      <c r="A4" t="s">
        <v>89</v>
      </c>
      <c r="B4">
        <v>6283</v>
      </c>
      <c r="C4">
        <v>9216</v>
      </c>
      <c r="D4">
        <v>10291</v>
      </c>
      <c r="E4">
        <v>11489</v>
      </c>
      <c r="F4">
        <v>13697</v>
      </c>
      <c r="G4">
        <v>15892</v>
      </c>
      <c r="H4">
        <v>18418</v>
      </c>
      <c r="I4">
        <v>21470</v>
      </c>
      <c r="J4">
        <v>23213</v>
      </c>
      <c r="K4">
        <v>25461</v>
      </c>
      <c r="L4">
        <v>32059</v>
      </c>
      <c r="M4" t="s">
        <v>194</v>
      </c>
      <c r="N4" t="s">
        <v>95</v>
      </c>
      <c r="O4" t="s">
        <v>91</v>
      </c>
      <c r="Q4" t="s">
        <v>105</v>
      </c>
    </row>
    <row r="5" spans="1:18" x14ac:dyDescent="0.35">
      <c r="A5" t="s">
        <v>3</v>
      </c>
      <c r="B5">
        <v>9648</v>
      </c>
      <c r="C5">
        <v>12544</v>
      </c>
      <c r="D5">
        <v>13840</v>
      </c>
      <c r="E5">
        <v>15066</v>
      </c>
      <c r="F5">
        <v>17548</v>
      </c>
      <c r="G5">
        <v>20275</v>
      </c>
      <c r="H5">
        <v>23362</v>
      </c>
      <c r="I5">
        <v>27074</v>
      </c>
      <c r="J5">
        <v>29458</v>
      </c>
      <c r="K5">
        <v>32398</v>
      </c>
      <c r="L5">
        <v>41490</v>
      </c>
      <c r="M5" t="s">
        <v>195</v>
      </c>
      <c r="N5" t="s">
        <v>95</v>
      </c>
      <c r="O5" t="s">
        <v>92</v>
      </c>
    </row>
    <row r="6" spans="1:18" x14ac:dyDescent="0.35">
      <c r="A6" t="s">
        <v>90</v>
      </c>
      <c r="B6">
        <v>24722</v>
      </c>
      <c r="C6">
        <v>31614</v>
      </c>
      <c r="D6">
        <v>34529</v>
      </c>
      <c r="E6">
        <v>37408</v>
      </c>
      <c r="F6">
        <v>42625</v>
      </c>
      <c r="G6">
        <v>48678</v>
      </c>
      <c r="H6">
        <v>54933</v>
      </c>
      <c r="I6">
        <v>62150</v>
      </c>
      <c r="J6">
        <v>66665</v>
      </c>
      <c r="K6">
        <v>71547</v>
      </c>
      <c r="L6">
        <v>90271</v>
      </c>
      <c r="M6" t="s">
        <v>196</v>
      </c>
      <c r="N6" t="s">
        <v>95</v>
      </c>
      <c r="O6" t="s">
        <v>93</v>
      </c>
    </row>
    <row r="7" spans="1:18" x14ac:dyDescent="0.35">
      <c r="A7" t="s">
        <v>5</v>
      </c>
      <c r="B7">
        <v>20</v>
      </c>
      <c r="C7">
        <v>35</v>
      </c>
      <c r="D7">
        <v>42</v>
      </c>
      <c r="E7">
        <v>50</v>
      </c>
      <c r="F7">
        <v>65</v>
      </c>
      <c r="G7">
        <v>82</v>
      </c>
      <c r="H7">
        <v>103</v>
      </c>
      <c r="I7">
        <v>130</v>
      </c>
      <c r="J7">
        <v>145</v>
      </c>
      <c r="K7">
        <v>165</v>
      </c>
      <c r="L7">
        <v>250</v>
      </c>
      <c r="M7" t="s">
        <v>101</v>
      </c>
      <c r="N7" t="s">
        <v>96</v>
      </c>
      <c r="O7" t="s">
        <v>104</v>
      </c>
    </row>
    <row r="9" spans="1:18" x14ac:dyDescent="0.35">
      <c r="O9" t="s">
        <v>429</v>
      </c>
    </row>
    <row r="10" spans="1:18" x14ac:dyDescent="0.35">
      <c r="B10" t="s">
        <v>76</v>
      </c>
      <c r="C10" t="s">
        <v>77</v>
      </c>
      <c r="D10" t="s">
        <v>78</v>
      </c>
      <c r="E10" t="s">
        <v>79</v>
      </c>
      <c r="F10" t="s">
        <v>80</v>
      </c>
      <c r="G10" t="s">
        <v>81</v>
      </c>
      <c r="H10" t="s">
        <v>82</v>
      </c>
      <c r="I10" t="s">
        <v>83</v>
      </c>
      <c r="J10" t="s">
        <v>84</v>
      </c>
      <c r="K10" t="s">
        <v>85</v>
      </c>
      <c r="L10" t="s">
        <v>86</v>
      </c>
      <c r="M10" t="s">
        <v>424</v>
      </c>
      <c r="O10" t="s">
        <v>428</v>
      </c>
      <c r="P10" t="s">
        <v>427</v>
      </c>
      <c r="Q10" t="s">
        <v>426</v>
      </c>
      <c r="R10" t="s">
        <v>425</v>
      </c>
    </row>
    <row r="11" spans="1:18" x14ac:dyDescent="0.3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3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3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3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35">
      <c r="A15" t="s">
        <v>90</v>
      </c>
      <c r="B15">
        <v>2050</v>
      </c>
      <c r="C15">
        <v>2650</v>
      </c>
      <c r="D15">
        <v>2900</v>
      </c>
      <c r="E15">
        <v>3100</v>
      </c>
      <c r="F15">
        <v>3550</v>
      </c>
      <c r="G15">
        <v>4050</v>
      </c>
      <c r="H15">
        <v>4600</v>
      </c>
      <c r="I15">
        <v>5200</v>
      </c>
      <c r="J15">
        <v>5550</v>
      </c>
      <c r="K15">
        <v>5950</v>
      </c>
      <c r="L15">
        <v>7500</v>
      </c>
      <c r="M15" t="s">
        <v>100</v>
      </c>
    </row>
    <row r="16" spans="1:18" x14ac:dyDescent="0.3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4.5" x14ac:dyDescent="0.35"/>
  <cols>
    <col min="2" max="2" width="33.81640625" customWidth="1"/>
    <col min="3" max="3" width="30.26953125" customWidth="1"/>
    <col min="4" max="4" width="30.453125" customWidth="1"/>
    <col min="5" max="5" width="35.26953125" customWidth="1"/>
    <col min="6" max="6" width="19.54296875" customWidth="1"/>
    <col min="7" max="7" width="34.54296875" customWidth="1"/>
    <col min="8" max="8" width="22.453125" customWidth="1"/>
  </cols>
  <sheetData>
    <row r="1" spans="1:9" x14ac:dyDescent="0.35">
      <c r="B1">
        <v>1</v>
      </c>
      <c r="C1">
        <v>2</v>
      </c>
      <c r="D1">
        <v>3</v>
      </c>
      <c r="E1">
        <v>4</v>
      </c>
      <c r="F1">
        <v>5</v>
      </c>
      <c r="G1">
        <v>6</v>
      </c>
      <c r="H1">
        <v>7</v>
      </c>
      <c r="I1">
        <v>8</v>
      </c>
    </row>
    <row r="2" spans="1:9" x14ac:dyDescent="0.35">
      <c r="A2" t="s">
        <v>87</v>
      </c>
      <c r="B2" t="s">
        <v>132</v>
      </c>
      <c r="C2" t="s">
        <v>107</v>
      </c>
      <c r="D2" t="s">
        <v>108</v>
      </c>
      <c r="E2" t="s">
        <v>332</v>
      </c>
      <c r="F2" t="s">
        <v>333</v>
      </c>
      <c r="G2" t="s">
        <v>109</v>
      </c>
      <c r="H2" t="s">
        <v>110</v>
      </c>
      <c r="I2" t="s">
        <v>111</v>
      </c>
    </row>
    <row r="3" spans="1:9" x14ac:dyDescent="0.35">
      <c r="A3" t="s">
        <v>88</v>
      </c>
      <c r="B3" t="s">
        <v>130</v>
      </c>
      <c r="C3" t="s">
        <v>133</v>
      </c>
      <c r="D3" t="s">
        <v>137</v>
      </c>
      <c r="E3" t="s">
        <v>134</v>
      </c>
      <c r="F3" t="s">
        <v>135</v>
      </c>
      <c r="G3" t="s">
        <v>619</v>
      </c>
      <c r="H3" t="s">
        <v>618</v>
      </c>
      <c r="I3" t="s">
        <v>136</v>
      </c>
    </row>
    <row r="4" spans="1:9" x14ac:dyDescent="0.35">
      <c r="A4" t="s">
        <v>89</v>
      </c>
      <c r="B4" t="s">
        <v>131</v>
      </c>
      <c r="C4" t="s">
        <v>117</v>
      </c>
      <c r="D4" t="s">
        <v>118</v>
      </c>
      <c r="E4" t="s">
        <v>120</v>
      </c>
      <c r="F4" t="s">
        <v>119</v>
      </c>
      <c r="G4" t="s">
        <v>121</v>
      </c>
      <c r="H4" t="s">
        <v>122</v>
      </c>
      <c r="I4" t="s">
        <v>123</v>
      </c>
    </row>
    <row r="5" spans="1:9" x14ac:dyDescent="0.35">
      <c r="A5" t="s">
        <v>3</v>
      </c>
      <c r="B5" t="s">
        <v>124</v>
      </c>
      <c r="C5" t="s">
        <v>138</v>
      </c>
      <c r="D5" t="s">
        <v>329</v>
      </c>
      <c r="E5" t="s">
        <v>126</v>
      </c>
      <c r="F5" t="s">
        <v>125</v>
      </c>
      <c r="G5" t="s">
        <v>127</v>
      </c>
      <c r="H5" t="s">
        <v>128</v>
      </c>
      <c r="I5" t="s">
        <v>129</v>
      </c>
    </row>
    <row r="6" spans="1:9" x14ac:dyDescent="0.35">
      <c r="A6" t="s">
        <v>5</v>
      </c>
      <c r="B6" t="s">
        <v>113</v>
      </c>
      <c r="C6" t="s">
        <v>112</v>
      </c>
      <c r="D6" t="s">
        <v>114</v>
      </c>
      <c r="E6" t="s">
        <v>626</v>
      </c>
      <c r="F6" t="s">
        <v>625</v>
      </c>
      <c r="G6" t="s">
        <v>116</v>
      </c>
      <c r="H6" t="s">
        <v>115</v>
      </c>
      <c r="I6" t="s">
        <v>334</v>
      </c>
    </row>
    <row r="9" spans="1:9" x14ac:dyDescent="0.35">
      <c r="A9" t="s">
        <v>325</v>
      </c>
      <c r="B9" s="65" t="s">
        <v>326</v>
      </c>
      <c r="C9" s="65">
        <v>2</v>
      </c>
      <c r="D9" s="65" t="s">
        <v>627</v>
      </c>
      <c r="E9" s="65" t="s">
        <v>628</v>
      </c>
      <c r="F9" t="s">
        <v>629</v>
      </c>
      <c r="G9" s="65" t="s">
        <v>327</v>
      </c>
      <c r="H9" s="65">
        <v>6</v>
      </c>
      <c r="I9" s="65" t="s">
        <v>328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abSelected="1" topLeftCell="D40" zoomScaleNormal="100" workbookViewId="0">
      <selection activeCell="F68" sqref="F68"/>
    </sheetView>
  </sheetViews>
  <sheetFormatPr baseColWidth="10" defaultRowHeight="14.5" x14ac:dyDescent="0.35"/>
  <cols>
    <col min="1" max="1" width="27.81640625" customWidth="1"/>
    <col min="2" max="2" width="40.54296875" customWidth="1"/>
    <col min="3" max="3" width="47.7265625" customWidth="1"/>
    <col min="4" max="4" width="46.1796875" customWidth="1"/>
    <col min="5" max="5" width="46.54296875" customWidth="1"/>
    <col min="6" max="6" width="50.26953125" customWidth="1"/>
  </cols>
  <sheetData>
    <row r="1" spans="1:7" x14ac:dyDescent="0.35">
      <c r="A1" s="8" t="s">
        <v>197</v>
      </c>
      <c r="B1" s="74" t="s">
        <v>87</v>
      </c>
      <c r="C1" s="74" t="s">
        <v>88</v>
      </c>
      <c r="D1" s="74" t="s">
        <v>89</v>
      </c>
      <c r="E1" s="74" t="s">
        <v>3</v>
      </c>
      <c r="F1" s="74" t="s">
        <v>5</v>
      </c>
      <c r="G1" s="8"/>
    </row>
    <row r="2" spans="1:7" ht="87" x14ac:dyDescent="0.35">
      <c r="A2" s="8" t="s">
        <v>176</v>
      </c>
      <c r="B2" s="8" t="s">
        <v>175</v>
      </c>
      <c r="C2" s="8" t="s">
        <v>462</v>
      </c>
      <c r="D2" s="8" t="s">
        <v>462</v>
      </c>
      <c r="E2" s="75" t="s">
        <v>463</v>
      </c>
      <c r="F2" s="8" t="s">
        <v>186</v>
      </c>
      <c r="G2" s="8"/>
    </row>
    <row r="3" spans="1:7" x14ac:dyDescent="0.35">
      <c r="A3" s="8">
        <v>3</v>
      </c>
      <c r="B3" s="8"/>
      <c r="C3" s="8"/>
      <c r="D3" s="8"/>
      <c r="E3" s="8"/>
      <c r="F3" s="8"/>
      <c r="G3" s="8"/>
    </row>
    <row r="4" spans="1:7" x14ac:dyDescent="0.35">
      <c r="A4" s="8" t="s">
        <v>162</v>
      </c>
      <c r="B4" s="8" t="s">
        <v>171</v>
      </c>
      <c r="C4" s="8" t="s">
        <v>169</v>
      </c>
      <c r="D4" s="8" t="s">
        <v>180</v>
      </c>
      <c r="E4" s="8" t="s">
        <v>182</v>
      </c>
      <c r="F4" s="8" t="s">
        <v>139</v>
      </c>
      <c r="G4" s="8"/>
    </row>
    <row r="5" spans="1:7" x14ac:dyDescent="0.35">
      <c r="A5" s="8">
        <v>5</v>
      </c>
      <c r="B5" s="8" t="s">
        <v>174</v>
      </c>
      <c r="C5" s="8" t="s">
        <v>614</v>
      </c>
      <c r="D5" s="8" t="s">
        <v>181</v>
      </c>
      <c r="E5" s="8" t="s">
        <v>183</v>
      </c>
      <c r="F5" s="8" t="s">
        <v>140</v>
      </c>
      <c r="G5" s="8"/>
    </row>
    <row r="6" spans="1:7" x14ac:dyDescent="0.35">
      <c r="A6" s="8" t="s">
        <v>168</v>
      </c>
      <c r="B6" s="8" t="s">
        <v>464</v>
      </c>
      <c r="C6" s="8" t="s">
        <v>468</v>
      </c>
      <c r="D6" s="8" t="s">
        <v>179</v>
      </c>
      <c r="E6" s="8" t="s">
        <v>616</v>
      </c>
      <c r="F6" s="8" t="s">
        <v>142</v>
      </c>
      <c r="G6" s="8"/>
    </row>
    <row r="7" spans="1:7" x14ac:dyDescent="0.35">
      <c r="A7" s="8" t="s">
        <v>166</v>
      </c>
      <c r="B7" s="8" t="s">
        <v>584</v>
      </c>
      <c r="C7" s="8" t="s">
        <v>177</v>
      </c>
      <c r="D7" s="8" t="s">
        <v>193</v>
      </c>
      <c r="E7" s="8" t="s">
        <v>143</v>
      </c>
      <c r="F7" s="8" t="s">
        <v>143</v>
      </c>
      <c r="G7" s="8"/>
    </row>
    <row r="8" spans="1:7" x14ac:dyDescent="0.35">
      <c r="A8" s="8" t="s">
        <v>165</v>
      </c>
      <c r="B8" s="8" t="s">
        <v>161</v>
      </c>
      <c r="C8" s="8" t="s">
        <v>161</v>
      </c>
      <c r="D8" s="8" t="s">
        <v>161</v>
      </c>
      <c r="E8" s="8" t="s">
        <v>161</v>
      </c>
      <c r="F8" s="8" t="s">
        <v>141</v>
      </c>
      <c r="G8" s="8"/>
    </row>
    <row r="9" spans="1:7" x14ac:dyDescent="0.35">
      <c r="A9" s="8">
        <v>9</v>
      </c>
      <c r="B9" s="8"/>
      <c r="C9" s="8"/>
      <c r="D9" s="8"/>
      <c r="E9" s="8"/>
      <c r="F9" s="8"/>
      <c r="G9" s="8"/>
    </row>
    <row r="10" spans="1:7" x14ac:dyDescent="0.35">
      <c r="A10" s="8" t="s">
        <v>167</v>
      </c>
      <c r="B10" s="8" t="s">
        <v>170</v>
      </c>
      <c r="C10" s="8" t="s">
        <v>178</v>
      </c>
      <c r="D10" s="8" t="s">
        <v>192</v>
      </c>
      <c r="E10" s="72" t="s">
        <v>676</v>
      </c>
      <c r="F10" s="8" t="s">
        <v>144</v>
      </c>
      <c r="G10" s="8" t="s">
        <v>675</v>
      </c>
    </row>
    <row r="11" spans="1:7" x14ac:dyDescent="0.35">
      <c r="A11" s="8" t="s">
        <v>164</v>
      </c>
      <c r="B11" s="8" t="s">
        <v>172</v>
      </c>
      <c r="C11" s="8" t="s">
        <v>679</v>
      </c>
      <c r="D11" s="8" t="s">
        <v>191</v>
      </c>
      <c r="E11" s="8" t="s">
        <v>155</v>
      </c>
      <c r="F11" s="8" t="s">
        <v>145</v>
      </c>
      <c r="G11" s="8" t="s">
        <v>680</v>
      </c>
    </row>
    <row r="12" spans="1:7" x14ac:dyDescent="0.35">
      <c r="A12" s="8" t="s">
        <v>163</v>
      </c>
      <c r="B12" s="8" t="s">
        <v>190</v>
      </c>
      <c r="C12" s="8" t="s">
        <v>681</v>
      </c>
      <c r="D12" s="8" t="s">
        <v>185</v>
      </c>
      <c r="E12" s="8" t="s">
        <v>184</v>
      </c>
      <c r="F12" s="8" t="s">
        <v>147</v>
      </c>
      <c r="G12" s="8" t="s">
        <v>682</v>
      </c>
    </row>
    <row r="13" spans="1:7" x14ac:dyDescent="0.35">
      <c r="A13" s="8" t="s">
        <v>573</v>
      </c>
      <c r="B13" s="8" t="s">
        <v>173</v>
      </c>
      <c r="C13" s="8" t="s">
        <v>188</v>
      </c>
      <c r="D13" s="8" t="s">
        <v>187</v>
      </c>
      <c r="E13" s="8" t="s">
        <v>148</v>
      </c>
      <c r="F13" s="8" t="s">
        <v>148</v>
      </c>
      <c r="G13" s="8"/>
    </row>
    <row r="14" spans="1:7" x14ac:dyDescent="0.35">
      <c r="A14" s="8" t="s">
        <v>572</v>
      </c>
      <c r="B14" s="8" t="s">
        <v>161</v>
      </c>
      <c r="C14" s="8" t="s">
        <v>161</v>
      </c>
      <c r="D14" s="8" t="s">
        <v>161</v>
      </c>
      <c r="E14" s="8" t="s">
        <v>161</v>
      </c>
      <c r="F14" s="72" t="s">
        <v>674</v>
      </c>
      <c r="G14" s="8"/>
    </row>
    <row r="15" spans="1:7" x14ac:dyDescent="0.35">
      <c r="A15" s="8">
        <v>15</v>
      </c>
      <c r="B15" s="8"/>
      <c r="C15" s="8"/>
      <c r="D15" s="8"/>
      <c r="E15" s="8"/>
      <c r="F15" s="8"/>
      <c r="G15" s="8"/>
    </row>
    <row r="16" spans="1:7" x14ac:dyDescent="0.35">
      <c r="A16" s="8" t="s">
        <v>551</v>
      </c>
      <c r="B16" s="8" t="s">
        <v>561</v>
      </c>
      <c r="C16" s="8" t="s">
        <v>615</v>
      </c>
      <c r="D16" s="8" t="s">
        <v>633</v>
      </c>
      <c r="E16" s="8" t="s">
        <v>556</v>
      </c>
      <c r="F16" s="8" t="s">
        <v>556</v>
      </c>
      <c r="G16" s="8" t="s">
        <v>633</v>
      </c>
    </row>
    <row r="17" spans="1:7" x14ac:dyDescent="0.35">
      <c r="A17" s="8" t="s">
        <v>537</v>
      </c>
      <c r="B17" s="76" t="s">
        <v>467</v>
      </c>
      <c r="C17" s="76" t="s">
        <v>590</v>
      </c>
      <c r="D17" s="76" t="s">
        <v>192</v>
      </c>
      <c r="E17" s="76" t="s">
        <v>184</v>
      </c>
      <c r="F17" s="76" t="s">
        <v>149</v>
      </c>
      <c r="G17" s="74" t="s">
        <v>634</v>
      </c>
    </row>
    <row r="18" spans="1:7" x14ac:dyDescent="0.35">
      <c r="A18" s="8" t="s">
        <v>538</v>
      </c>
      <c r="B18" s="8" t="s">
        <v>532</v>
      </c>
      <c r="C18" s="8" t="s">
        <v>466</v>
      </c>
      <c r="D18" s="8" t="s">
        <v>528</v>
      </c>
      <c r="E18" s="8" t="s">
        <v>516</v>
      </c>
      <c r="F18" s="8" t="s">
        <v>147</v>
      </c>
      <c r="G18" s="8" t="s">
        <v>635</v>
      </c>
    </row>
    <row r="19" spans="1:7" x14ac:dyDescent="0.35">
      <c r="A19" s="8" t="s">
        <v>539</v>
      </c>
      <c r="B19" s="8" t="s">
        <v>465</v>
      </c>
      <c r="C19" s="8" t="s">
        <v>468</v>
      </c>
      <c r="D19" s="8" t="s">
        <v>515</v>
      </c>
      <c r="E19" s="8" t="s">
        <v>531</v>
      </c>
      <c r="F19" s="76" t="s">
        <v>150</v>
      </c>
      <c r="G19" s="8" t="s">
        <v>636</v>
      </c>
    </row>
    <row r="20" spans="1:7" x14ac:dyDescent="0.35">
      <c r="A20" s="8" t="s">
        <v>540</v>
      </c>
      <c r="B20" s="76" t="s">
        <v>530</v>
      </c>
      <c r="C20" s="76" t="s">
        <v>582</v>
      </c>
      <c r="D20" s="76" t="s">
        <v>185</v>
      </c>
      <c r="E20" s="76" t="s">
        <v>517</v>
      </c>
      <c r="F20" s="76" t="s">
        <v>151</v>
      </c>
      <c r="G20" s="8" t="s">
        <v>637</v>
      </c>
    </row>
    <row r="21" spans="1:7" x14ac:dyDescent="0.35">
      <c r="A21" s="8">
        <v>21</v>
      </c>
      <c r="B21" s="8" t="s">
        <v>161</v>
      </c>
      <c r="C21" s="8" t="s">
        <v>161</v>
      </c>
      <c r="D21" s="8" t="s">
        <v>161</v>
      </c>
      <c r="E21" s="8" t="s">
        <v>161</v>
      </c>
      <c r="F21" s="76" t="s">
        <v>161</v>
      </c>
      <c r="G21" s="8" t="s">
        <v>161</v>
      </c>
    </row>
    <row r="22" spans="1:7" x14ac:dyDescent="0.35">
      <c r="A22" s="8" t="s">
        <v>555</v>
      </c>
      <c r="B22" s="8" t="s">
        <v>562</v>
      </c>
      <c r="C22" s="8" t="s">
        <v>566</v>
      </c>
      <c r="D22" s="8" t="s">
        <v>638</v>
      </c>
      <c r="E22" s="8" t="s">
        <v>557</v>
      </c>
      <c r="F22" s="8" t="s">
        <v>557</v>
      </c>
      <c r="G22" s="8" t="s">
        <v>638</v>
      </c>
    </row>
    <row r="23" spans="1:7" x14ac:dyDescent="0.35">
      <c r="A23" s="8" t="s">
        <v>541</v>
      </c>
      <c r="B23" s="8" t="s">
        <v>469</v>
      </c>
      <c r="C23" s="8" t="s">
        <v>470</v>
      </c>
      <c r="D23" s="8" t="s">
        <v>529</v>
      </c>
      <c r="E23" s="8" t="s">
        <v>143</v>
      </c>
      <c r="F23" s="8" t="s">
        <v>152</v>
      </c>
      <c r="G23" s="74" t="s">
        <v>639</v>
      </c>
    </row>
    <row r="24" spans="1:7" x14ac:dyDescent="0.35">
      <c r="A24" s="8" t="s">
        <v>542</v>
      </c>
      <c r="B24" s="8" t="s">
        <v>471</v>
      </c>
      <c r="C24" s="8" t="s">
        <v>472</v>
      </c>
      <c r="D24" s="8" t="s">
        <v>514</v>
      </c>
      <c r="E24" s="8" t="s">
        <v>513</v>
      </c>
      <c r="F24" s="8" t="s">
        <v>153</v>
      </c>
      <c r="G24" s="74" t="s">
        <v>640</v>
      </c>
    </row>
    <row r="25" spans="1:7" x14ac:dyDescent="0.35">
      <c r="A25" s="8">
        <v>25</v>
      </c>
      <c r="B25" s="8" t="s">
        <v>161</v>
      </c>
      <c r="C25" s="8" t="s">
        <v>161</v>
      </c>
      <c r="D25" s="8" t="s">
        <v>161</v>
      </c>
      <c r="E25" s="8" t="s">
        <v>161</v>
      </c>
      <c r="F25" s="8" t="s">
        <v>154</v>
      </c>
      <c r="G25" s="8" t="s">
        <v>641</v>
      </c>
    </row>
    <row r="26" spans="1:7" x14ac:dyDescent="0.35">
      <c r="A26" s="8">
        <v>26</v>
      </c>
      <c r="B26" s="8"/>
      <c r="C26" s="8"/>
      <c r="D26" s="8"/>
      <c r="E26" s="8"/>
      <c r="F26" s="8" t="s">
        <v>161</v>
      </c>
      <c r="G26" s="8" t="s">
        <v>161</v>
      </c>
    </row>
    <row r="27" spans="1:7" x14ac:dyDescent="0.35">
      <c r="A27" s="8" t="s">
        <v>554</v>
      </c>
      <c r="B27" s="8" t="s">
        <v>563</v>
      </c>
      <c r="C27" s="8" t="s">
        <v>567</v>
      </c>
      <c r="D27" s="8" t="s">
        <v>569</v>
      </c>
      <c r="E27" s="8" t="s">
        <v>558</v>
      </c>
      <c r="F27" s="8" t="s">
        <v>558</v>
      </c>
      <c r="G27" s="8" t="s">
        <v>569</v>
      </c>
    </row>
    <row r="28" spans="1:7" x14ac:dyDescent="0.35">
      <c r="A28" s="8" t="s">
        <v>543</v>
      </c>
      <c r="B28" s="8" t="s">
        <v>473</v>
      </c>
      <c r="C28" s="8" t="s">
        <v>474</v>
      </c>
      <c r="D28" s="8" t="s">
        <v>476</v>
      </c>
      <c r="E28" s="8" t="s">
        <v>617</v>
      </c>
      <c r="F28" s="71" t="s">
        <v>145</v>
      </c>
      <c r="G28" s="72" t="s">
        <v>642</v>
      </c>
    </row>
    <row r="29" spans="1:7" x14ac:dyDescent="0.35">
      <c r="A29" s="8" t="s">
        <v>544</v>
      </c>
      <c r="B29" s="76" t="s">
        <v>172</v>
      </c>
      <c r="C29" s="76" t="s">
        <v>588</v>
      </c>
      <c r="D29" s="76" t="s">
        <v>683</v>
      </c>
      <c r="E29" s="76" t="s">
        <v>677</v>
      </c>
      <c r="F29" s="76" t="s">
        <v>146</v>
      </c>
      <c r="G29" s="76" t="s">
        <v>643</v>
      </c>
    </row>
    <row r="30" spans="1:7" x14ac:dyDescent="0.35">
      <c r="A30" s="8" t="s">
        <v>545</v>
      </c>
      <c r="B30" s="8" t="s">
        <v>475</v>
      </c>
      <c r="C30" s="8" t="s">
        <v>583</v>
      </c>
      <c r="D30" s="8" t="s">
        <v>581</v>
      </c>
      <c r="E30" s="8" t="s">
        <v>155</v>
      </c>
      <c r="F30" s="8" t="s">
        <v>155</v>
      </c>
      <c r="G30" s="8" t="s">
        <v>644</v>
      </c>
    </row>
    <row r="31" spans="1:7" x14ac:dyDescent="0.35">
      <c r="A31" s="8">
        <v>31</v>
      </c>
      <c r="B31" s="8" t="s">
        <v>161</v>
      </c>
      <c r="C31" s="8" t="s">
        <v>161</v>
      </c>
      <c r="D31" s="8" t="s">
        <v>161</v>
      </c>
      <c r="E31" s="8" t="s">
        <v>161</v>
      </c>
      <c r="F31" s="8" t="s">
        <v>161</v>
      </c>
      <c r="G31" s="8" t="s">
        <v>161</v>
      </c>
    </row>
    <row r="32" spans="1:7" x14ac:dyDescent="0.35">
      <c r="A32" s="8" t="s">
        <v>553</v>
      </c>
      <c r="B32" s="8" t="s">
        <v>564</v>
      </c>
      <c r="C32" s="8" t="s">
        <v>568</v>
      </c>
      <c r="D32" s="8" t="s">
        <v>645</v>
      </c>
      <c r="E32" s="8" t="s">
        <v>559</v>
      </c>
      <c r="F32" s="8" t="s">
        <v>559</v>
      </c>
      <c r="G32" s="8" t="s">
        <v>645</v>
      </c>
    </row>
    <row r="33" spans="1:7" x14ac:dyDescent="0.35">
      <c r="A33" s="77" t="s">
        <v>536</v>
      </c>
      <c r="B33" s="8" t="s">
        <v>173</v>
      </c>
      <c r="C33" s="8" t="s">
        <v>621</v>
      </c>
      <c r="D33" s="8" t="s">
        <v>673</v>
      </c>
      <c r="E33" s="8" t="s">
        <v>148</v>
      </c>
      <c r="F33" s="8" t="s">
        <v>148</v>
      </c>
      <c r="G33" s="8" t="s">
        <v>673</v>
      </c>
    </row>
    <row r="34" spans="1:7" x14ac:dyDescent="0.35">
      <c r="A34" s="77" t="s">
        <v>546</v>
      </c>
      <c r="B34" s="74" t="s">
        <v>170</v>
      </c>
      <c r="C34" s="74" t="s">
        <v>178</v>
      </c>
      <c r="D34" s="74" t="s">
        <v>533</v>
      </c>
      <c r="E34" s="74" t="s">
        <v>156</v>
      </c>
      <c r="F34" s="74" t="s">
        <v>156</v>
      </c>
      <c r="G34" s="8" t="s">
        <v>646</v>
      </c>
    </row>
    <row r="35" spans="1:7" x14ac:dyDescent="0.35">
      <c r="A35" s="8">
        <v>35</v>
      </c>
      <c r="B35" s="8" t="s">
        <v>161</v>
      </c>
      <c r="C35" s="8" t="s">
        <v>161</v>
      </c>
      <c r="D35" s="8" t="s">
        <v>161</v>
      </c>
      <c r="E35" s="8" t="s">
        <v>161</v>
      </c>
      <c r="F35" s="74" t="s">
        <v>144</v>
      </c>
      <c r="G35" s="8" t="s">
        <v>647</v>
      </c>
    </row>
    <row r="36" spans="1:7" x14ac:dyDescent="0.35">
      <c r="A36" s="8">
        <v>36</v>
      </c>
      <c r="B36" s="8"/>
      <c r="C36" s="8"/>
      <c r="D36" s="8"/>
      <c r="E36" s="8"/>
      <c r="F36" s="8" t="s">
        <v>161</v>
      </c>
      <c r="G36" s="8" t="s">
        <v>161</v>
      </c>
    </row>
    <row r="37" spans="1:7" x14ac:dyDescent="0.35">
      <c r="A37" s="8" t="s">
        <v>552</v>
      </c>
      <c r="B37" s="8" t="s">
        <v>565</v>
      </c>
      <c r="C37" s="8" t="s">
        <v>571</v>
      </c>
      <c r="D37" s="8" t="s">
        <v>570</v>
      </c>
      <c r="E37" s="8" t="s">
        <v>560</v>
      </c>
      <c r="F37" s="8" t="s">
        <v>560</v>
      </c>
      <c r="G37" s="8" t="s">
        <v>570</v>
      </c>
    </row>
    <row r="38" spans="1:7" x14ac:dyDescent="0.35">
      <c r="A38" s="8" t="s">
        <v>547</v>
      </c>
      <c r="B38" s="8" t="s">
        <v>189</v>
      </c>
      <c r="C38" s="8" t="s">
        <v>620</v>
      </c>
      <c r="D38" s="8" t="s">
        <v>684</v>
      </c>
      <c r="E38" s="8" t="s">
        <v>157</v>
      </c>
      <c r="F38" s="8" t="s">
        <v>157</v>
      </c>
      <c r="G38" s="8" t="s">
        <v>672</v>
      </c>
    </row>
    <row r="39" spans="1:7" x14ac:dyDescent="0.35">
      <c r="A39" s="8" t="s">
        <v>548</v>
      </c>
      <c r="B39" s="8" t="s">
        <v>518</v>
      </c>
      <c r="C39" s="8" t="s">
        <v>522</v>
      </c>
      <c r="D39" s="8" t="s">
        <v>524</v>
      </c>
      <c r="E39" s="8" t="s">
        <v>159</v>
      </c>
      <c r="F39" s="8" t="s">
        <v>159</v>
      </c>
      <c r="G39" s="8" t="s">
        <v>648</v>
      </c>
    </row>
    <row r="40" spans="1:7" x14ac:dyDescent="0.35">
      <c r="A40" s="8" t="s">
        <v>549</v>
      </c>
      <c r="B40" s="8" t="s">
        <v>519</v>
      </c>
      <c r="C40" s="8" t="s">
        <v>523</v>
      </c>
      <c r="D40" s="8" t="s">
        <v>525</v>
      </c>
      <c r="E40" s="8" t="s">
        <v>158</v>
      </c>
      <c r="F40" s="8" t="s">
        <v>158</v>
      </c>
      <c r="G40" s="8" t="s">
        <v>649</v>
      </c>
    </row>
    <row r="41" spans="1:7" x14ac:dyDescent="0.35">
      <c r="A41" s="8" t="s">
        <v>550</v>
      </c>
      <c r="B41" s="76" t="s">
        <v>520</v>
      </c>
      <c r="C41" s="76" t="s">
        <v>678</v>
      </c>
      <c r="D41" s="76" t="s">
        <v>526</v>
      </c>
      <c r="E41" s="76" t="s">
        <v>160</v>
      </c>
      <c r="F41" s="76" t="s">
        <v>160</v>
      </c>
      <c r="G41" s="8" t="s">
        <v>650</v>
      </c>
    </row>
    <row r="42" spans="1:7" x14ac:dyDescent="0.35">
      <c r="A42" s="8">
        <v>42</v>
      </c>
      <c r="B42" s="8" t="s">
        <v>161</v>
      </c>
      <c r="C42" s="8" t="s">
        <v>161</v>
      </c>
      <c r="D42" s="8" t="s">
        <v>161</v>
      </c>
      <c r="E42" s="8" t="s">
        <v>161</v>
      </c>
      <c r="F42" s="8" t="s">
        <v>161</v>
      </c>
      <c r="G42" s="76"/>
    </row>
    <row r="43" spans="1:7" x14ac:dyDescent="0.35">
      <c r="A43" s="8">
        <v>43</v>
      </c>
      <c r="B43" s="8"/>
      <c r="C43" s="8" t="s">
        <v>521</v>
      </c>
      <c r="E43" s="76" t="s">
        <v>527</v>
      </c>
      <c r="F43" s="8" t="s">
        <v>685</v>
      </c>
      <c r="G43" s="79" t="s">
        <v>651</v>
      </c>
    </row>
    <row r="44" spans="1:7" x14ac:dyDescent="0.35">
      <c r="A44" s="8">
        <v>44</v>
      </c>
      <c r="B44" s="8"/>
      <c r="C44" s="8"/>
      <c r="E44" s="74" t="s">
        <v>534</v>
      </c>
      <c r="F44" s="8" t="s">
        <v>480</v>
      </c>
      <c r="G44" s="79" t="s">
        <v>652</v>
      </c>
    </row>
    <row r="45" spans="1:7" x14ac:dyDescent="0.35">
      <c r="A45" s="8">
        <v>45</v>
      </c>
      <c r="B45" s="8"/>
      <c r="C45" s="8"/>
      <c r="E45" s="8" t="s">
        <v>535</v>
      </c>
      <c r="F45" s="8" t="s">
        <v>686</v>
      </c>
      <c r="G45" s="79" t="s">
        <v>653</v>
      </c>
    </row>
    <row r="46" spans="1:7" x14ac:dyDescent="0.35">
      <c r="A46" s="8"/>
      <c r="B46" s="8"/>
      <c r="C46" s="8"/>
      <c r="E46" s="8"/>
      <c r="F46" s="8" t="s">
        <v>479</v>
      </c>
      <c r="G46" s="79" t="s">
        <v>651</v>
      </c>
    </row>
    <row r="47" spans="1:7" x14ac:dyDescent="0.35">
      <c r="A47" s="8"/>
      <c r="B47" s="8"/>
      <c r="C47" s="8"/>
      <c r="E47" s="8"/>
      <c r="F47" s="8" t="s">
        <v>483</v>
      </c>
      <c r="G47" s="79" t="s">
        <v>654</v>
      </c>
    </row>
    <row r="48" spans="1:7" x14ac:dyDescent="0.35">
      <c r="A48" s="8"/>
      <c r="B48" s="8"/>
      <c r="C48" s="8"/>
      <c r="E48" s="79" t="s">
        <v>479</v>
      </c>
      <c r="F48" s="8" t="s">
        <v>690</v>
      </c>
      <c r="G48" s="79" t="s">
        <v>655</v>
      </c>
    </row>
    <row r="49" spans="5:7" x14ac:dyDescent="0.35">
      <c r="E49" s="79" t="s">
        <v>480</v>
      </c>
      <c r="G49" s="79"/>
    </row>
    <row r="50" spans="5:7" x14ac:dyDescent="0.35">
      <c r="E50" s="79" t="s">
        <v>481</v>
      </c>
      <c r="F50" s="8" t="s">
        <v>490</v>
      </c>
      <c r="G50" s="79" t="s">
        <v>656</v>
      </c>
    </row>
    <row r="51" spans="5:7" x14ac:dyDescent="0.35">
      <c r="E51" s="79" t="s">
        <v>482</v>
      </c>
      <c r="F51" s="8" t="s">
        <v>687</v>
      </c>
      <c r="G51" s="79" t="s">
        <v>657</v>
      </c>
    </row>
    <row r="52" spans="5:7" x14ac:dyDescent="0.35">
      <c r="E52" s="79" t="s">
        <v>483</v>
      </c>
      <c r="F52" s="8" t="s">
        <v>688</v>
      </c>
      <c r="G52" s="79" t="s">
        <v>658</v>
      </c>
    </row>
    <row r="53" spans="5:7" x14ac:dyDescent="0.35">
      <c r="E53" s="79" t="s">
        <v>484</v>
      </c>
      <c r="F53" s="8" t="s">
        <v>485</v>
      </c>
      <c r="G53" s="79" t="s">
        <v>659</v>
      </c>
    </row>
    <row r="54" spans="5:7" x14ac:dyDescent="0.35">
      <c r="E54" s="79"/>
      <c r="F54" s="8" t="s">
        <v>489</v>
      </c>
      <c r="G54" s="79" t="s">
        <v>660</v>
      </c>
    </row>
    <row r="55" spans="5:7" x14ac:dyDescent="0.35">
      <c r="E55" s="79" t="s">
        <v>485</v>
      </c>
      <c r="F55" s="8" t="s">
        <v>689</v>
      </c>
      <c r="G55" s="79" t="s">
        <v>661</v>
      </c>
    </row>
    <row r="56" spans="5:7" x14ac:dyDescent="0.35">
      <c r="E56" s="79" t="s">
        <v>486</v>
      </c>
    </row>
    <row r="57" spans="5:7" x14ac:dyDescent="0.35">
      <c r="E57" s="79" t="s">
        <v>487</v>
      </c>
      <c r="F57" t="s">
        <v>491</v>
      </c>
      <c r="G57" t="s">
        <v>662</v>
      </c>
    </row>
    <row r="58" spans="5:7" x14ac:dyDescent="0.35">
      <c r="E58" s="79" t="s">
        <v>488</v>
      </c>
      <c r="F58" t="s">
        <v>492</v>
      </c>
      <c r="G58" t="s">
        <v>663</v>
      </c>
    </row>
    <row r="59" spans="5:7" x14ac:dyDescent="0.35">
      <c r="E59" s="79" t="s">
        <v>489</v>
      </c>
      <c r="F59" t="s">
        <v>493</v>
      </c>
      <c r="G59" t="s">
        <v>664</v>
      </c>
    </row>
    <row r="60" spans="5:7" x14ac:dyDescent="0.35">
      <c r="E60" s="79" t="s">
        <v>490</v>
      </c>
      <c r="F60" t="s">
        <v>494</v>
      </c>
      <c r="G60" s="8" t="s">
        <v>672</v>
      </c>
    </row>
    <row r="61" spans="5:7" x14ac:dyDescent="0.35">
      <c r="F61" t="s">
        <v>495</v>
      </c>
      <c r="G61" t="s">
        <v>665</v>
      </c>
    </row>
    <row r="62" spans="5:7" x14ac:dyDescent="0.35">
      <c r="F62" t="s">
        <v>496</v>
      </c>
      <c r="G62" t="s">
        <v>666</v>
      </c>
    </row>
    <row r="64" spans="5:7" x14ac:dyDescent="0.35">
      <c r="F64" t="s">
        <v>497</v>
      </c>
      <c r="G64" t="s">
        <v>667</v>
      </c>
    </row>
    <row r="65" spans="6:7" x14ac:dyDescent="0.35">
      <c r="F65" t="s">
        <v>498</v>
      </c>
      <c r="G65" t="s">
        <v>498</v>
      </c>
    </row>
    <row r="66" spans="6:7" x14ac:dyDescent="0.35">
      <c r="F66" t="s">
        <v>671</v>
      </c>
      <c r="G66" t="s">
        <v>668</v>
      </c>
    </row>
    <row r="67" spans="6:7" x14ac:dyDescent="0.35">
      <c r="F67" t="s">
        <v>691</v>
      </c>
      <c r="G67" t="s">
        <v>669</v>
      </c>
    </row>
    <row r="68" spans="6:7" x14ac:dyDescent="0.35">
      <c r="F68" t="s">
        <v>501</v>
      </c>
      <c r="G68" t="s">
        <v>501</v>
      </c>
    </row>
    <row r="69" spans="6:7" x14ac:dyDescent="0.35">
      <c r="F69" t="s">
        <v>502</v>
      </c>
      <c r="G69" t="s">
        <v>670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4.5" x14ac:dyDescent="0.35"/>
  <cols>
    <col min="1" max="1" width="11.54296875" customWidth="1"/>
    <col min="2" max="2" width="9.453125" customWidth="1"/>
    <col min="3" max="4" width="7" customWidth="1"/>
    <col min="5" max="7" width="8.7265625" customWidth="1"/>
    <col min="8" max="8" width="8.1796875" customWidth="1"/>
    <col min="9" max="9" width="6.81640625" customWidth="1"/>
    <col min="10" max="10" width="8.453125" customWidth="1"/>
    <col min="12" max="12" width="10.1796875" customWidth="1"/>
    <col min="13" max="13" width="8.1796875" customWidth="1"/>
    <col min="14" max="14" width="6.7265625" customWidth="1"/>
    <col min="16" max="16" width="9.1796875" customWidth="1"/>
    <col min="17" max="17" width="6.7265625" customWidth="1"/>
    <col min="18" max="18" width="11.453125" customWidth="1"/>
    <col min="19" max="19" width="8.54296875" customWidth="1"/>
    <col min="20" max="20" width="7.1796875" customWidth="1"/>
    <col min="21" max="21" width="9.54296875" customWidth="1"/>
    <col min="22" max="22" width="8.453125" customWidth="1"/>
    <col min="23" max="23" width="8" customWidth="1"/>
    <col min="25" max="25" width="8" customWidth="1"/>
    <col min="26" max="26" width="13.1796875" customWidth="1"/>
    <col min="27" max="27" width="8.26953125" customWidth="1"/>
  </cols>
  <sheetData>
    <row r="1" spans="1:29" x14ac:dyDescent="0.35">
      <c r="A1" s="23" t="s">
        <v>197</v>
      </c>
      <c r="B1" s="23" t="s">
        <v>244</v>
      </c>
      <c r="C1" s="23" t="s">
        <v>243</v>
      </c>
      <c r="D1" s="23" t="s">
        <v>245</v>
      </c>
      <c r="E1" s="23"/>
      <c r="F1" s="46" t="s">
        <v>250</v>
      </c>
      <c r="G1" s="46"/>
      <c r="H1" s="23" t="s">
        <v>198</v>
      </c>
      <c r="I1" s="23" t="s">
        <v>237</v>
      </c>
      <c r="J1" s="23" t="s">
        <v>199</v>
      </c>
      <c r="K1" s="23" t="s">
        <v>200</v>
      </c>
      <c r="L1" s="23" t="s">
        <v>238</v>
      </c>
      <c r="M1" s="23" t="s">
        <v>199</v>
      </c>
      <c r="N1" s="23" t="s">
        <v>200</v>
      </c>
      <c r="O1" s="23" t="s">
        <v>239</v>
      </c>
      <c r="P1" s="23" t="s">
        <v>199</v>
      </c>
      <c r="Q1" s="23" t="s">
        <v>200</v>
      </c>
      <c r="R1" s="24" t="s">
        <v>241</v>
      </c>
      <c r="S1" s="23" t="s">
        <v>199</v>
      </c>
      <c r="T1" s="23" t="s">
        <v>200</v>
      </c>
      <c r="U1" s="24" t="s">
        <v>242</v>
      </c>
      <c r="V1" s="23" t="s">
        <v>199</v>
      </c>
      <c r="W1" s="23" t="s">
        <v>200</v>
      </c>
      <c r="X1" s="24" t="s">
        <v>240</v>
      </c>
      <c r="Y1" s="23" t="s">
        <v>199</v>
      </c>
      <c r="Z1" s="23" t="s">
        <v>200</v>
      </c>
      <c r="AA1" s="25" t="s">
        <v>201</v>
      </c>
      <c r="AB1" s="25" t="s">
        <v>202</v>
      </c>
    </row>
    <row r="2" spans="1:29" x14ac:dyDescent="0.3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3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3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35">
      <c r="A5" s="29" t="s">
        <v>203</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35">
      <c r="A6" s="34" t="s">
        <v>204</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205</v>
      </c>
    </row>
    <row r="7" spans="1:29" x14ac:dyDescent="0.35">
      <c r="A7" s="37" t="s">
        <v>206</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207</v>
      </c>
    </row>
    <row r="8" spans="1:29" x14ac:dyDescent="0.35">
      <c r="A8" s="37"/>
      <c r="B8" s="26"/>
      <c r="C8" s="26"/>
      <c r="D8" s="26"/>
      <c r="E8" s="40" t="s">
        <v>251</v>
      </c>
      <c r="F8" s="50">
        <v>9.5999999999999992E-3</v>
      </c>
      <c r="G8" s="51"/>
      <c r="H8" s="26"/>
      <c r="I8" s="38"/>
      <c r="J8" s="7"/>
      <c r="K8" s="39"/>
      <c r="L8" s="38"/>
      <c r="M8" s="7"/>
      <c r="N8" s="39"/>
      <c r="O8" s="38"/>
      <c r="P8" s="7"/>
      <c r="Q8" s="13"/>
      <c r="R8" s="38"/>
      <c r="S8" s="7"/>
      <c r="T8" s="32"/>
      <c r="U8" s="38"/>
      <c r="V8" s="7"/>
      <c r="W8" s="5"/>
      <c r="X8" s="38"/>
      <c r="Y8" s="7"/>
      <c r="Z8" s="13"/>
      <c r="AC8" t="s">
        <v>253</v>
      </c>
    </row>
    <row r="9" spans="1:29" x14ac:dyDescent="0.3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246</v>
      </c>
      <c r="AC9" t="s">
        <v>248</v>
      </c>
    </row>
    <row r="10" spans="1:29" x14ac:dyDescent="0.3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247</v>
      </c>
      <c r="AC10" t="s">
        <v>249</v>
      </c>
    </row>
    <row r="11" spans="1:29" x14ac:dyDescent="0.35">
      <c r="A11" s="37"/>
      <c r="B11" s="26"/>
      <c r="D11" s="26"/>
      <c r="E11" s="40" t="s">
        <v>251</v>
      </c>
      <c r="F11" s="55">
        <v>2.1299999999999999E-2</v>
      </c>
      <c r="G11" s="54"/>
      <c r="H11" s="19"/>
      <c r="T11" s="32"/>
      <c r="V11" s="32"/>
      <c r="W11" s="5"/>
    </row>
    <row r="12" spans="1:29" x14ac:dyDescent="0.35">
      <c r="A12" t="s">
        <v>208</v>
      </c>
      <c r="B12" s="40" t="s">
        <v>209</v>
      </c>
      <c r="C12" t="s">
        <v>209</v>
      </c>
      <c r="D12" s="26" t="s">
        <v>209</v>
      </c>
      <c r="E12" s="26"/>
      <c r="F12" s="55" t="s">
        <v>209</v>
      </c>
      <c r="G12" s="55"/>
      <c r="H12" s="19" t="s">
        <v>209</v>
      </c>
      <c r="I12" t="s">
        <v>209</v>
      </c>
      <c r="L12" t="s">
        <v>209</v>
      </c>
      <c r="O12" t="s">
        <v>209</v>
      </c>
      <c r="R12" t="s">
        <v>209</v>
      </c>
      <c r="T12" s="32"/>
      <c r="U12" t="s">
        <v>209</v>
      </c>
      <c r="V12" s="32"/>
      <c r="W12" s="5" t="s">
        <v>210</v>
      </c>
      <c r="X12" t="s">
        <v>209</v>
      </c>
      <c r="Y12" t="s">
        <v>211</v>
      </c>
      <c r="AA12" s="33">
        <v>260000</v>
      </c>
    </row>
    <row r="13" spans="1:29" x14ac:dyDescent="0.35">
      <c r="A13" t="s">
        <v>212</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35">
      <c r="A14" t="s">
        <v>213</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35">
      <c r="A15" t="s">
        <v>214</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35">
      <c r="A16" t="s">
        <v>215</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35">
      <c r="A17" t="s">
        <v>216</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35">
      <c r="A18" t="s">
        <v>217</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35">
      <c r="A19" t="s">
        <v>218</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35">
      <c r="E20" t="s">
        <v>252</v>
      </c>
      <c r="F20" s="50">
        <v>1.6000000000000001E-3</v>
      </c>
      <c r="G20" s="57">
        <f>F20*H20</f>
        <v>2880000000</v>
      </c>
      <c r="H20">
        <v>1800000000000</v>
      </c>
      <c r="T20" s="32"/>
      <c r="V20" s="32"/>
      <c r="W20" s="5"/>
    </row>
    <row r="21" spans="1:26" x14ac:dyDescent="0.35">
      <c r="E21" t="s">
        <v>254</v>
      </c>
      <c r="F21" s="50">
        <v>8.5000000000000006E-3</v>
      </c>
      <c r="G21" s="53">
        <f>F21*H21</f>
        <v>816000000000</v>
      </c>
      <c r="H21">
        <f>96*10^12</f>
        <v>96000000000000</v>
      </c>
      <c r="T21" s="32"/>
      <c r="V21" s="32"/>
      <c r="W21" s="5"/>
    </row>
    <row r="22" spans="1:26" x14ac:dyDescent="0.35">
      <c r="E22" t="s">
        <v>255</v>
      </c>
      <c r="F22" s="50">
        <v>1.6000000000000001E-3</v>
      </c>
      <c r="G22" s="53">
        <f>F22*H22</f>
        <v>841600000</v>
      </c>
      <c r="H22">
        <v>526000000000</v>
      </c>
      <c r="I22" t="s">
        <v>256</v>
      </c>
      <c r="T22" s="32"/>
      <c r="V22" s="32"/>
      <c r="W22" s="5"/>
    </row>
    <row r="23" spans="1:26" x14ac:dyDescent="0.35">
      <c r="A23" s="23" t="s">
        <v>219</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35">
      <c r="A24" s="23" t="s">
        <v>220</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35">
      <c r="A25" s="23" t="s">
        <v>221</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35">
      <c r="A26" s="23" t="s">
        <v>222</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35">
      <c r="A27" s="23" t="s">
        <v>223</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35">
      <c r="A28" s="23" t="s">
        <v>224</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35">
      <c r="A29" s="23" t="s">
        <v>225</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35">
      <c r="A30" s="23" t="s">
        <v>226</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35">
      <c r="A31" s="23" t="s">
        <v>227</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35">
      <c r="A32" s="23" t="s">
        <v>228</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35">
      <c r="A33" s="23" t="s">
        <v>229</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35">
      <c r="A34" s="23" t="s">
        <v>230</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35">
      <c r="A35" s="23" t="s">
        <v>231</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35">
      <c r="A36" s="23" t="s">
        <v>232</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35">
      <c r="A37" s="23" t="s">
        <v>233</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35">
      <c r="A38" s="23" t="s">
        <v>234</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35">
      <c r="A39" s="23" t="s">
        <v>235</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35">
      <c r="A40" s="23" t="s">
        <v>236</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4.5" x14ac:dyDescent="0.35"/>
  <cols>
    <col min="10" max="10" width="11.453125" customWidth="1"/>
    <col min="18" max="18" width="11.453125" customWidth="1"/>
    <col min="24" max="24" width="12" customWidth="1"/>
    <col min="33" max="33" width="11.453125" customWidth="1"/>
  </cols>
  <sheetData>
    <row r="1" spans="1:34" s="14" customFormat="1" ht="59.25" customHeight="1" x14ac:dyDescent="0.3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3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3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3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3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3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3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3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3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35">
      <c r="A10" t="s">
        <v>62</v>
      </c>
      <c r="E10">
        <v>14827</v>
      </c>
      <c r="Y10">
        <v>446.8</v>
      </c>
      <c r="AB10" s="2"/>
    </row>
    <row r="11" spans="1:34" x14ac:dyDescent="0.35">
      <c r="A11" t="s">
        <v>33</v>
      </c>
      <c r="N11" s="8">
        <v>3964.1</v>
      </c>
      <c r="O11" s="9">
        <f>N11/Constants!$C$4</f>
        <v>0.1228188127401165</v>
      </c>
      <c r="AB11" s="2"/>
    </row>
    <row r="13" spans="1:34" x14ac:dyDescent="0.3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35">
      <c r="B14" t="s">
        <v>58</v>
      </c>
      <c r="K14" t="s">
        <v>46</v>
      </c>
      <c r="AB14" t="s">
        <v>35</v>
      </c>
      <c r="AC14" t="s">
        <v>35</v>
      </c>
    </row>
    <row r="15" spans="1:34" x14ac:dyDescent="0.35">
      <c r="B15" s="18" t="s">
        <v>65</v>
      </c>
      <c r="K15" t="s">
        <v>45</v>
      </c>
    </row>
    <row r="16" spans="1:34" x14ac:dyDescent="0.3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2023-01-04T15:37:37Z</dcterms:modified>
</cp:coreProperties>
</file>