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activeTab="5"/>
  </bookViews>
  <sheets>
    <sheet name="Main" sheetId="3" r:id="rId1"/>
    <sheet name="Constants" sheetId="2" r:id="rId2"/>
    <sheet name="Income" sheetId="4" r:id="rId3"/>
    <sheet name="Education" sheetId="5" r:id="rId4"/>
    <sheet name="Policies" sheetId="6" r:id="rId5"/>
    <sheet name="Wealth tax" sheetId="7" r:id="rId6"/>
    <sheet name="Rotated (old)" sheetId="1"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7" i="7" l="1"/>
  <c r="B17" i="7"/>
  <c r="M16" i="7"/>
  <c r="B16" i="7"/>
  <c r="M15" i="7"/>
  <c r="B15" i="7"/>
  <c r="M14" i="7"/>
  <c r="B14" i="7"/>
  <c r="M13" i="7"/>
  <c r="B13" i="7"/>
  <c r="M12" i="7"/>
  <c r="B12" i="7"/>
  <c r="M11" i="7"/>
  <c r="B11" i="7"/>
  <c r="O7" i="7"/>
  <c r="B7" i="7"/>
  <c r="O6" i="7"/>
  <c r="P6" i="7" s="1"/>
  <c r="M6" i="7"/>
  <c r="J6" i="7"/>
  <c r="I6" i="7" s="1"/>
  <c r="B6" i="7" s="1"/>
  <c r="G6" i="7"/>
  <c r="F6" i="7"/>
  <c r="D6" i="7"/>
  <c r="C6" i="7"/>
  <c r="L5" i="7"/>
  <c r="I5" i="7"/>
  <c r="F5" i="7"/>
  <c r="C5" i="7"/>
  <c r="B5" i="7"/>
  <c r="L4" i="7"/>
  <c r="I4" i="7"/>
  <c r="F4" i="7"/>
  <c r="C4" i="7"/>
  <c r="B4" i="7"/>
  <c r="L3" i="7"/>
  <c r="I3" i="7"/>
  <c r="B3" i="7" s="1"/>
  <c r="F3" i="7"/>
  <c r="C3" i="7"/>
  <c r="L2" i="7"/>
  <c r="I2" i="7"/>
  <c r="F2" i="7"/>
  <c r="B2" i="7" s="1"/>
  <c r="C2" i="7"/>
  <c r="L6" i="7" l="1"/>
  <c r="K15" i="3"/>
  <c r="G15" i="3"/>
  <c r="F15" i="3"/>
  <c r="E15" i="3"/>
  <c r="D15" i="3"/>
  <c r="C15" i="3"/>
  <c r="B15" i="3"/>
  <c r="O11" i="1"/>
  <c r="O7" i="1"/>
  <c r="O6" i="1"/>
  <c r="O5" i="1"/>
  <c r="O4" i="1"/>
  <c r="O3" i="1"/>
  <c r="O2" i="1"/>
  <c r="C35" i="3" l="1"/>
  <c r="D35" i="3"/>
  <c r="F35" i="3"/>
  <c r="B35" i="3"/>
  <c r="B32" i="3" l="1"/>
  <c r="G31" i="3"/>
  <c r="F31" i="3"/>
  <c r="E31" i="3"/>
  <c r="D31" i="3"/>
  <c r="C31" i="3"/>
  <c r="B31" i="3"/>
  <c r="G30" i="3"/>
  <c r="F30" i="3"/>
  <c r="E30" i="3"/>
  <c r="D30" i="3"/>
  <c r="B30" i="3"/>
  <c r="F28" i="3"/>
  <c r="E28" i="3"/>
  <c r="D28" i="3"/>
  <c r="D32" i="3" s="1"/>
  <c r="C28" i="3"/>
  <c r="C32" i="3" s="1"/>
  <c r="I26" i="3"/>
  <c r="H26" i="3"/>
  <c r="I25" i="3"/>
  <c r="H25" i="3"/>
  <c r="I17" i="3"/>
  <c r="H17" i="3"/>
  <c r="I16" i="3"/>
  <c r="H16" i="3"/>
  <c r="G9" i="3"/>
  <c r="F9" i="3"/>
  <c r="E12" i="3"/>
  <c r="E34" i="3" s="1"/>
  <c r="D12" i="3"/>
  <c r="D34" i="3" s="1"/>
  <c r="B12" i="3"/>
  <c r="H13" i="3"/>
  <c r="I13" i="3" s="1"/>
  <c r="C12" i="3"/>
  <c r="C34" i="3" s="1"/>
  <c r="C9" i="3"/>
  <c r="C10" i="3" s="1"/>
  <c r="C21" i="3" s="1"/>
  <c r="C19" i="3" s="1"/>
  <c r="D7" i="3"/>
  <c r="C7" i="3"/>
  <c r="C2" i="3" s="1"/>
  <c r="B7" i="3"/>
  <c r="I6" i="3"/>
  <c r="H6" i="3"/>
  <c r="H5" i="3"/>
  <c r="I5" i="3" s="1"/>
  <c r="G2" i="3"/>
  <c r="F2" i="3"/>
  <c r="E2" i="3"/>
  <c r="D2" i="3"/>
  <c r="B2" i="3"/>
  <c r="M8" i="1"/>
  <c r="M9" i="1" s="1"/>
  <c r="Z8" i="1"/>
  <c r="Z9" i="1" s="1"/>
  <c r="B9" i="3" l="1"/>
  <c r="B10" i="3" s="1"/>
  <c r="B21" i="3" s="1"/>
  <c r="B19" i="3" s="1"/>
  <c r="D9" i="3"/>
  <c r="D33" i="3" s="1"/>
  <c r="G12" i="3"/>
  <c r="G34" i="3" s="1"/>
  <c r="B34" i="3"/>
  <c r="F33" i="3"/>
  <c r="F10" i="3"/>
  <c r="F21" i="3" s="1"/>
  <c r="F19" i="3" s="1"/>
  <c r="G33" i="3"/>
  <c r="G10" i="3"/>
  <c r="G21" i="3" s="1"/>
  <c r="G19" i="3" s="1"/>
  <c r="F12" i="3"/>
  <c r="F34" i="3" s="1"/>
  <c r="C30" i="3"/>
  <c r="E9" i="3"/>
  <c r="C33" i="3"/>
  <c r="H28" i="3"/>
  <c r="I28" i="3" s="1"/>
  <c r="I30" i="3" s="1"/>
  <c r="H30" i="3"/>
  <c r="B6" i="1"/>
  <c r="B5" i="1"/>
  <c r="B7" i="1"/>
  <c r="G3" i="1"/>
  <c r="B3" i="1" s="1"/>
  <c r="G4" i="1"/>
  <c r="B4" i="1" s="1"/>
  <c r="G2" i="1"/>
  <c r="B2" i="1" s="1"/>
  <c r="AE3" i="1"/>
  <c r="AE4" i="1"/>
  <c r="AE6" i="1"/>
  <c r="AE5" i="1"/>
  <c r="AE7" i="1"/>
  <c r="AE2" i="1"/>
  <c r="AF2" i="1"/>
  <c r="AD2" i="1"/>
  <c r="AD7" i="1"/>
  <c r="B33" i="3" l="1"/>
  <c r="H12" i="3"/>
  <c r="H34" i="3" s="1"/>
  <c r="D10" i="3"/>
  <c r="D21" i="3" s="1"/>
  <c r="D19" i="3" s="1"/>
  <c r="H32" i="3"/>
  <c r="E10" i="3"/>
  <c r="E21" i="3" s="1"/>
  <c r="E19" i="3" s="1"/>
  <c r="E33" i="3"/>
  <c r="I32" i="3"/>
  <c r="I12" i="3"/>
  <c r="I34" i="3" s="1"/>
  <c r="L6" i="1"/>
  <c r="AH6" i="1" s="1"/>
  <c r="I6" i="1"/>
  <c r="L2" i="1"/>
  <c r="AH2" i="1" s="1"/>
  <c r="I2" i="1"/>
  <c r="L4" i="1"/>
  <c r="AH4" i="1" s="1"/>
  <c r="I4" i="1"/>
  <c r="L3" i="1"/>
  <c r="AH3" i="1" s="1"/>
  <c r="I3" i="1"/>
  <c r="L5" i="1"/>
  <c r="AH5" i="1" s="1"/>
  <c r="I5" i="1"/>
  <c r="I7" i="1"/>
  <c r="L7" i="1"/>
  <c r="AH7" i="1" s="1"/>
  <c r="Q8" i="1"/>
  <c r="Q9" i="1"/>
  <c r="P9" i="1"/>
  <c r="P8" i="1"/>
  <c r="E8" i="1"/>
  <c r="Y8" i="1"/>
  <c r="Y9" i="1" s="1"/>
  <c r="J2" i="1" l="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<sst xmlns="http://schemas.openxmlformats.org/spreadsheetml/2006/main" count="420" uniqueCount="265">
  <si>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</si>
  <si>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</si>
  <si>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</si>
  <si>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</si>
  <si>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</si>
  <si>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</si>
  <si>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</si>
  <si>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</si>
  <si>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</si>
  <si>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</si>
  <si>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</si>
  <si>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</si>
  <si>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</si>
  <si>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</si>
  <si>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</si>
  <si>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</si>
  <si>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</si>
  <si>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</si>
  <si>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</si>
  <si>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</si>
  <si>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</si>
  <si>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</si>
  <si>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</si>
  <si>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</si>
  <si>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</si>
  <si>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</si>
  <si>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</si>
  <si>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</si>
  <si>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</si>
  <si>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</si>
  <si>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</si>
  <si>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</si>
  <si>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</si>
  <si>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</si>
  <si>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</si>
  <si>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</si>
  <si>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</si>
  <si>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</si>
  <si>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</si>
  <si>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</si>
  <si>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</si>
  <si>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</si>
  <si>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</si>
  <si>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</si>
  <si>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</si>
  <si>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</si>
  <si>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</si>
  <si>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</si>
  <si>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</si>
  <si>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</si>
  <si>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</si>
  <si>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</si>
  <si>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</si>
  <si>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</si>
  <si>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</si>
  <si>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</si>
  <si>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</si>
  <si>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</si>
  <si>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</si>
  <si>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</si>
  <si>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</si>
  <si>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</si>
  <si>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</si>
  <si>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</si>
  <si>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</si>
  <si>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</si>
  <si>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</si>
  <si>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</si>
  <si>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</si>
  <si>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</si>
  <si>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</si>
  <si>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</si>
  <si>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</si>
  <si>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</si>
  <si>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</si>
  <si>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</si>
  <si>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</si>
  <si>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</si>
  <si>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</si>
  <si>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</si>
  <si>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</si>
  <si>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</si>
  <si>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</si>
  <si>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</si>
  <si>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</si>
  <si>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</si>
  <si>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</si>
  <si>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</si>
  <si>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</si>
  <si>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</si>
  <si>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</si>
  <si>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</si>
  <si>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</si>
  <si>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</si>
  <si>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</si>
  <si>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</si>
  <si>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</si>
  <si>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</si>
  <si>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</si>
  <si>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</si>
  <si>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</si>
  <si>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</si>
  <si>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</si>
  <si>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</si>
  <si>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</si>
  <si>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</si>
  <si>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</si>
  <si>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</si>
  <si>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</si>
  <si>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professionnel</t>
  </si>
  <si>
    <t>Bac général ou technologique</t>
  </si>
  <si>
    <t>Bac +2 (BTS, DUT, DEUG…)</t>
  </si>
  <si>
    <t>Bac +3 (licence…)</t>
  </si>
  <si>
    <t>Bac +5 ou plus (master, école d'ingénieur ou de commerce, doctorat, médecine, maîtrise, DEA, DESS...)</t>
  </si>
  <si>
    <t>Eigth grade</t>
  </si>
  <si>
    <t>Primary school or less</t>
  </si>
  <si>
    <t>Some high school</t>
  </si>
  <si>
    <t>Regular high school diploma/GED or alternative credential</t>
  </si>
  <si>
    <t>Bachelor's degree (for example: BA, BS)</t>
  </si>
  <si>
    <t>Master’s degree or above (MA, MS, MEng, MEd, MSW, MBA, MD, DDS, DVM, LLB, JD)</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</si>
  <si>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</si>
  <si>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</si>
  <si>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</si>
  <si>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</si>
  <si>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</si>
  <si>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</si>
  <si>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</si>
  <si>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</si>
  <si>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</si>
  <si>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</si>
  <si>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</si>
  <si>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</si>
  <si>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</si>
  <si>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</si>
  <si>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</si>
  <si>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</si>
  <si>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</si>
  <si>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</si>
  <si>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</si>
  <si>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</si>
  <si>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</si>
  <si>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</si>
  <si>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Zweitausbildung</t>
  </si>
  <si>
    <t>Hochschulabschluss (z.B. Bachelor, Fachschulabschluss)</t>
  </si>
  <si>
    <t>Erstausbildung</t>
  </si>
  <si>
    <t>Some secondary school</t>
  </si>
  <si>
    <t>merge 3 and 4</t>
  </si>
  <si>
    <t>United Kingdom</t>
  </si>
  <si>
    <t>United States</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</si>
  <si>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</si>
  <si>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</si>
  <si>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</si>
  <si>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</si>
  <si>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</si>
  <si>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</si>
  <si>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</si>
  <si>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</si>
  <si>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</si>
  <si>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</si>
  <si>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</si>
  <si>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</si>
  <si>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</si>
  <si>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</si>
  <si>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</si>
  <si>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</si>
  <si>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</si>
  <si>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</si>
  <si>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</si>
  <si>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</si>
  <si>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</si>
  <si>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</si>
  <si>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</si>
  <si>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</si>
  <si>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</si>
  <si>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</si>
  <si>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</si>
  <si>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</si>
  <si>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</si>
  <si>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</si>
  <si>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</si>
  <si>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</si>
  <si>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</si>
  <si>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</si>
  <si>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Suppression de 150 000 fonctionnaires</t>
  </si>
  <si>
    <t>Plan pour l'isolation thermique</t>
  </si>
  <si>
    <t>Plan de redistribution nationale</t>
  </si>
  <si>
    <t>Exonération des droits de succession pour 95% des Français</t>
  </si>
  <si>
    <t>It can be both SPD or CDU</t>
  </si>
  <si>
    <t>Second tour Présidentielle</t>
  </si>
  <si>
    <t>What platform do you prefer?</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</si>
  <si>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</si>
  <si>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</si>
  <si>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</si>
  <si>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</si>
  <si>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</si>
  <si>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</si>
  <si>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</si>
  <si>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</si>
  <si>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Tougher sentencing for the worst offenders and 10,000 more prison places</t>
  </si>
  <si>
    <t>Cut the burden of tax on business</t>
  </si>
  <si>
    <t>£100 billion for infrastructures like road and rail</t>
  </si>
  <si>
    <t>Upgrade UK homes to the highest energy-efficiency standards</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</si>
  <si>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</si>
  <si>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</si>
  <si>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</si>
  <si>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</si>
  <si>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</si>
  <si>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</si>
  <si>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</si>
  <si>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Plan Climático Global</t>
  </si>
  <si>
    <t>Globaler Klimaschutzplan</t>
  </si>
  <si>
    <t>SMIC à 1600€ net</t>
  </si>
  <si>
    <t>Already exists</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</si>
  <si>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</si>
  <si>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</si>
  <si>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</si>
  <si>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</si>
  <si>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</si>
  <si>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</si>
  <si>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</si>
  <si>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</si>
  <si>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</si>
  <si>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</si>
  <si>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I</t>
  </si>
  <si>
    <t>Modifzierte Daten + Ausweicheffekte (modest evasion)</t>
  </si>
  <si>
    <t>affected pop-share</t>
  </si>
  <si>
    <t>II</t>
  </si>
  <si>
    <t>III</t>
  </si>
  <si>
    <t>IV</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</si>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</sst>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3" fontId="2" fillId="0" borderId="0" xfId="0"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164" fontId="0" fillId="0" borderId="0" xfId="0" applyNumberFormat="1"/>
    <xf numFmtId="0" fontId="0" fillId="0" borderId="0" xfId="0" applyNumberFormat="1" applyFont="1" applyBorder="1" applyAlignment="1">
      <alignment horizontal="center" vertical="top"/>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8" activePane="bottomLeft" state="frozen"/>
      <selection pane="bottomLeft" activeCell="H13" sqref="H13"/>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42</v>
      </c>
      <c r="B2" s="12">
        <f t="shared" ref="B2:G2" si="0">B7/B3</f>
        <v>9.7357029337316898E-3</v>
      </c>
      <c r="C2" s="12">
        <f t="shared" si="0"/>
        <v>1.5292830463390731E-2</v>
      </c>
      <c r="D2" s="12">
        <f t="shared" si="0"/>
        <v>7.3089030223605529E-3</v>
      </c>
      <c r="E2" s="3">
        <f t="shared" si="0"/>
        <v>1.3414634146341463E-2</v>
      </c>
      <c r="F2" s="12">
        <f t="shared" si="0"/>
        <v>1.7199017199017199E-2</v>
      </c>
      <c r="G2" s="12">
        <f t="shared" si="0"/>
        <v>4.1884816753926706E-3</v>
      </c>
      <c r="H2" s="3"/>
      <c r="I2" s="3"/>
      <c r="N2" t="s">
        <v>58</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6" t="s">
        <v>66</v>
      </c>
      <c r="B5">
        <v>12180</v>
      </c>
      <c r="C5">
        <v>23810</v>
      </c>
      <c r="D5">
        <v>2900</v>
      </c>
      <c r="E5">
        <v>3090</v>
      </c>
      <c r="F5">
        <v>19370</v>
      </c>
      <c r="G5">
        <v>34620</v>
      </c>
      <c r="H5">
        <f>SUM(B5+C5+D5+F5)</f>
        <v>58260</v>
      </c>
      <c r="I5">
        <f>H5+E5</f>
        <v>61350</v>
      </c>
      <c r="J5">
        <v>14827</v>
      </c>
      <c r="M5" t="s">
        <v>13</v>
      </c>
    </row>
    <row r="6" spans="1:16" x14ac:dyDescent="0.25">
      <c r="A6" s="16" t="s">
        <v>67</v>
      </c>
      <c r="B6" s="1">
        <v>0.1855</v>
      </c>
      <c r="C6" s="1">
        <v>0.23599999999999999</v>
      </c>
      <c r="D6" s="1">
        <v>9.0999999999999998E-2</v>
      </c>
      <c r="H6" s="1">
        <f>B6+C6+D6</f>
        <v>0.51249999999999996</v>
      </c>
      <c r="I6" s="1">
        <f>B6+C6+D6</f>
        <v>0.51249999999999996</v>
      </c>
      <c r="M6" t="s">
        <v>14</v>
      </c>
    </row>
    <row r="7" spans="1:16" x14ac:dyDescent="0.25">
      <c r="A7" s="15" t="s">
        <v>41</v>
      </c>
      <c r="B7" s="11">
        <f>B4*((B5+$J$5*B6)/B5)</f>
        <v>5.3935794252873565E-3</v>
      </c>
      <c r="C7" s="11">
        <f>C4*((C5+$J$5*C6)/C5)</f>
        <v>6.881773708525829E-3</v>
      </c>
      <c r="D7" s="11">
        <f>D4*((D5+$J$5*D6)/D5)</f>
        <v>3.0770481724137926E-3</v>
      </c>
      <c r="E7" s="3">
        <v>4.4000000000000003E-3</v>
      </c>
      <c r="F7" s="3">
        <v>7.0000000000000001E-3</v>
      </c>
      <c r="G7" s="3">
        <v>1.6000000000000001E-3</v>
      </c>
      <c r="H7" s="3"/>
      <c r="I7" s="3"/>
      <c r="L7" s="18" t="s">
        <v>65</v>
      </c>
    </row>
    <row r="8" spans="1:16" x14ac:dyDescent="0.25">
      <c r="A8" s="15"/>
      <c r="B8" s="11"/>
      <c r="C8" s="11"/>
      <c r="D8" s="11"/>
      <c r="E8" s="3"/>
      <c r="F8" s="3"/>
      <c r="G8" s="3"/>
      <c r="H8" s="3"/>
      <c r="I8" s="3"/>
      <c r="L8" s="7" t="s">
        <v>73</v>
      </c>
    </row>
    <row r="9" spans="1:16" x14ac:dyDescent="0.25">
      <c r="A9" s="14" t="s">
        <v>68</v>
      </c>
      <c r="B9" s="20">
        <f>B11*(B15*(B17/B16)*Constants!$C$1/Constants!$C$2)*Constants!$C$3/B16/12-30</f>
        <v>11.601525537519159</v>
      </c>
      <c r="C9" s="20">
        <f>C11*(C15*(C17/C16)*Constants!$C$1/Constants!$C$2)*Constants!$C$3/C16/12-30</f>
        <v>25.254793222517712</v>
      </c>
      <c r="D9" s="20">
        <f>D11*(D15*(D17/D16)*Constants!$C$1/Constants!$C$2)*Constants!$C$3/D16/12-30</f>
        <v>5.0865013761834774</v>
      </c>
      <c r="E9" s="21">
        <f>E11*(E15*(E17/E16)*Constants!$C$1/Constants!$C$2)*Constants!$C$3/E16/12-30</f>
        <v>37.428768662577298</v>
      </c>
      <c r="F9" s="20">
        <f>F11*(F15*(F17/F16)*Constants!$C$1/Constants!$C$2)*Constants!$C$3/F16/12-30</f>
        <v>23.310686870464927</v>
      </c>
      <c r="G9" s="20">
        <f>G11*(G15*(G17/G16)*Constants!$C$1/Constants!$C$2)*Constants!$C$3/G16/12-30</f>
        <v>85.616150463269989</v>
      </c>
      <c r="M9" t="s">
        <v>59</v>
      </c>
      <c r="P9" t="s">
        <v>74</v>
      </c>
    </row>
    <row r="10" spans="1:16" x14ac:dyDescent="0.25">
      <c r="A10" s="14" t="s">
        <v>57</v>
      </c>
      <c r="B10" s="2">
        <f t="shared" ref="B10:G10" si="1">B9*B13*12/1000</f>
        <v>7.5317103789574373</v>
      </c>
      <c r="C10" s="2">
        <f t="shared" si="1"/>
        <v>20.850357284510622</v>
      </c>
      <c r="D10" s="2">
        <f t="shared" si="1"/>
        <v>2.392690247356708</v>
      </c>
      <c r="E10" s="2">
        <f t="shared" si="1"/>
        <v>3.3910464408295034</v>
      </c>
      <c r="F10" s="2">
        <f t="shared" si="1"/>
        <v>15.664781576952432</v>
      </c>
      <c r="G10" s="2">
        <f t="shared" si="1"/>
        <v>285.30725980380089</v>
      </c>
    </row>
    <row r="11" spans="1:16" x14ac:dyDescent="0.25">
      <c r="A11" s="16" t="s">
        <v>43</v>
      </c>
      <c r="B11" s="13">
        <v>0.9</v>
      </c>
      <c r="C11" s="13">
        <v>0.9</v>
      </c>
      <c r="D11" s="13">
        <v>0.9</v>
      </c>
      <c r="E11" s="13">
        <v>0.9</v>
      </c>
      <c r="F11" s="5">
        <v>0.9</v>
      </c>
      <c r="G11" s="13">
        <v>0.9</v>
      </c>
      <c r="M11" t="s">
        <v>44</v>
      </c>
      <c r="N11" t="s">
        <v>46</v>
      </c>
      <c r="O11" t="s">
        <v>45</v>
      </c>
    </row>
    <row r="12" spans="1:16" x14ac:dyDescent="0.25">
      <c r="A12" s="14" t="s">
        <v>16</v>
      </c>
      <c r="B12" s="2">
        <f>(B15*(B17/B16)*Constants!$C$1/Constants!$C$2)*Constants!$C$3/B16/12-30</f>
        <v>16.223917263910174</v>
      </c>
      <c r="C12" s="2">
        <f>(C15*(C17/C16)*Constants!$C$1/Constants!$C$2)*Constants!$C$3/C16/12-30</f>
        <v>31.394214691686351</v>
      </c>
      <c r="D12" s="2">
        <f>(D15*(D17/D16)*Constants!$C$1/Constants!$C$2)*Constants!$C$3/D16/12-30</f>
        <v>8.9850015290927558</v>
      </c>
      <c r="E12" s="2">
        <f>(E15*(E17/E16)*Constants!$C$1/Constants!$C$2)*Constants!$C$3/E16/12-30</f>
        <v>44.920854069530336</v>
      </c>
      <c r="F12" s="2">
        <f>(F15*(F17/F16)*Constants!$C$1/Constants!$C$2)*Constants!$C$3/F16/12-30</f>
        <v>29.234096522738803</v>
      </c>
      <c r="G12" s="2">
        <f>(G15*(G17/G16)*Constants!$C$1/Constants!$C$2)*Constants!$C$3/G16/12-30</f>
        <v>98.462389403633296</v>
      </c>
      <c r="H12" s="2">
        <f>SUMPRODUCT(B12:F12,B17:F17)/H17</f>
        <v>23.777393803164124</v>
      </c>
      <c r="I12" s="2">
        <f>SUMPRODUCT(B12:F12,B17:F17)/I17</f>
        <v>23.777393803164124</v>
      </c>
    </row>
    <row r="13" spans="1:16" x14ac:dyDescent="0.25">
      <c r="A13" s="16" t="s">
        <v>55</v>
      </c>
      <c r="B13" s="4">
        <v>54.1</v>
      </c>
      <c r="C13" s="2">
        <v>68.8</v>
      </c>
      <c r="D13" s="2">
        <v>39.200000000000003</v>
      </c>
      <c r="E13" s="2">
        <v>7.55</v>
      </c>
      <c r="F13" s="2">
        <v>56</v>
      </c>
      <c r="G13" s="4">
        <v>277.7</v>
      </c>
      <c r="H13" s="2">
        <f>SUM(B13:F13)</f>
        <v>225.65000000000003</v>
      </c>
      <c r="I13" s="2">
        <f>H13+E13</f>
        <v>233.20000000000005</v>
      </c>
      <c r="M13" t="s">
        <v>60</v>
      </c>
    </row>
    <row r="14" spans="1:16" x14ac:dyDescent="0.25">
      <c r="A14" s="16" t="s">
        <v>31</v>
      </c>
      <c r="B14" s="8">
        <v>445</v>
      </c>
      <c r="C14" s="8">
        <v>853.4</v>
      </c>
      <c r="D14" s="8">
        <v>293.8</v>
      </c>
      <c r="E14" s="8">
        <v>94.2</v>
      </c>
      <c r="F14" s="8">
        <v>575.79999999999995</v>
      </c>
      <c r="G14" s="10">
        <v>5794.5</v>
      </c>
      <c r="K14" s="8">
        <v>3964.1</v>
      </c>
      <c r="M14" t="s">
        <v>61</v>
      </c>
    </row>
    <row r="15" spans="1:16" x14ac:dyDescent="0.25">
      <c r="A15" s="16" t="s">
        <v>32</v>
      </c>
      <c r="B15" s="9">
        <f>B14/Constants!$C$4</f>
        <v>1.3787334242161359E-2</v>
      </c>
      <c r="C15" s="9">
        <f>C14/Constants!$C$4</f>
        <v>2.6440698971371916E-2</v>
      </c>
      <c r="D15" s="9">
        <f>D14/Constants!$C$4</f>
        <v>9.1027388771842861E-3</v>
      </c>
      <c r="E15" s="9">
        <f>E14/Constants!$C$4</f>
        <v>2.9185772710373032E-3</v>
      </c>
      <c r="F15" s="9">
        <f>F14/Constants!$C$4</f>
        <v>1.7839881026149459E-2</v>
      </c>
      <c r="G15" s="9">
        <f>G14/Constants!$C$4</f>
        <v>0.17952968149708762</v>
      </c>
      <c r="K15" s="9">
        <f>K14/Constants!$C$4</f>
        <v>0.1228188127401165</v>
      </c>
      <c r="M15" t="s">
        <v>61</v>
      </c>
    </row>
    <row r="16" spans="1:16" x14ac:dyDescent="0.25">
      <c r="A16" s="16" t="s">
        <v>17</v>
      </c>
      <c r="B16" s="4">
        <v>52684007</v>
      </c>
      <c r="C16" s="2">
        <v>70988740</v>
      </c>
      <c r="D16" s="2">
        <v>39480741</v>
      </c>
      <c r="E16" s="2">
        <v>7089710</v>
      </c>
      <c r="F16" s="2">
        <v>53897217</v>
      </c>
      <c r="G16" s="4">
        <v>258461619</v>
      </c>
      <c r="H16" s="2">
        <f>SUM(B16:F16)</f>
        <v>224140415</v>
      </c>
      <c r="I16" s="2">
        <f>SUM(B16:F16)</f>
        <v>224140415</v>
      </c>
      <c r="M16" t="s">
        <v>60</v>
      </c>
    </row>
    <row r="17" spans="1:14" x14ac:dyDescent="0.25">
      <c r="A17" s="16" t="s">
        <v>18</v>
      </c>
      <c r="B17" s="4">
        <v>56464893</v>
      </c>
      <c r="C17" s="2">
        <v>71001565</v>
      </c>
      <c r="D17" s="2">
        <v>40507042</v>
      </c>
      <c r="E17" s="2">
        <v>7829300</v>
      </c>
      <c r="F17" s="2">
        <v>58525747</v>
      </c>
      <c r="G17" s="4">
        <v>290045629</v>
      </c>
      <c r="H17" s="2">
        <f>SUM(B17:F17)</f>
        <v>234328547</v>
      </c>
      <c r="I17" s="2">
        <f>SUM(B17:F17)</f>
        <v>234328547</v>
      </c>
      <c r="M17" t="s">
        <v>60</v>
      </c>
    </row>
    <row r="18" spans="1:14" x14ac:dyDescent="0.25">
      <c r="A18" s="14"/>
      <c r="B18" s="2"/>
      <c r="C18" s="2"/>
      <c r="D18" s="2"/>
      <c r="E18" s="2"/>
      <c r="F18" s="2"/>
      <c r="G18" s="2"/>
    </row>
    <row r="19" spans="1:14" x14ac:dyDescent="0.25">
      <c r="A19" s="14" t="s">
        <v>52</v>
      </c>
      <c r="B19" s="11">
        <f t="shared" ref="B19:G19" si="2">B21/B20</f>
        <v>1.6804869000780116E-2</v>
      </c>
      <c r="C19" s="11">
        <f t="shared" si="2"/>
        <v>2.4285946906251236E-2</v>
      </c>
      <c r="D19" s="11">
        <f t="shared" si="2"/>
        <v>8.4503315316459028E-3</v>
      </c>
      <c r="E19" s="11">
        <f t="shared" si="2"/>
        <v>2.182641984567564E-2</v>
      </c>
      <c r="F19" s="11">
        <f t="shared" si="2"/>
        <v>2.7832459188770545E-2</v>
      </c>
      <c r="G19" s="11">
        <f t="shared" si="2"/>
        <v>4.5731003235390304E-2</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 t="shared" ref="B21:G21" si="3">B10/B22</f>
        <v>2.5644230095190458E-3</v>
      </c>
      <c r="C21" s="3">
        <f t="shared" si="3"/>
        <v>4.9373330060408765E-3</v>
      </c>
      <c r="D21" s="3">
        <f t="shared" si="3"/>
        <v>1.6790808753380407E-3</v>
      </c>
      <c r="E21" s="3">
        <f t="shared" si="3"/>
        <v>4.1710288325086144E-3</v>
      </c>
      <c r="F21" s="3">
        <f t="shared" si="3"/>
        <v>4.9152122927368785E-3</v>
      </c>
      <c r="G21" s="3">
        <f t="shared" si="3"/>
        <v>1.2406821177761389E-2</v>
      </c>
    </row>
    <row r="22" spans="1:14" x14ac:dyDescent="0.25">
      <c r="A22" s="16" t="s">
        <v>49</v>
      </c>
      <c r="B22">
        <v>2937</v>
      </c>
      <c r="C22">
        <v>4223</v>
      </c>
      <c r="D22">
        <v>1425</v>
      </c>
      <c r="E22">
        <v>813</v>
      </c>
      <c r="F22">
        <v>3187</v>
      </c>
      <c r="G22">
        <v>22996</v>
      </c>
      <c r="M22" t="s">
        <v>48</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f>C5/C28</f>
        <v>1.1443039351992361E-2</v>
      </c>
      <c r="D30" s="3">
        <f>D5/D28</f>
        <v>3.487263551506161E-3</v>
      </c>
      <c r="E30" s="3">
        <f>E5/E28</f>
        <v>1.5222739718738948E-2</v>
      </c>
      <c r="F30" s="3">
        <f>F5/F28</f>
        <v>1.4646431956775409E-2</v>
      </c>
      <c r="G30" s="3">
        <f>G29/G28</f>
        <v>9.8087188612099637E-3</v>
      </c>
      <c r="H30" s="3">
        <f>H5/H28</f>
        <v>1.2385612459288356E-2</v>
      </c>
      <c r="I30" s="3">
        <f>I5/I28</f>
        <v>1.2502978755717004E-2</v>
      </c>
    </row>
    <row r="31" spans="1:14" x14ac:dyDescent="0.25">
      <c r="A31" s="14" t="s">
        <v>40</v>
      </c>
      <c r="B31" s="3">
        <f t="shared" ref="B31:G31" si="4">B4/B3</f>
        <v>7.9422382671480145E-3</v>
      </c>
      <c r="C31" s="3">
        <f t="shared" si="4"/>
        <v>1.3333333333333332E-2</v>
      </c>
      <c r="D31" s="3">
        <f t="shared" si="4"/>
        <v>4.9881235154394295E-3</v>
      </c>
      <c r="E31" s="3">
        <f t="shared" si="4"/>
        <v>1.3414634146341463E-2</v>
      </c>
      <c r="F31" s="3">
        <f t="shared" si="4"/>
        <v>1.7199017199017199E-2</v>
      </c>
      <c r="G31" s="3">
        <f t="shared" si="4"/>
        <v>4.1884816753926706E-3</v>
      </c>
      <c r="H31" s="3"/>
      <c r="I31" s="3"/>
    </row>
    <row r="32" spans="1:14" x14ac:dyDescent="0.25">
      <c r="A32" s="14" t="s">
        <v>15</v>
      </c>
      <c r="B32" s="3">
        <f>(B6*$J$5+B29)/B28</f>
        <v>1.2429442430703624E-2</v>
      </c>
      <c r="C32" s="3">
        <f>(C6*$J$5+C5)/C28</f>
        <v>1.3124734559694578E-2</v>
      </c>
      <c r="D32" s="3">
        <f>(D6*$J$5+D5)/D28</f>
        <v>5.109751398993936E-3</v>
      </c>
      <c r="F32" s="11">
        <v>1.7000000000000001E-2</v>
      </c>
      <c r="H32" s="3">
        <f>(H6*$J$5+H5)/H28</f>
        <v>1.4001064852287113E-2</v>
      </c>
      <c r="I32" s="3">
        <f>(I6*$J$5+I5)/I28</f>
        <v>1.4051603105034782E-2</v>
      </c>
      <c r="M32" t="s">
        <v>37</v>
      </c>
    </row>
    <row r="33" spans="1:9" x14ac:dyDescent="0.25">
      <c r="A33" s="14" t="s">
        <v>56</v>
      </c>
      <c r="B33" s="2">
        <f t="shared" ref="B33:G33" si="5">B9*B26*12/1000</f>
        <v>7.1975864434768866</v>
      </c>
      <c r="C33" s="2">
        <f t="shared" si="5"/>
        <v>21.032191795712752</v>
      </c>
      <c r="D33" s="2">
        <f t="shared" si="5"/>
        <v>2.3499636357967666</v>
      </c>
      <c r="E33" s="2">
        <f t="shared" si="5"/>
        <v>3.1934225422910951</v>
      </c>
      <c r="F33" s="2">
        <f t="shared" si="5"/>
        <v>14.853569673860253</v>
      </c>
      <c r="G33" s="2">
        <f t="shared" si="5"/>
        <v>264.04020802872463</v>
      </c>
    </row>
    <row r="34" spans="1:9" x14ac:dyDescent="0.25">
      <c r="A34" s="14" t="s">
        <v>20</v>
      </c>
      <c r="B34" s="2">
        <f>Constants!$B$6*B12*12*B17/10^9</f>
        <v>10.992981028170488</v>
      </c>
      <c r="C34" s="2">
        <f>Constants!$B$6*C12*12*C17/10^9</f>
        <v>26.748460500668678</v>
      </c>
      <c r="D34" s="2">
        <f>Constants!$B$6*D12*12*D17/10^9</f>
        <v>4.3674700117082939</v>
      </c>
      <c r="E34" s="2">
        <f>Constants!$B$6*E12*12*E17/10^9</f>
        <v>4.2203861131988871</v>
      </c>
      <c r="F34" s="2">
        <f>Constants!$B$6*F12*12*F17/10^9</f>
        <v>20.53136804236069</v>
      </c>
      <c r="G34" s="2">
        <f>Constants!$B$6*G12*12*G17/10^9</f>
        <v>342.70302800903698</v>
      </c>
      <c r="H34" s="2">
        <f>Constants!$B$6*H12*12*H17/10^9</f>
        <v>66.860665696107034</v>
      </c>
      <c r="I34" s="2">
        <f>Constants!$B$6*I12*12*I17/10^9</f>
        <v>66.860665696107034</v>
      </c>
    </row>
    <row r="35" spans="1:9" x14ac:dyDescent="0.25">
      <c r="A35" s="14" t="s">
        <v>106</v>
      </c>
      <c r="B35" s="2">
        <f>2000*B26/$H$26</f>
        <v>470.40625995177646</v>
      </c>
      <c r="C35" s="2">
        <f t="shared" ref="C35:F35" si="6">2000*C26/$H$26</f>
        <v>631.4544379236612</v>
      </c>
      <c r="D35" s="2">
        <f t="shared" si="6"/>
        <v>350.30253400664208</v>
      </c>
      <c r="E35" s="2"/>
      <c r="F35" s="2">
        <f t="shared" si="6"/>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1" sqref="A11"/>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1</v>
      </c>
    </row>
    <row r="8" spans="1:4" x14ac:dyDescent="0.25">
      <c r="A8" t="s">
        <v>29</v>
      </c>
    </row>
    <row r="9" spans="1:4" x14ac:dyDescent="0.25">
      <c r="A9" t="s">
        <v>69</v>
      </c>
    </row>
    <row r="10" spans="1:4" x14ac:dyDescent="0.25">
      <c r="A10" t="s">
        <v>75</v>
      </c>
    </row>
    <row r="11" spans="1:4" x14ac:dyDescent="0.25">
      <c r="A11"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M7" sqref="M7"/>
    </sheetView>
  </sheetViews>
  <sheetFormatPr baseColWidth="10" defaultRowHeight="15" x14ac:dyDescent="0.25"/>
  <cols>
    <col min="14" max="14" width="18.7109375" customWidth="1"/>
  </cols>
  <sheetData>
    <row r="1" spans="1:17" x14ac:dyDescent="0.25">
      <c r="B1" t="s">
        <v>76</v>
      </c>
      <c r="C1" t="s">
        <v>77</v>
      </c>
      <c r="D1" t="s">
        <v>78</v>
      </c>
      <c r="E1" t="s">
        <v>79</v>
      </c>
      <c r="F1" t="s">
        <v>80</v>
      </c>
      <c r="G1" t="s">
        <v>81</v>
      </c>
      <c r="H1" t="s">
        <v>82</v>
      </c>
      <c r="I1" t="s">
        <v>83</v>
      </c>
      <c r="J1" t="s">
        <v>84</v>
      </c>
      <c r="K1" t="s">
        <v>85</v>
      </c>
      <c r="L1" t="s">
        <v>86</v>
      </c>
      <c r="M1" t="s">
        <v>97</v>
      </c>
      <c r="N1" t="s">
        <v>94</v>
      </c>
      <c r="O1" t="s">
        <v>8</v>
      </c>
    </row>
    <row r="2" spans="1:17" x14ac:dyDescent="0.25">
      <c r="A2" t="s">
        <v>87</v>
      </c>
      <c r="B2">
        <v>12240</v>
      </c>
      <c r="C2">
        <v>15229</v>
      </c>
      <c r="D2">
        <v>16467</v>
      </c>
      <c r="E2">
        <v>17832</v>
      </c>
      <c r="F2">
        <v>20277</v>
      </c>
      <c r="G2">
        <v>22680</v>
      </c>
      <c r="H2">
        <v>25306</v>
      </c>
      <c r="I2">
        <v>28487</v>
      </c>
      <c r="J2">
        <v>30367</v>
      </c>
      <c r="K2">
        <v>32758</v>
      </c>
      <c r="L2">
        <v>41385</v>
      </c>
      <c r="M2" t="s">
        <v>218</v>
      </c>
      <c r="N2" t="s">
        <v>95</v>
      </c>
      <c r="O2" t="s">
        <v>91</v>
      </c>
      <c r="Q2" t="s">
        <v>102</v>
      </c>
    </row>
    <row r="3" spans="1:17" x14ac:dyDescent="0.25">
      <c r="A3" t="s">
        <v>88</v>
      </c>
      <c r="B3">
        <v>12638</v>
      </c>
      <c r="C3">
        <v>16328</v>
      </c>
      <c r="D3">
        <v>17830</v>
      </c>
      <c r="E3">
        <v>19166</v>
      </c>
      <c r="F3">
        <v>22018</v>
      </c>
      <c r="G3">
        <v>25015</v>
      </c>
      <c r="H3">
        <v>28374</v>
      </c>
      <c r="I3">
        <v>32543</v>
      </c>
      <c r="J3">
        <v>35054</v>
      </c>
      <c r="K3">
        <v>38056</v>
      </c>
      <c r="L3">
        <v>48503</v>
      </c>
      <c r="M3" t="s">
        <v>218</v>
      </c>
      <c r="N3" t="s">
        <v>95</v>
      </c>
      <c r="O3" t="s">
        <v>91</v>
      </c>
      <c r="Q3" t="s">
        <v>103</v>
      </c>
    </row>
    <row r="4" spans="1:17" x14ac:dyDescent="0.25">
      <c r="A4" t="s">
        <v>89</v>
      </c>
      <c r="B4">
        <v>6283</v>
      </c>
      <c r="C4">
        <v>9216</v>
      </c>
      <c r="D4">
        <v>10291</v>
      </c>
      <c r="E4">
        <v>11489</v>
      </c>
      <c r="F4">
        <v>13697</v>
      </c>
      <c r="G4">
        <v>15892</v>
      </c>
      <c r="H4">
        <v>18418</v>
      </c>
      <c r="I4">
        <v>21470</v>
      </c>
      <c r="J4">
        <v>23213</v>
      </c>
      <c r="K4">
        <v>25461</v>
      </c>
      <c r="L4">
        <v>32059</v>
      </c>
      <c r="M4" t="s">
        <v>218</v>
      </c>
      <c r="N4" t="s">
        <v>95</v>
      </c>
      <c r="O4" t="s">
        <v>91</v>
      </c>
      <c r="Q4" t="s">
        <v>105</v>
      </c>
    </row>
    <row r="5" spans="1:17" x14ac:dyDescent="0.25">
      <c r="A5" t="s">
        <v>3</v>
      </c>
      <c r="B5">
        <v>9648</v>
      </c>
      <c r="C5">
        <v>12544</v>
      </c>
      <c r="D5">
        <v>13840</v>
      </c>
      <c r="E5">
        <v>15066</v>
      </c>
      <c r="F5">
        <v>17548</v>
      </c>
      <c r="G5">
        <v>20275</v>
      </c>
      <c r="H5">
        <v>23362</v>
      </c>
      <c r="I5">
        <v>27074</v>
      </c>
      <c r="J5">
        <v>29458</v>
      </c>
      <c r="K5">
        <v>32398</v>
      </c>
      <c r="L5">
        <v>41490</v>
      </c>
      <c r="M5" t="s">
        <v>219</v>
      </c>
      <c r="N5" t="s">
        <v>95</v>
      </c>
      <c r="O5" t="s">
        <v>92</v>
      </c>
    </row>
    <row r="6" spans="1:17" x14ac:dyDescent="0.25">
      <c r="A6" t="s">
        <v>90</v>
      </c>
      <c r="B6">
        <v>24722</v>
      </c>
      <c r="C6">
        <v>31614</v>
      </c>
      <c r="D6">
        <v>34529</v>
      </c>
      <c r="E6">
        <v>37408</v>
      </c>
      <c r="F6">
        <v>42625</v>
      </c>
      <c r="G6">
        <v>48678</v>
      </c>
      <c r="H6">
        <v>54933</v>
      </c>
      <c r="I6">
        <v>62150</v>
      </c>
      <c r="J6">
        <v>66665</v>
      </c>
      <c r="K6">
        <v>71547</v>
      </c>
      <c r="L6">
        <v>90271</v>
      </c>
      <c r="M6" t="s">
        <v>220</v>
      </c>
      <c r="N6" t="s">
        <v>95</v>
      </c>
      <c r="O6" t="s">
        <v>93</v>
      </c>
    </row>
    <row r="7" spans="1:17" x14ac:dyDescent="0.25">
      <c r="A7" t="s">
        <v>5</v>
      </c>
      <c r="B7">
        <v>20</v>
      </c>
      <c r="C7">
        <v>35</v>
      </c>
      <c r="D7">
        <v>42</v>
      </c>
      <c r="E7">
        <v>50</v>
      </c>
      <c r="F7">
        <v>65</v>
      </c>
      <c r="G7">
        <v>82</v>
      </c>
      <c r="H7">
        <v>103</v>
      </c>
      <c r="I7">
        <v>130</v>
      </c>
      <c r="J7">
        <v>145</v>
      </c>
      <c r="K7">
        <v>165</v>
      </c>
      <c r="L7">
        <v>250</v>
      </c>
      <c r="M7" t="s">
        <v>101</v>
      </c>
      <c r="N7" t="s">
        <v>96</v>
      </c>
      <c r="O7" t="s">
        <v>104</v>
      </c>
    </row>
    <row r="10" spans="1:17" x14ac:dyDescent="0.25">
      <c r="B10" t="s">
        <v>76</v>
      </c>
      <c r="C10" t="s">
        <v>77</v>
      </c>
      <c r="D10" t="s">
        <v>78</v>
      </c>
      <c r="E10" t="s">
        <v>79</v>
      </c>
      <c r="F10" t="s">
        <v>80</v>
      </c>
      <c r="G10" t="s">
        <v>81</v>
      </c>
      <c r="H10" t="s">
        <v>82</v>
      </c>
      <c r="I10" t="s">
        <v>83</v>
      </c>
      <c r="J10" t="s">
        <v>84</v>
      </c>
      <c r="K10" t="s">
        <v>85</v>
      </c>
      <c r="L10" t="s">
        <v>86</v>
      </c>
    </row>
    <row r="11" spans="1:17" x14ac:dyDescent="0.25">
      <c r="A11" t="s">
        <v>87</v>
      </c>
      <c r="B11">
        <v>1000</v>
      </c>
      <c r="C11">
        <v>1250</v>
      </c>
      <c r="D11">
        <v>1350</v>
      </c>
      <c r="E11">
        <v>1500</v>
      </c>
      <c r="F11">
        <v>1700</v>
      </c>
      <c r="G11">
        <v>1900</v>
      </c>
      <c r="H11">
        <v>2100</v>
      </c>
      <c r="I11">
        <v>2350</v>
      </c>
      <c r="J11">
        <v>2550</v>
      </c>
      <c r="K11">
        <v>2750</v>
      </c>
      <c r="L11">
        <v>3450</v>
      </c>
      <c r="M11" t="s">
        <v>98</v>
      </c>
    </row>
    <row r="12" spans="1:17" x14ac:dyDescent="0.25">
      <c r="A12" t="s">
        <v>88</v>
      </c>
      <c r="B12">
        <v>1050</v>
      </c>
      <c r="C12">
        <v>1350</v>
      </c>
      <c r="D12">
        <v>1500</v>
      </c>
      <c r="E12">
        <v>1600</v>
      </c>
      <c r="F12">
        <v>1850</v>
      </c>
      <c r="G12">
        <v>2100</v>
      </c>
      <c r="H12">
        <v>2350</v>
      </c>
      <c r="I12">
        <v>2700</v>
      </c>
      <c r="J12">
        <v>2900</v>
      </c>
      <c r="K12">
        <v>3150</v>
      </c>
      <c r="L12">
        <v>4050</v>
      </c>
      <c r="M12" t="s">
        <v>98</v>
      </c>
    </row>
    <row r="13" spans="1:17" x14ac:dyDescent="0.25">
      <c r="A13" t="s">
        <v>89</v>
      </c>
      <c r="B13">
        <v>500</v>
      </c>
      <c r="C13">
        <v>750</v>
      </c>
      <c r="D13">
        <v>850</v>
      </c>
      <c r="E13">
        <v>950</v>
      </c>
      <c r="F13">
        <v>1150</v>
      </c>
      <c r="G13">
        <v>1300</v>
      </c>
      <c r="H13">
        <v>1550</v>
      </c>
      <c r="I13">
        <v>1800</v>
      </c>
      <c r="J13">
        <v>1950</v>
      </c>
      <c r="K13">
        <v>2100</v>
      </c>
      <c r="L13">
        <v>2650</v>
      </c>
      <c r="M13" t="s">
        <v>98</v>
      </c>
    </row>
    <row r="14" spans="1:17" x14ac:dyDescent="0.25">
      <c r="A14" t="s">
        <v>3</v>
      </c>
      <c r="B14">
        <v>800</v>
      </c>
      <c r="C14">
        <v>1050</v>
      </c>
      <c r="D14">
        <v>1150</v>
      </c>
      <c r="E14">
        <v>1250</v>
      </c>
      <c r="F14">
        <v>1450</v>
      </c>
      <c r="G14">
        <v>1700</v>
      </c>
      <c r="H14">
        <v>1950</v>
      </c>
      <c r="I14">
        <v>2250</v>
      </c>
      <c r="J14">
        <v>2450</v>
      </c>
      <c r="K14">
        <v>2700</v>
      </c>
      <c r="L14">
        <v>3450</v>
      </c>
      <c r="M14" t="s">
        <v>99</v>
      </c>
    </row>
    <row r="15" spans="1:17" x14ac:dyDescent="0.25">
      <c r="A15" t="s">
        <v>90</v>
      </c>
      <c r="B15">
        <v>2050</v>
      </c>
      <c r="C15">
        <v>2650</v>
      </c>
      <c r="D15">
        <v>2900</v>
      </c>
      <c r="E15">
        <v>3100</v>
      </c>
      <c r="F15">
        <v>3550</v>
      </c>
      <c r="G15">
        <v>4050</v>
      </c>
      <c r="H15">
        <v>4600</v>
      </c>
      <c r="I15">
        <v>5200</v>
      </c>
      <c r="J15">
        <v>5550</v>
      </c>
      <c r="K15">
        <v>5950</v>
      </c>
      <c r="L15">
        <v>7500</v>
      </c>
      <c r="M15" t="s">
        <v>100</v>
      </c>
    </row>
    <row r="16" spans="1:17" x14ac:dyDescent="0.25">
      <c r="A16" t="s">
        <v>5</v>
      </c>
      <c r="B16">
        <v>20</v>
      </c>
      <c r="C16">
        <v>35</v>
      </c>
      <c r="D16">
        <v>42</v>
      </c>
      <c r="E16">
        <v>50</v>
      </c>
      <c r="F16">
        <v>65</v>
      </c>
      <c r="G16">
        <v>82</v>
      </c>
      <c r="H16">
        <v>103</v>
      </c>
      <c r="I16">
        <v>130</v>
      </c>
      <c r="J16">
        <v>145</v>
      </c>
      <c r="K16">
        <v>165</v>
      </c>
      <c r="L16">
        <v>250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A7"/>
    </sheetView>
  </sheetViews>
  <sheetFormatPr baseColWidth="10" defaultRowHeight="15" x14ac:dyDescent="0.25"/>
  <cols>
    <col min="3" max="3" width="24" customWidth="1"/>
    <col min="4" max="4" width="26" customWidth="1"/>
    <col min="5" max="5" width="24.5703125" customWidth="1"/>
    <col min="7" max="7" width="29.42578125" customWidth="1"/>
  </cols>
  <sheetData>
    <row r="1" spans="1:9" x14ac:dyDescent="0.25">
      <c r="B1">
        <v>1</v>
      </c>
      <c r="C1">
        <v>2</v>
      </c>
      <c r="D1">
        <v>3</v>
      </c>
      <c r="E1">
        <v>4</v>
      </c>
      <c r="F1">
        <v>5</v>
      </c>
      <c r="G1">
        <v>6</v>
      </c>
      <c r="H1">
        <v>7</v>
      </c>
      <c r="I1">
        <v>8</v>
      </c>
    </row>
    <row r="2" spans="1:9" x14ac:dyDescent="0.25">
      <c r="A2" t="s">
        <v>87</v>
      </c>
      <c r="B2" t="s">
        <v>137</v>
      </c>
      <c r="C2" t="s">
        <v>107</v>
      </c>
      <c r="D2" t="s">
        <v>108</v>
      </c>
      <c r="E2" t="s">
        <v>109</v>
      </c>
      <c r="F2" t="s">
        <v>110</v>
      </c>
      <c r="G2" t="s">
        <v>111</v>
      </c>
      <c r="H2" t="s">
        <v>112</v>
      </c>
      <c r="I2" t="s">
        <v>113</v>
      </c>
    </row>
    <row r="3" spans="1:9" x14ac:dyDescent="0.25">
      <c r="A3" t="s">
        <v>88</v>
      </c>
      <c r="B3" t="s">
        <v>135</v>
      </c>
      <c r="C3" t="s">
        <v>138</v>
      </c>
      <c r="D3" t="s">
        <v>144</v>
      </c>
      <c r="E3" t="s">
        <v>139</v>
      </c>
      <c r="F3" t="s">
        <v>140</v>
      </c>
      <c r="G3" t="s">
        <v>142</v>
      </c>
      <c r="H3" t="s">
        <v>143</v>
      </c>
      <c r="I3" t="s">
        <v>141</v>
      </c>
    </row>
    <row r="4" spans="1:9" x14ac:dyDescent="0.25">
      <c r="A4" t="s">
        <v>89</v>
      </c>
      <c r="B4" t="s">
        <v>136</v>
      </c>
      <c r="C4" t="s">
        <v>122</v>
      </c>
      <c r="D4" t="s">
        <v>123</v>
      </c>
      <c r="E4" t="s">
        <v>125</v>
      </c>
      <c r="F4" t="s">
        <v>124</v>
      </c>
      <c r="G4" t="s">
        <v>126</v>
      </c>
      <c r="H4" t="s">
        <v>127</v>
      </c>
      <c r="I4" t="s">
        <v>128</v>
      </c>
    </row>
    <row r="5" spans="1:9" x14ac:dyDescent="0.25">
      <c r="A5" t="s">
        <v>3</v>
      </c>
      <c r="B5" t="s">
        <v>129</v>
      </c>
      <c r="C5" t="s">
        <v>145</v>
      </c>
      <c r="E5" t="s">
        <v>131</v>
      </c>
      <c r="F5" t="s">
        <v>130</v>
      </c>
      <c r="G5" t="s">
        <v>132</v>
      </c>
      <c r="H5" t="s">
        <v>133</v>
      </c>
      <c r="I5" t="s">
        <v>134</v>
      </c>
    </row>
    <row r="6" spans="1:9" x14ac:dyDescent="0.25">
      <c r="A6" t="s">
        <v>90</v>
      </c>
    </row>
    <row r="7" spans="1:9" x14ac:dyDescent="0.25">
      <c r="A7" t="s">
        <v>5</v>
      </c>
      <c r="B7" t="s">
        <v>115</v>
      </c>
      <c r="C7" t="s">
        <v>114</v>
      </c>
      <c r="D7" t="s">
        <v>116</v>
      </c>
      <c r="E7" t="s">
        <v>120</v>
      </c>
      <c r="F7" t="s">
        <v>117</v>
      </c>
      <c r="G7" t="s">
        <v>121</v>
      </c>
      <c r="H7" t="s">
        <v>118</v>
      </c>
      <c r="I7" t="s">
        <v>119</v>
      </c>
    </row>
    <row r="9" spans="1:9" x14ac:dyDescent="0.25">
      <c r="D9" t="s">
        <v>146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election activeCell="B11" sqref="B11"/>
    </sheetView>
  </sheetViews>
  <sheetFormatPr baseColWidth="10" defaultRowHeight="15" x14ac:dyDescent="0.25"/>
  <cols>
    <col min="1" max="1" width="38.140625" customWidth="1"/>
    <col min="2" max="2" width="32.42578125" customWidth="1"/>
    <col min="3" max="3" width="34" customWidth="1"/>
    <col min="4" max="4" width="36.5703125" customWidth="1"/>
    <col min="5" max="5" width="38" customWidth="1"/>
    <col min="6" max="6" width="50.28515625" customWidth="1"/>
  </cols>
  <sheetData>
    <row r="1" spans="1:6" x14ac:dyDescent="0.25">
      <c r="B1" s="7" t="s">
        <v>0</v>
      </c>
      <c r="C1" s="7" t="s">
        <v>1</v>
      </c>
      <c r="D1" s="7" t="s">
        <v>2</v>
      </c>
      <c r="E1" s="7" t="s">
        <v>147</v>
      </c>
      <c r="F1" s="7" t="s">
        <v>148</v>
      </c>
    </row>
    <row r="2" spans="1:6" x14ac:dyDescent="0.25">
      <c r="A2" t="s">
        <v>190</v>
      </c>
      <c r="B2" s="19" t="s">
        <v>188</v>
      </c>
      <c r="C2" s="19" t="s">
        <v>189</v>
      </c>
      <c r="D2" s="19" t="s">
        <v>189</v>
      </c>
      <c r="E2" s="19" t="s">
        <v>189</v>
      </c>
      <c r="F2" s="19" t="s">
        <v>205</v>
      </c>
    </row>
    <row r="3" spans="1:6" x14ac:dyDescent="0.25">
      <c r="B3" s="19"/>
      <c r="C3" s="19"/>
      <c r="D3" s="19"/>
      <c r="E3" s="19"/>
      <c r="F3" s="19"/>
    </row>
    <row r="4" spans="1:6" x14ac:dyDescent="0.25">
      <c r="A4" t="s">
        <v>172</v>
      </c>
      <c r="B4" t="s">
        <v>182</v>
      </c>
      <c r="C4" t="s">
        <v>179</v>
      </c>
      <c r="D4" t="s">
        <v>196</v>
      </c>
      <c r="E4" t="s">
        <v>199</v>
      </c>
      <c r="F4" t="s">
        <v>149</v>
      </c>
    </row>
    <row r="5" spans="1:6" x14ac:dyDescent="0.25">
      <c r="B5" t="s">
        <v>186</v>
      </c>
      <c r="C5" t="s">
        <v>191</v>
      </c>
      <c r="D5" t="s">
        <v>197</v>
      </c>
      <c r="E5" t="s">
        <v>200</v>
      </c>
      <c r="F5" t="s">
        <v>150</v>
      </c>
    </row>
    <row r="6" spans="1:6" x14ac:dyDescent="0.25">
      <c r="A6" t="s">
        <v>178</v>
      </c>
      <c r="B6" t="s">
        <v>183</v>
      </c>
      <c r="C6" t="s">
        <v>192</v>
      </c>
      <c r="D6" t="s">
        <v>195</v>
      </c>
      <c r="E6" t="s">
        <v>198</v>
      </c>
      <c r="F6" t="s">
        <v>152</v>
      </c>
    </row>
    <row r="7" spans="1:6" x14ac:dyDescent="0.25">
      <c r="A7" t="s">
        <v>176</v>
      </c>
      <c r="B7" t="s">
        <v>181</v>
      </c>
      <c r="C7" t="s">
        <v>193</v>
      </c>
      <c r="D7" t="s">
        <v>217</v>
      </c>
      <c r="E7" t="s">
        <v>153</v>
      </c>
      <c r="F7" t="s">
        <v>153</v>
      </c>
    </row>
    <row r="8" spans="1:6" x14ac:dyDescent="0.25">
      <c r="A8" t="s">
        <v>175</v>
      </c>
      <c r="B8" t="s">
        <v>171</v>
      </c>
      <c r="C8" t="s">
        <v>171</v>
      </c>
      <c r="D8" t="s">
        <v>171</v>
      </c>
      <c r="E8" t="s">
        <v>171</v>
      </c>
      <c r="F8" t="s">
        <v>151</v>
      </c>
    </row>
    <row r="10" spans="1:6" x14ac:dyDescent="0.25">
      <c r="A10" t="s">
        <v>177</v>
      </c>
      <c r="B10" t="s">
        <v>180</v>
      </c>
      <c r="C10" s="19" t="s">
        <v>194</v>
      </c>
      <c r="D10" s="19" t="s">
        <v>216</v>
      </c>
      <c r="E10" s="19" t="s">
        <v>202</v>
      </c>
      <c r="F10" t="s">
        <v>154</v>
      </c>
    </row>
    <row r="11" spans="1:6" x14ac:dyDescent="0.25">
      <c r="A11" t="s">
        <v>174</v>
      </c>
      <c r="B11" t="s">
        <v>184</v>
      </c>
      <c r="C11" t="s">
        <v>214</v>
      </c>
      <c r="D11" t="s">
        <v>215</v>
      </c>
      <c r="E11" t="s">
        <v>165</v>
      </c>
      <c r="F11" t="s">
        <v>155</v>
      </c>
    </row>
    <row r="12" spans="1:6" x14ac:dyDescent="0.25">
      <c r="A12" t="s">
        <v>173</v>
      </c>
      <c r="B12" t="s">
        <v>211</v>
      </c>
      <c r="C12" t="s">
        <v>213</v>
      </c>
      <c r="D12" t="s">
        <v>204</v>
      </c>
      <c r="E12" t="s">
        <v>203</v>
      </c>
      <c r="F12" t="s">
        <v>157</v>
      </c>
    </row>
    <row r="13" spans="1:6" x14ac:dyDescent="0.25">
      <c r="A13" t="s">
        <v>177</v>
      </c>
      <c r="B13" t="s">
        <v>185</v>
      </c>
      <c r="C13" t="s">
        <v>207</v>
      </c>
      <c r="D13" t="s">
        <v>206</v>
      </c>
      <c r="E13" t="s">
        <v>158</v>
      </c>
      <c r="F13" t="s">
        <v>158</v>
      </c>
    </row>
    <row r="14" spans="1:6" x14ac:dyDescent="0.25">
      <c r="A14" t="s">
        <v>174</v>
      </c>
      <c r="B14" t="s">
        <v>171</v>
      </c>
      <c r="C14" t="s">
        <v>171</v>
      </c>
      <c r="D14" t="s">
        <v>171</v>
      </c>
      <c r="E14" t="s">
        <v>171</v>
      </c>
      <c r="F14" t="s">
        <v>156</v>
      </c>
    </row>
    <row r="16" spans="1:6" x14ac:dyDescent="0.25">
      <c r="F16" t="s">
        <v>159</v>
      </c>
    </row>
    <row r="17" spans="2:6" x14ac:dyDescent="0.25">
      <c r="F17" t="s">
        <v>157</v>
      </c>
    </row>
    <row r="18" spans="2:6" x14ac:dyDescent="0.25">
      <c r="F18" t="s">
        <v>160</v>
      </c>
    </row>
    <row r="19" spans="2:6" x14ac:dyDescent="0.25">
      <c r="F19" t="s">
        <v>161</v>
      </c>
    </row>
    <row r="21" spans="2:6" x14ac:dyDescent="0.25">
      <c r="F21" t="s">
        <v>162</v>
      </c>
    </row>
    <row r="22" spans="2:6" x14ac:dyDescent="0.25">
      <c r="F22" t="s">
        <v>163</v>
      </c>
    </row>
    <row r="23" spans="2:6" x14ac:dyDescent="0.25">
      <c r="F23" t="s">
        <v>164</v>
      </c>
    </row>
    <row r="25" spans="2:6" x14ac:dyDescent="0.25">
      <c r="F25" t="s">
        <v>155</v>
      </c>
    </row>
    <row r="26" spans="2:6" x14ac:dyDescent="0.25">
      <c r="E26" s="19" t="s">
        <v>201</v>
      </c>
      <c r="F26" t="s">
        <v>156</v>
      </c>
    </row>
    <row r="27" spans="2:6" x14ac:dyDescent="0.25">
      <c r="F27" t="s">
        <v>165</v>
      </c>
    </row>
    <row r="29" spans="2:6" x14ac:dyDescent="0.25">
      <c r="F29" t="s">
        <v>158</v>
      </c>
    </row>
    <row r="30" spans="2:6" x14ac:dyDescent="0.25">
      <c r="F30" t="s">
        <v>154</v>
      </c>
    </row>
    <row r="31" spans="2:6" x14ac:dyDescent="0.25">
      <c r="B31" t="s">
        <v>166</v>
      </c>
      <c r="C31" t="s">
        <v>166</v>
      </c>
      <c r="D31" t="s">
        <v>212</v>
      </c>
      <c r="E31" t="s">
        <v>166</v>
      </c>
      <c r="F31" t="s">
        <v>166</v>
      </c>
    </row>
    <row r="33" spans="2:6" x14ac:dyDescent="0.25">
      <c r="B33" t="s">
        <v>208</v>
      </c>
      <c r="C33" t="s">
        <v>187</v>
      </c>
      <c r="D33" t="s">
        <v>209</v>
      </c>
      <c r="E33" t="s">
        <v>167</v>
      </c>
      <c r="F33" t="s">
        <v>167</v>
      </c>
    </row>
    <row r="34" spans="2:6" x14ac:dyDescent="0.25">
      <c r="C34" t="s">
        <v>210</v>
      </c>
      <c r="F34" t="s">
        <v>169</v>
      </c>
    </row>
    <row r="35" spans="2:6" x14ac:dyDescent="0.25">
      <c r="F35" t="s">
        <v>168</v>
      </c>
    </row>
    <row r="36" spans="2:6" x14ac:dyDescent="0.25">
      <c r="F36" t="s">
        <v>170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abSelected="1" workbookViewId="0">
      <selection activeCell="D11" sqref="D11"/>
    </sheetView>
  </sheetViews>
  <sheetFormatPr baseColWidth="10" defaultRowHeight="15" x14ac:dyDescent="0.25"/>
  <cols>
    <col min="10" max="10" width="10.7109375" customWidth="1"/>
    <col min="13" max="13" width="9.85546875" customWidth="1"/>
    <col min="14" max="14" width="13.140625" customWidth="1"/>
    <col min="15" max="15" width="15.85546875" customWidth="1"/>
  </cols>
  <sheetData>
    <row r="1" spans="1:17" x14ac:dyDescent="0.25">
      <c r="A1" s="23" t="s">
        <v>221</v>
      </c>
      <c r="B1" s="23" t="s">
        <v>222</v>
      </c>
      <c r="C1" s="23" t="s">
        <v>223</v>
      </c>
      <c r="D1" s="23" t="s">
        <v>224</v>
      </c>
      <c r="E1" s="23" t="s">
        <v>225</v>
      </c>
      <c r="F1" s="23" t="s">
        <v>226</v>
      </c>
      <c r="G1" s="23" t="s">
        <v>224</v>
      </c>
      <c r="H1" s="23" t="s">
        <v>225</v>
      </c>
      <c r="I1" s="23" t="s">
        <v>227</v>
      </c>
      <c r="J1" s="23" t="s">
        <v>224</v>
      </c>
      <c r="K1" s="23" t="s">
        <v>225</v>
      </c>
      <c r="L1" s="24" t="s">
        <v>228</v>
      </c>
      <c r="M1" s="23" t="s">
        <v>224</v>
      </c>
      <c r="N1" s="23" t="s">
        <v>225</v>
      </c>
      <c r="O1" s="25" t="s">
        <v>229</v>
      </c>
      <c r="P1" s="25" t="s">
        <v>230</v>
      </c>
    </row>
    <row r="2" spans="1:17" x14ac:dyDescent="0.25">
      <c r="A2" s="23" t="s">
        <v>88</v>
      </c>
      <c r="B2" s="26">
        <f>I2-F2+C2/2</f>
        <v>2.9663540052139933E-2</v>
      </c>
      <c r="C2" s="27">
        <f>D2/$O2</f>
        <v>2.123131602857601E-2</v>
      </c>
      <c r="D2" s="7">
        <v>71504100000</v>
      </c>
      <c r="E2" s="28">
        <v>4.0565200000000003E-2</v>
      </c>
      <c r="F2" s="27">
        <f>G2/$O2</f>
        <v>2.5839078821566216E-2</v>
      </c>
      <c r="G2" s="7">
        <v>87022400000</v>
      </c>
      <c r="H2" s="28">
        <v>4.0565200000000003E-2</v>
      </c>
      <c r="I2" s="27">
        <f>J2/$O2</f>
        <v>4.4886960859418144E-2</v>
      </c>
      <c r="J2" s="7">
        <v>151173000000</v>
      </c>
      <c r="K2" s="28">
        <v>1.30832E-2</v>
      </c>
      <c r="L2" s="27">
        <f>M2/$O2</f>
        <v>0.17815467388786946</v>
      </c>
      <c r="M2">
        <v>600000000000</v>
      </c>
      <c r="N2" s="5">
        <v>0.40048800000000001</v>
      </c>
      <c r="O2" s="29">
        <v>3367860000000</v>
      </c>
      <c r="P2" s="7">
        <v>2017</v>
      </c>
    </row>
    <row r="3" spans="1:17" x14ac:dyDescent="0.25">
      <c r="A3" s="23" t="s">
        <v>89</v>
      </c>
      <c r="B3" s="26">
        <f t="shared" ref="B3:B7" si="0">I3-F3+C3/2</f>
        <v>7.413324978246579E-3</v>
      </c>
      <c r="C3" s="27">
        <f t="shared" ref="C3:C4" si="1">D3/$O3</f>
        <v>1.0931229269841322E-2</v>
      </c>
      <c r="D3" s="7">
        <v>13153100000</v>
      </c>
      <c r="E3" s="28">
        <v>3.7114300000000003E-2</v>
      </c>
      <c r="F3" s="27">
        <f t="shared" ref="F3:F4" si="2">G3/$O3</f>
        <v>1.1095865478670842E-2</v>
      </c>
      <c r="G3" s="7">
        <v>13351200000</v>
      </c>
      <c r="H3" s="28">
        <v>3.7114300000000003E-2</v>
      </c>
      <c r="I3" s="27">
        <f t="shared" ref="I3:I4" si="3">J3/$O3</f>
        <v>1.3043575821996761E-2</v>
      </c>
      <c r="J3" s="7">
        <v>15694800000</v>
      </c>
      <c r="K3" s="28">
        <v>9.8881999999999998E-3</v>
      </c>
      <c r="L3" s="27">
        <f t="shared" ref="L3:L5" si="4">M3/$O3</f>
        <v>3.3001539984325902E-2</v>
      </c>
      <c r="M3">
        <v>39709400000</v>
      </c>
      <c r="N3" s="5">
        <v>0.47681800000000002</v>
      </c>
      <c r="O3" s="29">
        <v>1203259000000</v>
      </c>
      <c r="P3" s="7">
        <v>2018</v>
      </c>
    </row>
    <row r="4" spans="1:17" x14ac:dyDescent="0.25">
      <c r="A4" s="23" t="s">
        <v>87</v>
      </c>
      <c r="B4" s="26">
        <f t="shared" si="0"/>
        <v>1.4294805666299665E-2</v>
      </c>
      <c r="C4" s="27">
        <f t="shared" si="1"/>
        <v>1.1845017107391087E-2</v>
      </c>
      <c r="D4" s="7">
        <v>27993400000</v>
      </c>
      <c r="E4" s="28">
        <v>3.2785700000000001E-2</v>
      </c>
      <c r="F4" s="27">
        <f t="shared" si="2"/>
        <v>1.3806802843135844E-2</v>
      </c>
      <c r="G4" s="7">
        <v>32629700000</v>
      </c>
      <c r="H4" s="28">
        <v>3.2785700000000001E-2</v>
      </c>
      <c r="I4" s="27">
        <f t="shared" si="3"/>
        <v>2.2179099955739967E-2</v>
      </c>
      <c r="J4" s="7">
        <v>52416000000</v>
      </c>
      <c r="K4" s="28">
        <v>8.2307700000000001E-3</v>
      </c>
      <c r="L4" s="27">
        <f t="shared" si="4"/>
        <v>7.879428224698791E-2</v>
      </c>
      <c r="M4">
        <v>186215000000</v>
      </c>
      <c r="N4" s="5">
        <v>0.48079699999999997</v>
      </c>
      <c r="O4" s="29">
        <v>2363306000000</v>
      </c>
      <c r="P4" s="7">
        <v>2017</v>
      </c>
    </row>
    <row r="5" spans="1:17" x14ac:dyDescent="0.25">
      <c r="A5" s="30" t="s">
        <v>231</v>
      </c>
      <c r="B5" s="31">
        <f t="shared" si="0"/>
        <v>6.7924723842481506E-3</v>
      </c>
      <c r="C5" s="32">
        <f>D5/$O5</f>
        <v>1.3584944768496301E-2</v>
      </c>
      <c r="D5">
        <v>24119200000</v>
      </c>
      <c r="E5" s="5">
        <v>2.48489E-2</v>
      </c>
      <c r="F5" s="33">
        <f>D5/$O5</f>
        <v>1.3584944768496301E-2</v>
      </c>
      <c r="G5">
        <v>28129200000</v>
      </c>
      <c r="H5" s="5">
        <v>2.48489E-2</v>
      </c>
      <c r="I5" s="33">
        <f>D5/$O5</f>
        <v>1.3584944768496301E-2</v>
      </c>
      <c r="J5">
        <v>44106600000</v>
      </c>
      <c r="K5" s="5">
        <v>6.3352E-3</v>
      </c>
      <c r="L5" s="32">
        <f t="shared" si="4"/>
        <v>8.2353855616310589E-2</v>
      </c>
      <c r="M5">
        <v>146214000000</v>
      </c>
      <c r="N5" s="5">
        <v>0.507243</v>
      </c>
      <c r="O5" s="34">
        <v>1775436000000</v>
      </c>
      <c r="P5">
        <v>2017</v>
      </c>
    </row>
    <row r="6" spans="1:17" x14ac:dyDescent="0.25">
      <c r="A6" s="35" t="s">
        <v>232</v>
      </c>
      <c r="B6" s="31">
        <f t="shared" si="0"/>
        <v>1.9591908527587298E-2</v>
      </c>
      <c r="C6" s="36">
        <f>D6/$O6</f>
        <v>1.5702868277691229E-2</v>
      </c>
      <c r="D6" s="37">
        <f>SUM(D2:D5)</f>
        <v>136769800000</v>
      </c>
      <c r="F6" s="36">
        <f>G6/$O6</f>
        <v>1.8500008209086229E-2</v>
      </c>
      <c r="G6" s="37">
        <f>SUM(G2:G5)</f>
        <v>161132500000</v>
      </c>
      <c r="I6" s="36">
        <f>J6/$O6</f>
        <v>3.0240482597827911E-2</v>
      </c>
      <c r="J6" s="37">
        <f>SUM(J2:J5)</f>
        <v>263390400000</v>
      </c>
      <c r="L6" s="36">
        <f>M6/$O6</f>
        <v>0.11161353780502352</v>
      </c>
      <c r="M6" s="37">
        <f>SUM(M2:M5)</f>
        <v>972138400000</v>
      </c>
      <c r="O6" s="34">
        <f>SUM(O2:O5)</f>
        <v>8709861000000</v>
      </c>
      <c r="P6" s="5">
        <f>O6/O7</f>
        <v>0.73489452187500004</v>
      </c>
      <c r="Q6" t="s">
        <v>233</v>
      </c>
    </row>
    <row r="7" spans="1:17" x14ac:dyDescent="0.25">
      <c r="A7" s="38" t="s">
        <v>234</v>
      </c>
      <c r="B7" s="26">
        <f t="shared" si="0"/>
        <v>1.9E-2</v>
      </c>
      <c r="C7" s="39">
        <v>1.6E-2</v>
      </c>
      <c r="D7" s="7">
        <v>192000000000</v>
      </c>
      <c r="E7" s="40">
        <v>0.03</v>
      </c>
      <c r="F7" s="39">
        <v>1.9E-2</v>
      </c>
      <c r="G7" s="7">
        <v>224000000000</v>
      </c>
      <c r="H7" s="40">
        <v>0.03</v>
      </c>
      <c r="I7" s="39">
        <v>0.03</v>
      </c>
      <c r="J7" s="7">
        <v>357000000000</v>
      </c>
      <c r="K7" s="13">
        <v>0.01</v>
      </c>
      <c r="L7" s="39">
        <v>0.108</v>
      </c>
      <c r="M7" s="7">
        <v>1280000000000</v>
      </c>
      <c r="N7" s="13">
        <v>0.41</v>
      </c>
      <c r="O7">
        <f>M7/L7</f>
        <v>11851851851851.852</v>
      </c>
      <c r="Q7" t="s">
        <v>235</v>
      </c>
    </row>
    <row r="8" spans="1:17" x14ac:dyDescent="0.25">
      <c r="B8" s="19"/>
      <c r="F8" s="41"/>
    </row>
    <row r="9" spans="1:17" x14ac:dyDescent="0.25">
      <c r="B9" s="19"/>
    </row>
    <row r="10" spans="1:17" x14ac:dyDescent="0.25">
      <c r="A10" t="s">
        <v>236</v>
      </c>
      <c r="B10" s="19" t="s">
        <v>237</v>
      </c>
      <c r="C10" t="s">
        <v>237</v>
      </c>
      <c r="F10" t="s">
        <v>237</v>
      </c>
      <c r="I10" t="s">
        <v>237</v>
      </c>
      <c r="K10" t="s">
        <v>238</v>
      </c>
      <c r="L10" t="s">
        <v>237</v>
      </c>
      <c r="M10" t="s">
        <v>239</v>
      </c>
      <c r="O10" s="34">
        <v>200000</v>
      </c>
    </row>
    <row r="11" spans="1:17" x14ac:dyDescent="0.25">
      <c r="A11" t="s">
        <v>240</v>
      </c>
      <c r="B11" s="42">
        <f t="shared" ref="B11:B17" si="5">I11-F11+C11/2</f>
        <v>0</v>
      </c>
      <c r="C11">
        <v>2</v>
      </c>
      <c r="F11">
        <v>1</v>
      </c>
      <c r="I11">
        <v>0</v>
      </c>
      <c r="K11">
        <v>0.5</v>
      </c>
      <c r="L11">
        <v>0.1</v>
      </c>
      <c r="M11">
        <f>K11*$O$10/1000000</f>
        <v>0.1</v>
      </c>
    </row>
    <row r="12" spans="1:17" x14ac:dyDescent="0.25">
      <c r="A12" t="s">
        <v>241</v>
      </c>
      <c r="B12" s="42">
        <f t="shared" si="5"/>
        <v>1</v>
      </c>
      <c r="C12">
        <v>2</v>
      </c>
      <c r="F12">
        <v>2</v>
      </c>
      <c r="I12">
        <v>2</v>
      </c>
      <c r="K12">
        <v>2</v>
      </c>
      <c r="L12">
        <v>1</v>
      </c>
      <c r="M12">
        <f t="shared" ref="M12:M17" si="6">K12*$O$10/1000000</f>
        <v>0.4</v>
      </c>
    </row>
    <row r="13" spans="1:17" x14ac:dyDescent="0.25">
      <c r="A13" t="s">
        <v>242</v>
      </c>
      <c r="B13" s="42">
        <f t="shared" si="5"/>
        <v>1</v>
      </c>
      <c r="C13">
        <v>2</v>
      </c>
      <c r="F13">
        <v>3</v>
      </c>
      <c r="I13">
        <v>3</v>
      </c>
      <c r="K13">
        <v>5</v>
      </c>
      <c r="L13">
        <v>2</v>
      </c>
      <c r="M13">
        <f t="shared" si="6"/>
        <v>1</v>
      </c>
    </row>
    <row r="14" spans="1:17" x14ac:dyDescent="0.25">
      <c r="A14" t="s">
        <v>243</v>
      </c>
      <c r="B14" s="42">
        <f t="shared" si="5"/>
        <v>3</v>
      </c>
      <c r="C14">
        <v>2</v>
      </c>
      <c r="F14">
        <v>3</v>
      </c>
      <c r="I14">
        <v>5</v>
      </c>
      <c r="K14">
        <v>10</v>
      </c>
      <c r="L14">
        <v>5</v>
      </c>
      <c r="M14">
        <f t="shared" si="6"/>
        <v>2</v>
      </c>
    </row>
    <row r="15" spans="1:17" x14ac:dyDescent="0.25">
      <c r="A15" t="s">
        <v>244</v>
      </c>
      <c r="B15" s="42">
        <f t="shared" si="5"/>
        <v>5</v>
      </c>
      <c r="C15">
        <v>2</v>
      </c>
      <c r="F15">
        <v>3</v>
      </c>
      <c r="I15">
        <v>7</v>
      </c>
      <c r="K15">
        <v>100</v>
      </c>
      <c r="L15">
        <v>10</v>
      </c>
      <c r="M15">
        <f t="shared" si="6"/>
        <v>20</v>
      </c>
    </row>
    <row r="16" spans="1:17" x14ac:dyDescent="0.25">
      <c r="A16" t="s">
        <v>245</v>
      </c>
      <c r="B16" s="42">
        <f t="shared" si="5"/>
        <v>6</v>
      </c>
      <c r="C16">
        <v>2</v>
      </c>
      <c r="F16">
        <v>3</v>
      </c>
      <c r="I16">
        <v>8</v>
      </c>
      <c r="K16">
        <v>1000</v>
      </c>
      <c r="L16">
        <v>60</v>
      </c>
      <c r="M16">
        <f t="shared" si="6"/>
        <v>200</v>
      </c>
    </row>
    <row r="17" spans="1:14" x14ac:dyDescent="0.25">
      <c r="A17" t="s">
        <v>246</v>
      </c>
      <c r="B17" s="42">
        <f t="shared" si="5"/>
        <v>8</v>
      </c>
      <c r="C17">
        <v>2</v>
      </c>
      <c r="F17">
        <v>3</v>
      </c>
      <c r="I17">
        <v>10</v>
      </c>
      <c r="K17" s="34">
        <v>10000</v>
      </c>
      <c r="L17">
        <v>90</v>
      </c>
      <c r="M17">
        <f t="shared" si="6"/>
        <v>2000</v>
      </c>
    </row>
    <row r="20" spans="1:14" x14ac:dyDescent="0.25">
      <c r="A20" s="23" t="s">
        <v>247</v>
      </c>
      <c r="B20" s="26"/>
      <c r="C20" s="27"/>
      <c r="D20">
        <v>11805300000</v>
      </c>
      <c r="E20" s="5">
        <v>3.8989099999999999E-2</v>
      </c>
      <c r="F20" s="33"/>
      <c r="G20">
        <v>15207700000</v>
      </c>
      <c r="H20" s="5">
        <v>3.8989099999999999E-2</v>
      </c>
      <c r="I20" s="33"/>
      <c r="J20">
        <v>28435000000</v>
      </c>
      <c r="K20" s="5">
        <v>1.11854E-2</v>
      </c>
      <c r="L20" s="5"/>
      <c r="M20" s="5"/>
      <c r="N20" s="5"/>
    </row>
    <row r="21" spans="1:14" x14ac:dyDescent="0.25">
      <c r="A21" s="23" t="s">
        <v>248</v>
      </c>
      <c r="B21" s="26"/>
      <c r="C21" s="27"/>
      <c r="D21">
        <v>10349200000</v>
      </c>
      <c r="E21" s="5">
        <v>5.67772E-2</v>
      </c>
      <c r="F21" s="33"/>
      <c r="G21">
        <v>11929000000</v>
      </c>
      <c r="H21" s="5">
        <v>5.67772E-2</v>
      </c>
      <c r="I21" s="33"/>
      <c r="J21">
        <v>18190100000</v>
      </c>
      <c r="K21" s="5">
        <v>2.07812E-2</v>
      </c>
      <c r="L21" s="5"/>
      <c r="M21" s="5"/>
      <c r="N21" s="5"/>
    </row>
    <row r="22" spans="1:14" x14ac:dyDescent="0.25">
      <c r="A22" s="23" t="s">
        <v>249</v>
      </c>
      <c r="B22" s="26"/>
      <c r="C22" s="27"/>
      <c r="D22">
        <v>1854890000</v>
      </c>
      <c r="E22" s="5">
        <v>9.5164600000000002E-2</v>
      </c>
      <c r="F22" s="33"/>
      <c r="G22">
        <v>2344760000</v>
      </c>
      <c r="H22" s="5">
        <v>9.5164600000000002E-2</v>
      </c>
      <c r="I22" s="33"/>
      <c r="J22">
        <v>4234760000</v>
      </c>
      <c r="K22" s="5">
        <v>4.2202200000000002E-2</v>
      </c>
      <c r="L22" s="5"/>
      <c r="M22" s="5"/>
      <c r="N22" s="5"/>
    </row>
    <row r="23" spans="1:14" x14ac:dyDescent="0.25">
      <c r="A23" s="23" t="s">
        <v>250</v>
      </c>
      <c r="B23" s="26"/>
      <c r="C23" s="27"/>
      <c r="D23">
        <v>562322000</v>
      </c>
      <c r="E23" s="5">
        <v>1.21885E-2</v>
      </c>
      <c r="F23" s="33"/>
      <c r="G23">
        <v>617912000</v>
      </c>
      <c r="H23" s="5">
        <v>1.21885E-2</v>
      </c>
      <c r="I23" s="33"/>
      <c r="J23">
        <v>654576000</v>
      </c>
      <c r="K23" s="5">
        <v>4.6468000000000004E-3</v>
      </c>
      <c r="L23" s="5"/>
      <c r="M23" s="5"/>
      <c r="N23" s="5"/>
    </row>
    <row r="24" spans="1:14" x14ac:dyDescent="0.25">
      <c r="A24" s="23" t="s">
        <v>251</v>
      </c>
      <c r="B24" s="26"/>
      <c r="C24" s="27"/>
      <c r="D24">
        <v>1769430000</v>
      </c>
      <c r="E24" s="5">
        <v>2.4346699999999999E-2</v>
      </c>
      <c r="F24" s="33"/>
      <c r="G24">
        <v>1687670000</v>
      </c>
      <c r="H24" s="5">
        <v>2.4346699999999999E-2</v>
      </c>
      <c r="I24" s="33"/>
      <c r="J24">
        <v>1458560000</v>
      </c>
      <c r="K24" s="5">
        <v>5.9619900000000003E-3</v>
      </c>
      <c r="L24" s="5"/>
      <c r="M24" s="5"/>
      <c r="N24" s="5"/>
    </row>
    <row r="25" spans="1:14" x14ac:dyDescent="0.25">
      <c r="A25" s="23" t="s">
        <v>252</v>
      </c>
      <c r="B25" s="26"/>
      <c r="C25" s="27"/>
      <c r="D25">
        <v>967764000</v>
      </c>
      <c r="E25" s="5">
        <v>2.92742E-3</v>
      </c>
      <c r="F25" s="33"/>
      <c r="G25">
        <v>1179450000</v>
      </c>
      <c r="H25" s="5">
        <v>2.92742E-3</v>
      </c>
      <c r="I25" s="33"/>
      <c r="J25">
        <v>1697440000</v>
      </c>
      <c r="K25" s="5">
        <v>6.751950000000001E-5</v>
      </c>
      <c r="L25" s="5"/>
      <c r="M25" s="5"/>
      <c r="N25" s="5"/>
    </row>
    <row r="26" spans="1:14" x14ac:dyDescent="0.25">
      <c r="A26" s="23" t="s">
        <v>253</v>
      </c>
      <c r="B26" s="26"/>
      <c r="C26" s="27"/>
      <c r="D26">
        <v>1044440000</v>
      </c>
      <c r="E26" s="5">
        <v>5.7337000000000004E-3</v>
      </c>
      <c r="F26" s="33"/>
      <c r="G26">
        <v>1135210000</v>
      </c>
      <c r="H26" s="5">
        <v>5.7337000000000004E-3</v>
      </c>
      <c r="I26" s="33"/>
      <c r="J26">
        <v>1171190000</v>
      </c>
      <c r="K26" s="5">
        <v>2.7984199999999998E-3</v>
      </c>
      <c r="L26" s="5"/>
      <c r="M26" s="5"/>
      <c r="N26" s="5"/>
    </row>
    <row r="27" spans="1:14" x14ac:dyDescent="0.25">
      <c r="A27" s="23" t="s">
        <v>254</v>
      </c>
      <c r="B27" s="26"/>
      <c r="C27" s="27"/>
      <c r="D27">
        <v>1152660000</v>
      </c>
      <c r="E27" s="5">
        <v>4.7007999999999998E-3</v>
      </c>
      <c r="F27" s="33"/>
      <c r="G27">
        <v>1027390000</v>
      </c>
      <c r="H27" s="5">
        <v>4.7007999999999998E-3</v>
      </c>
      <c r="I27" s="33"/>
      <c r="J27">
        <v>875014000</v>
      </c>
      <c r="K27" s="5">
        <v>1.9259699999999999E-3</v>
      </c>
      <c r="L27" s="5"/>
      <c r="M27" s="5"/>
      <c r="N27" s="5"/>
    </row>
    <row r="28" spans="1:14" x14ac:dyDescent="0.25">
      <c r="A28" s="23" t="s">
        <v>255</v>
      </c>
      <c r="B28" s="26"/>
      <c r="C28" s="27"/>
      <c r="D28">
        <v>3516000000</v>
      </c>
      <c r="E28" s="5">
        <v>7.9072999999999991E-2</v>
      </c>
      <c r="F28" s="33"/>
      <c r="G28">
        <v>3731260000</v>
      </c>
      <c r="H28" s="5">
        <v>7.9072999999999991E-2</v>
      </c>
      <c r="I28" s="33"/>
      <c r="J28">
        <v>3886050000</v>
      </c>
      <c r="K28" s="5">
        <v>2.32768E-2</v>
      </c>
      <c r="L28" s="5"/>
      <c r="M28" s="5"/>
      <c r="N28" s="5"/>
    </row>
    <row r="29" spans="1:14" x14ac:dyDescent="0.25">
      <c r="A29" s="23" t="s">
        <v>256</v>
      </c>
      <c r="B29" s="26"/>
      <c r="C29" s="27"/>
      <c r="D29">
        <v>441586000.00000012</v>
      </c>
      <c r="E29" s="5">
        <v>9.5982800000000007E-3</v>
      </c>
      <c r="F29" s="33"/>
      <c r="G29">
        <v>323198000</v>
      </c>
      <c r="H29" s="5">
        <v>9.5982800000000007E-3</v>
      </c>
      <c r="I29" s="33"/>
      <c r="J29">
        <v>202741000</v>
      </c>
      <c r="K29" s="5">
        <v>1.31111E-4</v>
      </c>
      <c r="L29" s="5"/>
      <c r="M29" s="5"/>
      <c r="N29" s="5"/>
    </row>
    <row r="30" spans="1:14" x14ac:dyDescent="0.25">
      <c r="A30" s="23" t="s">
        <v>257</v>
      </c>
      <c r="B30" s="26"/>
      <c r="C30" s="27"/>
      <c r="D30">
        <v>2107760000</v>
      </c>
      <c r="E30" s="5">
        <v>0.234762</v>
      </c>
      <c r="F30" s="33"/>
      <c r="G30">
        <v>2578780000</v>
      </c>
      <c r="H30" s="5">
        <v>0.234762</v>
      </c>
      <c r="I30" s="33"/>
      <c r="J30">
        <v>4310250000</v>
      </c>
      <c r="K30" s="5">
        <v>8.9194200000000001E-2</v>
      </c>
      <c r="L30" s="5"/>
      <c r="M30" s="5"/>
      <c r="N30" s="5"/>
    </row>
    <row r="31" spans="1:14" x14ac:dyDescent="0.25">
      <c r="A31" s="23" t="s">
        <v>258</v>
      </c>
      <c r="B31" s="26"/>
      <c r="C31" s="27"/>
      <c r="D31">
        <v>68102200</v>
      </c>
      <c r="E31" s="5">
        <v>1.0055400000000001E-3</v>
      </c>
      <c r="F31" s="33"/>
      <c r="G31">
        <v>56200000</v>
      </c>
      <c r="H31" s="5">
        <v>1.0055400000000001E-3</v>
      </c>
      <c r="I31" s="33"/>
      <c r="J31">
        <v>46969300</v>
      </c>
      <c r="K31" s="5">
        <v>3.1115100000000002E-4</v>
      </c>
      <c r="L31" s="5"/>
      <c r="M31" s="5"/>
      <c r="N31" s="5"/>
    </row>
    <row r="32" spans="1:14" x14ac:dyDescent="0.25">
      <c r="A32" s="23" t="s">
        <v>259</v>
      </c>
      <c r="B32" s="26"/>
      <c r="C32" s="27"/>
      <c r="D32">
        <v>625581000</v>
      </c>
      <c r="E32" s="5">
        <v>5.8450200000000001E-2</v>
      </c>
      <c r="F32" s="33"/>
      <c r="G32">
        <v>781506000</v>
      </c>
      <c r="H32" s="5">
        <v>5.8450200000000001E-2</v>
      </c>
      <c r="I32" s="33"/>
      <c r="J32">
        <v>980810999.99999988</v>
      </c>
      <c r="K32" s="5">
        <v>2.76875E-2</v>
      </c>
      <c r="L32" s="5"/>
      <c r="M32" s="5"/>
      <c r="N32" s="5"/>
    </row>
    <row r="33" spans="1:14" x14ac:dyDescent="0.25">
      <c r="A33" s="23" t="s">
        <v>260</v>
      </c>
      <c r="B33" s="26"/>
      <c r="C33" s="27"/>
      <c r="D33">
        <v>8829090000</v>
      </c>
      <c r="E33" s="5">
        <v>2.5381500000000001E-2</v>
      </c>
      <c r="F33" s="33"/>
      <c r="G33">
        <v>10639300000</v>
      </c>
      <c r="H33" s="5">
        <v>2.5381500000000001E-2</v>
      </c>
      <c r="I33" s="33"/>
      <c r="J33">
        <v>17602700000</v>
      </c>
      <c r="K33" s="5">
        <v>8.5916800000000008E-3</v>
      </c>
      <c r="L33" s="5"/>
      <c r="M33" s="5"/>
      <c r="N33" s="5"/>
    </row>
    <row r="34" spans="1:14" x14ac:dyDescent="0.25">
      <c r="A34" s="23" t="s">
        <v>261</v>
      </c>
      <c r="B34" s="26"/>
      <c r="C34" s="27"/>
      <c r="D34">
        <v>5884530000</v>
      </c>
      <c r="E34" s="5">
        <v>4.7133899999999996E-3</v>
      </c>
      <c r="F34" s="33"/>
      <c r="G34">
        <v>5229250000</v>
      </c>
      <c r="H34" s="5">
        <v>4.7133899999999996E-3</v>
      </c>
      <c r="I34" s="33"/>
      <c r="J34">
        <v>4093520000</v>
      </c>
      <c r="K34" s="5">
        <v>1.4427299999999999E-3</v>
      </c>
      <c r="L34" s="5"/>
      <c r="M34" s="5"/>
      <c r="N34" s="5"/>
    </row>
    <row r="35" spans="1:14" x14ac:dyDescent="0.25">
      <c r="A35" s="23" t="s">
        <v>262</v>
      </c>
      <c r="B35" s="26"/>
      <c r="C35" s="27"/>
      <c r="D35">
        <v>2638440000</v>
      </c>
      <c r="E35" s="5">
        <v>1.6438100000000001E-2</v>
      </c>
      <c r="F35" s="33"/>
      <c r="G35">
        <v>3193060000</v>
      </c>
      <c r="H35" s="5">
        <v>1.6438100000000001E-2</v>
      </c>
      <c r="I35" s="33"/>
      <c r="J35">
        <v>5242770000</v>
      </c>
      <c r="K35" s="5">
        <v>5.8277199999999998E-3</v>
      </c>
      <c r="L35" s="5"/>
      <c r="M35" s="5"/>
      <c r="N35" s="5"/>
    </row>
    <row r="36" spans="1:14" x14ac:dyDescent="0.25">
      <c r="A36" s="23" t="s">
        <v>263</v>
      </c>
      <c r="B36" s="26"/>
      <c r="C36" s="27"/>
      <c r="D36">
        <v>291907000</v>
      </c>
      <c r="E36" s="5">
        <v>1.2645099999999999E-2</v>
      </c>
      <c r="F36" s="33"/>
      <c r="G36">
        <v>316284000</v>
      </c>
      <c r="H36" s="5">
        <v>1.2645099999999999E-2</v>
      </c>
      <c r="I36" s="33"/>
      <c r="J36">
        <v>397545000</v>
      </c>
      <c r="K36" s="5">
        <v>4.0374499999999997E-3</v>
      </c>
      <c r="L36" s="5"/>
      <c r="M36" s="5"/>
      <c r="N36" s="5"/>
    </row>
    <row r="37" spans="1:14" x14ac:dyDescent="0.25">
      <c r="A37" s="23" t="s">
        <v>264</v>
      </c>
      <c r="B37" s="26"/>
      <c r="C37" s="27"/>
      <c r="D37">
        <v>823537999.99999988</v>
      </c>
      <c r="E37" s="5">
        <v>5.59604E-3</v>
      </c>
      <c r="F37" s="33"/>
      <c r="G37">
        <v>710702000</v>
      </c>
      <c r="H37" s="5">
        <v>5.59604E-3</v>
      </c>
      <c r="I37" s="33"/>
      <c r="J37">
        <v>539481000</v>
      </c>
      <c r="K37" s="5">
        <v>1.08854E-3</v>
      </c>
      <c r="L37" s="5"/>
      <c r="M37" s="5"/>
      <c r="N37"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10.992981028170488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26.748460500668678</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4.3674700117082939</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4.2203861131988871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20.53136804236069</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342.70302800903698</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66.860665696107034</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66.860665696107034</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Main</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2022-11-29T15:54:37Z</dcterms:modified>
</cp:coreProperties>
</file>