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Policies_EN" sheetId="14" r:id="rId8"/>
    <sheet name="Wealth tax" sheetId="7" r:id="rId9"/>
    <sheet name="Rotated (old)" sheetId="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7" l="1"/>
  <c r="I22" i="7"/>
  <c r="I23" i="7"/>
  <c r="I24" i="7"/>
  <c r="I25" i="7"/>
  <c r="I26" i="7"/>
  <c r="I20" i="7"/>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4"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2" i="3"/>
  <c r="O11" i="1"/>
  <c r="O7" i="1"/>
  <c r="O6" i="1"/>
  <c r="O5" i="1"/>
  <c r="O4" i="1"/>
  <c r="O3" i="1"/>
  <c r="O2" i="1"/>
  <c r="G35"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38" i="3"/>
  <c r="B38" i="3"/>
  <c r="F37" i="3"/>
  <c r="F24" i="3"/>
  <c r="F21" i="3" s="1"/>
  <c r="G37" i="3"/>
  <c r="G24" i="3"/>
  <c r="G21" i="3" s="1"/>
  <c r="F38" i="3"/>
  <c r="C37" i="3"/>
  <c r="H32" i="3"/>
  <c r="H36" i="3" s="1"/>
  <c r="B6" i="1"/>
  <c r="B5" i="1"/>
  <c r="B7" i="1"/>
  <c r="G3" i="1"/>
  <c r="B3" i="1" s="1"/>
  <c r="G4" i="1"/>
  <c r="B4" i="1" s="1"/>
  <c r="G2" i="1"/>
  <c r="B2" i="1" s="1"/>
  <c r="AE3" i="1"/>
  <c r="AE4" i="1"/>
  <c r="AE6" i="1"/>
  <c r="AE5" i="1"/>
  <c r="AE7" i="1"/>
  <c r="AE2" i="1"/>
  <c r="AF2" i="1"/>
  <c r="AD2" i="1"/>
  <c r="AD7" i="1"/>
  <c r="I32" i="3" l="1"/>
  <c r="H34" i="3"/>
  <c r="F20" i="3"/>
  <c r="G20"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<sst xmlns="http://schemas.openxmlformats.org/spreadsheetml/2006/main" count="1353" uniqueCount="781">
  <si>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</si>
  <si>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</si>
  <si>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</si>
  <si>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</si>
  <si>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</si>
  <si>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</si>
  <si>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</si>
  <si>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</si>
  <si>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</si>
  <si>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</si>
  <si>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</si>
  <si>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</si>
  <si>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</si>
  <si>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</si>
  <si>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</si>
  <si>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</si>
  <si>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</si>
  <si>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</si>
  <si>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</si>
  <si>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</si>
  <si>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</si>
  <si>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</si>
  <si>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</si>
  <si>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</si>
  <si>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</si>
  <si>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</si>
  <si>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</si>
  <si>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</si>
  <si>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</si>
  <si>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</si>
  <si>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</si>
  <si>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</si>
  <si>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</si>
  <si>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</si>
  <si>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</si>
  <si>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</si>
  <si>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</si>
  <si>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</si>
  <si>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</si>
  <si>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</si>
  <si>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</si>
  <si>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</si>
  <si>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</si>
  <si>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</si>
  <si>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</si>
  <si>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</si>
  <si>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</si>
  <si>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</si>
  <si>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</si>
  <si>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</si>
  <si>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</si>
  <si>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</si>
  <si>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</si>
  <si>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</si>
  <si>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</si>
  <si>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</si>
  <si>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</si>
  <si>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</si>
  <si>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</si>
  <si>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</si>
  <si>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</si>
  <si>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</si>
  <si>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</si>
  <si>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</si>
  <si>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</si>
  <si>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</si>
  <si>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</si>
  <si>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</si>
  <si>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</si>
  <si>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</si>
  <si>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</si>
  <si>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</si>
  <si>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</si>
  <si>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</si>
  <si>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</si>
  <si>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</si>
  <si>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</si>
  <si>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</si>
  <si>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</si>
  <si>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</si>
  <si>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</si>
  <si>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</si>
  <si>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</si>
  <si>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</si>
  <si>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</si>
  <si>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</si>
  <si>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</si>
  <si>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</si>
  <si>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</si>
  <si>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</si>
  <si>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</si>
  <si>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</si>
  <si>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</si>
  <si>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</si>
  <si>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</si>
  <si>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</si>
  <si>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</si>
  <si>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</si>
  <si>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</si>
  <si>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</si>
  <si>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</si>
  <si>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</si>
  <si>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</si>
  <si>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</si>
  <si>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</si>
  <si>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</si>
  <si>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</si>
  <si>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</si>
  <si>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</si>
  <si>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</si>
  <si>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</si>
  <si>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</si>
  <si>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</si>
  <si>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</si>
  <si>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</si>
  <si>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</si>
  <si>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</si>
  <si>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</si>
  <si>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</si>
  <si>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</si>
  <si>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</si>
  <si>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</si>
  <si>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</si>
  <si>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</si>
  <si>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</si>
  <si>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</si>
  <si>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</si>
  <si>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</si>
  <si>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</si>
  <si>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</si>
  <si>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</si>
  <si>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</si>
  <si>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</si>
  <si>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</si>
  <si>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</si>
  <si>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</si>
  <si>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</si>
  <si>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</si>
  <si>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</si>
  <si>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</si>
  <si>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</si>
  <si>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</si>
  <si>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</si>
  <si>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</si>
  <si>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</si>
  <si>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</si>
  <si>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</si>
  <si>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</si>
  <si>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</si>
  <si>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</si>
  <si>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</si>
  <si>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</si>
  <si>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</si>
  <si>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</si>
  <si>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</si>
  <si>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</si>
  <si>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</si>
  <si>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</si>
  <si>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</si>
  <si>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</si>
  <si>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</si>
  <si>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</si>
  <si>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</si>
  <si>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</si>
  <si>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</si>
  <si>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</si>
  <si>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</si>
  <si>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</si>
  <si>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</si>
  <si>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</si>
  <si>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</si>
  <si>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</si>
  <si>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</si>
  <si>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</si>
  <si>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</si>
  <si>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</si>
  <si>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</si>
  <si>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</si>
  <si>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</si>
  <si>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</si>
  <si>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</si>
  <si>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</si>
  <si>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</si>
  <si>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</si>
  <si>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</si>
  <si>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</si>
  <si>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</si>
  <si>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</si>
  <si>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</si>
  <si>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</si>
  <si>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</si>
  <si>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</si>
  <si>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</si>
  <si>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</si>
  <si>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</si>
  <si>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</si>
  <si>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</si>
  <si>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</si>
  <si>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</si>
  <si>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</si>
  <si>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</si>
  <si>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</si>
  <si>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</si>
  <si>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</si>
  <si>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</si>
  <si>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</si>
  <si>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</si>
  <si>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</si>
  <si>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</si>
  <si>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</si>
  <si>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</si>
  <si>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</si>
  <si>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</si>
  <si>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</si>
  <si>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</si>
  <si>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</si>
  <si>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</si>
  <si>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</si>
  <si>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</si>
  <si>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</si>
  <si>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</si>
  <si>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</si>
  <si>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</si>
  <si>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</si>
  <si>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</si>
  <si>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</si>
  <si>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</si>
  <si>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</si>
  <si>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</si>
  <si>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</si>
  <si>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</si>
  <si>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</si>
  <si>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</si>
  <si>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</si>
  <si>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</si>
  <si>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</si>
  <si>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</si>
  <si>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</si>
  <si>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</si>
  <si>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</si>
  <si>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</si>
  <si>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</si>
  <si>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</si>
  <si>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</si>
  <si>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</si>
  <si>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</si>
  <si>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</si>
  <si>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</si>
  <si>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</si>
  <si>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</si>
  <si>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</si>
  <si>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</si>
  <si>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</si>
  <si>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</si>
  <si>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</si>
  <si>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</si>
  <si>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</si>
  <si>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</si>
  <si>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</si>
  <si>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</si>
  <si>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</si>
  <si>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</si>
  <si>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</si>
  <si>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</si>
  <si>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</si>
  <si>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</si>
  <si>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</si>
  <si>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</si>
  <si>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</si>
  <si>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</si>
  <si>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</si>
  <si>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</si>
  <si>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</si>
  <si>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</si>
  <si>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</si>
  <si>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</si>
  <si>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</si>
  <si>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</si>
  <si>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</si>
  <si>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</si>
  <si>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</si>
  <si>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</si>
  <si>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</si>
  <si>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</si>
  <si>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</si>
  <si>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</si>
  <si>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</si>
  <si>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</si>
  <si>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</si>
  <si>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</si>
  <si>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</si>
  <si>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</si>
  <si>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</si>
  <si>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</si>
  <si>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</si>
  <si>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</si>
  <si>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</si>
  <si>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</si>
  <si>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</si>
  <si>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</si>
  <si>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</si>
  <si>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</si>
  <si>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</si>
  <si>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</si>
  <si>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</si>
  <si>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</si>
  <si>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</si>
  <si>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</si>
  <si>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</si>
  <si>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</si>
  <si>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</si>
  <si>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</si>
  <si>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</si>
  <si>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</si>
  <si>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</si>
  <si>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</si>
  <si>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</si>
  <si>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</si>
  <si>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</si>
  <si>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</si>
  <si>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</si>
  <si>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</si>
  <si>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</si>
  <si>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</si>
  <si>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</si>
  <si>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</si>
  <si>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</si>
  <si>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</si>
  <si>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</si>
  <si>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</si>
  <si>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</si>
  <si>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</si>
  <si>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</si>
  <si>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</si>
  <si>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</si>
  <si>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</si>
  <si>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</si>
  <si>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</si>
  <si>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</si>
  <si>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</si>
  <si>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</si>
  <si>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</si>
  <si>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</si>
  <si>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</si>
  <si>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</si>
  <si>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</si>
  <si>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</si>
  <si>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</si>
  <si>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</si>
  <si>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</si>
  <si>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</si>
  <si>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</si>
  <si>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</si>
  <si>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</si>
  <si>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</si>
  <si>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</si>
  <si>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</si>
  <si>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</si>
  <si>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</si>
  <si>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</si>
  <si>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</si>
  <si>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</si>
  <si>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</si>
  <si>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</si>
  <si>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</si>
  <si>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</si>
  <si>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</si>
  <si>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</si>
  <si>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</si>
  <si>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</si>
  <si>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</si>
  <si>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</si>
  <si>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</si>
  <si>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</si>
  <si>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</si>
  <si>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</si>
  <si>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</si>
  <si>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</si>
  <si>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</si>
  <si>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</si>
  <si>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</si>
  <si>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</si>
  <si>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</si>
  <si>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</si>
  <si>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</si>
  <si>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</si>
  <si>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</si>
  <si>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</si>
  <si>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</si>
  <si>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</si>
  <si>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</si>
  <si>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</si>
  <si>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</si>
  <si>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</si>
  <si>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</si>
  <si>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</si>
  <si>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</si>
  <si>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</si>
  <si>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</si>
  <si>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</si>
  <si>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</si>
  <si>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</si>
  <si>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</si>
  <si>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</si>
  <si>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</si>
  <si>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</si>
  <si>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</si>
  <si>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</si>
  <si>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</si>
  <si>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</si>
  <si>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</si>
  <si>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</si>
  <si>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</si>
  <si>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</si>
  <si>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</si>
  <si>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</si>
  <si>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</si>
  <si>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</si>
  <si>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</si>
  <si>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</si>
  <si>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</si>
  <si>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</si>
  <si>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</si>
  <si>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</si>
  <si>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</si>
  <si>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</si>
  <si>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</si>
  <si>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</si>
  <si>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</si>
  <si>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</si>
  <si>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</si>
  <si>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</si>
  <si>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</si>
  <si>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</si>
  <si>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</si>
  <si>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</si>
  <si>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</si>
  <si>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</si>
  <si>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</si>
  <si>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</si>
  <si>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</si>
  <si>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</si>
  <si>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</si>
  <si>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</si>
  <si>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</si>
  <si>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</si>
  <si>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</si>
  <si>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</si>
  <si>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</si>
  <si>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</si>
  <si>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</si>
  <si>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</si>
  <si>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</si>
  <si>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</si>
  <si>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</si>
  <si>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</si>
  <si>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</si>
  <si>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</si>
  <si>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</si>
  <si>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</si>
  <si>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</si>
  <si>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</si>
  <si>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</si>
  <si>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</si>
  <si>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</si>
  <si>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</si>
  <si>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</si>
  <si>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</si>
  <si>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</si>
  <si>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</si>
  <si>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</si>
  <si>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</si>
  <si>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</si>
  <si>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</si>
  <si>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</si>
  <si>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</si>
  <si>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</si>
  <si>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</si>
  <si>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</si>
  <si>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</si>
  <si>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</si>
  <si>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</si>
  <si>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</si>
  <si>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</si>
  <si>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</si>
  <si>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</si>
  <si>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</si>
  <si>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</si>
  <si>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</si>
  <si>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</si>
  <si>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</si>
  <si>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</si>
  <si>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</si>
  <si>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</si>
  <si>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</si>
  <si>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</si>
  <si>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</si>
  <si>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</si>
  <si>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</si>
  <si>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</si>
  <si>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</si>
  <si>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</si>
  <si>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</si>
  <si>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</si>
  <si>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</si>
  <si>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</si>
  <si>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</si>
  <si>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</si>
  <si>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</si>
  <si>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</si>
  <si>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</si>
  <si>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</si>
  <si>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</si>
  <si>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</si>
  <si>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</si>
  <si>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</si>
  <si>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</si>
  <si>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</si>
  <si>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</si>
  <si>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</si>
  <si>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</si>
  <si>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</si>
  <si>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</si>
  <si>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</si>
  <si>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</si>
  <si>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</si>
  <si>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</si>
  <si>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</si>
  <si>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</si>
  <si>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</si>
  <si>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</si>
  <si>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</si>
  <si>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</si>
  <si>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</si>
  <si>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</si>
  <si>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</si>
  <si>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</si>
  <si>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</si>
  <si>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</si>
  <si>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</si>
  <si>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</si>
  <si>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</si>
  <si>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</si>
  <si>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</si>
  <si>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</si>
  <si>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</si>
  <si>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</si>
  <si>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</si>
  <si>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</si>
  <si>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</si>
  <si>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</si>
  <si>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</si>
  <si>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</si>
  <si>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</si>
  <si>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</si>
  <si>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</si>
  <si>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</si>
  <si>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</si>
  <si>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</si>
  <si>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</si>
  <si>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</si>
  <si>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</si>
  <si>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</si>
  <si>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</si>
  <si>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</si>
  <si>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</si>
  <si>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</si>
  <si>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</si>
  <si>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</si>
  <si>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</si>
  <si>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</si>
  <si>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</si>
  <si>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</si>
  <si>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</si>
  <si>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</si>
  <si>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</si>
  <si>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</si>
  <si>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</si>
  <si>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</si>
  <si>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</si>
  <si>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</si>
  <si>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</si>
  <si>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</si>
  <si>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</si>
  <si>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</si>
  <si>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</si>
  <si>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</si>
  <si>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</si>
  <si>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</si>
  <si>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</si>
  <si>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</si>
  <si>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</si>
  <si>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</si>
  <si>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</si>
  <si>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</si>
  <si>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</si>
  <si>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</si>
  <si>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</si>
  <si>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</si>
  <si>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</si>
  <si>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</si>
  <si>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</si>
  <si>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</si>
  <si>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</si>
  <si>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</si>
  <si>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</si>
  <si>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</si>
  <si>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</si>
  <si>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</si>
  <si>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</si>
  <si>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</si>
  <si>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</si>
  <si>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</si>
  <si>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</si>
  <si>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</si>
  <si>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</si>
  <si>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</si>
  <si>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</si>
  <si>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</si>
  <si>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</si>
  <si>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</si>
  <si>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</si>
  <si>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</si>
  <si>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</si>
  <si>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</si>
  <si>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</si>
  <si>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</si>
  <si>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</si>
  <si>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</si>
  <si>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</si>
  <si>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</si>
  <si>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</si>
  <si>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</si>
  <si>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</si>
  <si>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</si>
  <si>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</si>
  <si>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</si>
  <si>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</si>
  <si>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</si>
  <si>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</si>
  <si>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</si>
  <si>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</si>
  <si>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</si>
  <si>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</si>
  <si>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</si>
  <si>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</si>
  <si>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</si>
  <si>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</si>
  <si>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</si>
  <si>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</si>
  <si>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</si>
  <si>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</si>
  <si>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</si>
  <si>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</si>
  <si>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</si>
  <si>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</si>
  <si>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</si>
  <si>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</si>
  <si>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</si>
  <si>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</si>
  <si>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</si>
  <si>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</si>
  <si>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</si>
  <si>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</si>
  <si>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</si>
  <si>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</si>
  <si>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</si>
  <si>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</si>
  <si>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</si>
  <si>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</si>
  <si>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</si>
  <si>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</si>
  <si>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</si>
  <si>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</si>
  <si>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</si>
  <si>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</si>
  <si>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</si>
  <si>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</si>
  <si>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</si>
  <si>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</si>
  <si>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</si>
  <si>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</si>
  <si>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</si>
  <si>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</si>
  <si>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</si>
  <si>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</si>
  <si>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</si>
  <si>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</si>
  <si>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</si>
  <si>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</si>
  <si>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</si>
  <si>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</si>
  <si>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</si>
  <si>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</si>
  <si>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</si>
  <si>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</si>
  <si>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</si>
  <si>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</si>
  <si>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</si>
  <si>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</si>
  <si>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</si>
  <si>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</si>
  <si>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</si>
  <si>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</si>
  <si>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</si>
  <si>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</si>
  <si>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</si>
  <si>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</si>
  <si>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</si>
  <si>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</si>
  <si>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</si>
  <si>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</si>
  <si>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</si>
  <si>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</si>
  <si>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</si>
  <si>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</si>
  <si>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</si>
  <si>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</si>
  <si>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</si>
  <si>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</si>
  <si>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</si>
  <si>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</si>
  <si>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</si>
  <si>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</si>
  <si>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</si>
  <si>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</si>
  <si>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</si>
  <si>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</si>
  <si>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</si>
  <si>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</si>
  <si>
    <t>Second presidential round</t>
  </si>
  <si>
    <t>Exemption from inheritance tax for 95% of French people</t>
  </si>
  <si>
    <t>Removal of 150,000 civil servants</t>
  </si>
  <si>
    <t>Introduction of immigration quotas</t>
  </si>
  <si>
    <t>Plan for thermal insulation</t>
  </si>
  <si>
    <t>National redistribution plan</t>
  </si>
  <si>
    <t>Raising the legal retirement age to 65</t>
  </si>
  <si>
    <t>20% increase in funding for public hospitals and National Education</t>
  </si>
  <si>
    <t>Citizens' Initiative Referendum (RIC)</t>
  </si>
  <si>
    <t>Prohibition of the most polluting vehicles in city centers (ZFE)</t>
  </si>
  <si>
    <t>Ban on the sale of new thermal cars by 2030</t>
  </si>
  <si>
    <t>Global Climate Plan</t>
  </si>
  <si>
    <t>Global Millionaire Tax</t>
  </si>
  <si>
    <t>Reduction of personal income tax for all taxpayers / reduction of the corporate tax rate to 20% /</t>
  </si>
  <si>
    <t>Abolition of wealth tax and inheritance tax</t>
  </si>
  <si>
    <t>Modernization and simplification of administrative procedures / deduct housing taxes and promote the field</t>
  </si>
  <si>
    <t>More health needs within the public system (dental care, glasses, mental health)</t>
  </si>
  <si>
    <t>100% electricity produced with renewable energy in 2040 / 90%?</t>
  </si>
  <si>
    <t>Investment in the educational system and universalization of preschool education</t>
  </si>
  <si>
    <t>Guaranteed Basic Income of €600 per month</t>
  </si>
  <si>
    <t>34 hour work week</t>
  </si>
  <si>
    <t>Reform the electoral law to make the Senate more proportional</t>
  </si>
  <si>
    <t>100% electricity produced with renewable energy by 2040</t>
  </si>
  <si>
    <t>Ban the sale of new cars with combustion engines by 2030</t>
  </si>
  <si>
    <t>Increase taxes on income above 100,000 euros per year</t>
  </si>
  <si>
    <t>Double foreign aid to low-income countries</t>
  </si>
  <si>
    <t>What platforms do you prefer?</t>
  </si>
  <si>
    <t>Reduce corporate tax burden to 25 percent</t>
  </si>
  <si>
    <t>Promote climate-neutral industry</t>
  </si>
  <si>
    <t>Reduce the national debt ratio to below 60%</t>
  </si>
  <si>
    <t>Deploy investments for gigabit networks.</t>
  </si>
  <si>
    <t>Reinstate the wealth tax</t>
  </si>
  <si>
    <t>Establish a fund for just climate investments</t>
  </si>
  <si>
    <t>More financial support for working parents</t>
  </si>
  <si>
    <t>Increase in the standard rate of citizen income to up to €600 per month</t>
  </si>
  <si>
    <t>Deploy investments for gigabit networks</t>
  </si>
  <si>
    <t>Cannabis Legalization</t>
  </si>
  <si>
    <t>Obligatory solar systems on all suitable roofs</t>
  </si>
  <si>
    <t>Ban on the sale of new cars with internal combustion engines by 2030</t>
  </si>
  <si>
    <t>Global Democratic Assembly on Climate Change</t>
  </si>
  <si>
    <t>15 hours of activity per week compulsory to benefit from welfare benefits (RSA)</t>
  </si>
  <si>
    <t>Reinstatement of the wealth tax (ISF)</t>
  </si>
  <si>
    <t>Minimum wage (SMIC) at 1600€/month net</t>
  </si>
  <si>
    <t>Welfare (RSA) payment to unemployed 18-25 year olds</t>
  </si>
  <si>
    <t>Proportional election of MPs</t>
  </si>
  <si>
    <t>Citizens' insurance (Bürgerversicherung) as fairer social insurance</t>
  </si>
  <si>
    <t>Referendum at the federal level</t>
  </si>
  <si>
    <t>Fight firmly against independentism</t>
  </si>
  <si>
    <t>Broader health coverage within the public system (dental care, glasses, mental health)</t>
  </si>
  <si>
    <t>Abolition of prostitution</t>
  </si>
  <si>
    <t>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</si>
</sst>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2]\ #,##0;[Red]\-[$€-2]\ #,##0"/>
    <numFmt numFmtId="167" formatCode="0.0"/>
    <numFmt numFmtId="168" formatCode="0.0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7">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164" fontId="6" fillId="0" borderId="0" xfId="0" applyNumberFormat="1" applyFont="1" applyFill="1" applyBorder="1" applyAlignment="1">
      <alignment horizontal="center" vertical="top"/>
    </xf>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11" fontId="6" fillId="0" borderId="0" xfId="1" applyNumberFormat="1" applyFont="1" applyBorder="1" applyAlignment="1">
      <alignment horizontal="center" vertical="top"/>
    </xf>
    <xf numFmtId="11" fontId="6" fillId="0" borderId="0" xfId="0" applyNumberFormat="1" applyFont="1" applyBorder="1" applyAlignment="1">
      <alignment horizontal="center" vertical="top"/>
    </xf>
    <xf numFmtId="0" fontId="0" fillId="0" borderId="0" xfId="0"/>
    <xf numFmtId="168" fontId="0" fillId="0" borderId="0" xfId="0" applyNumberFormat="1"/>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tabSelected="1" workbookViewId="0">
      <pane ySplit="1" topLeftCell="A2" activePane="bottomLeft" state="frozen"/>
      <selection pane="bottomLeft" activeCell="G23" sqref="G23"/>
    </sheetView>
  </sheetViews>
  <sheetFormatPr baseColWidth="10" defaultRowHeight="14.5" x14ac:dyDescent="0.35"/>
  <cols>
    <col min="1" max="1" width="60.1796875" style="22" customWidth="1"/>
  </cols>
  <sheetData>
    <row r="1" spans="1:16" x14ac:dyDescent="0.35">
      <c r="A1" s="14" t="s">
        <v>6</v>
      </c>
      <c r="B1" s="7" t="s">
        <v>0</v>
      </c>
      <c r="C1" s="7" t="s">
        <v>1</v>
      </c>
      <c r="D1" s="7" t="s">
        <v>2</v>
      </c>
      <c r="E1" s="19" t="s">
        <v>4</v>
      </c>
      <c r="F1" s="7" t="s">
        <v>3</v>
      </c>
      <c r="G1" s="7" t="s">
        <v>5</v>
      </c>
      <c r="H1" t="s">
        <v>63</v>
      </c>
      <c r="I1" t="s">
        <v>62</v>
      </c>
      <c r="J1" s="78"/>
      <c r="K1" t="s">
        <v>32</v>
      </c>
      <c r="M1" s="7" t="s">
        <v>8</v>
      </c>
    </row>
    <row r="2" spans="1:16" x14ac:dyDescent="0.3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493</v>
      </c>
    </row>
    <row r="3" spans="1:16" x14ac:dyDescent="0.35">
      <c r="A3" s="16" t="s">
        <v>38</v>
      </c>
      <c r="B3" s="3">
        <v>0.55400000000000005</v>
      </c>
      <c r="C3" s="3">
        <v>0.45</v>
      </c>
      <c r="D3" s="3">
        <v>0.42099999999999999</v>
      </c>
      <c r="E3" s="3">
        <v>0.32800000000000001</v>
      </c>
      <c r="F3" s="3">
        <v>0.40699999999999997</v>
      </c>
      <c r="G3" s="3">
        <v>0.38200000000000001</v>
      </c>
      <c r="H3" s="3"/>
      <c r="I3" s="3"/>
      <c r="M3" t="s">
        <v>9</v>
      </c>
    </row>
    <row r="4" spans="1:16" x14ac:dyDescent="0.3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5"/>
      <c r="B5" s="11"/>
      <c r="C5" s="11"/>
      <c r="D5" s="11"/>
      <c r="E5" s="3"/>
      <c r="F5" s="3"/>
      <c r="G5" s="3"/>
      <c r="H5" s="3" t="s">
        <v>64</v>
      </c>
      <c r="I5" s="3"/>
      <c r="L5" s="7" t="s">
        <v>72</v>
      </c>
    </row>
    <row r="6" spans="1:16" x14ac:dyDescent="0.35">
      <c r="A6" s="14" t="s">
        <v>356</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3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5">
      <c r="A8" s="16" t="s">
        <v>42</v>
      </c>
      <c r="B8" s="13">
        <v>0.9</v>
      </c>
      <c r="C8" s="13">
        <v>0.9</v>
      </c>
      <c r="D8" s="13">
        <v>0.9</v>
      </c>
      <c r="E8" s="13">
        <v>0.9</v>
      </c>
      <c r="F8" s="5">
        <v>0.9</v>
      </c>
      <c r="G8" s="13">
        <v>0.9</v>
      </c>
      <c r="M8" t="s">
        <v>43</v>
      </c>
      <c r="N8" t="s">
        <v>45</v>
      </c>
      <c r="O8" t="s">
        <v>44</v>
      </c>
    </row>
    <row r="9" spans="1:16" x14ac:dyDescent="0.3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35">
      <c r="A11" s="16" t="s">
        <v>30</v>
      </c>
      <c r="B11" s="8">
        <v>445</v>
      </c>
      <c r="C11" s="8">
        <v>853.4</v>
      </c>
      <c r="D11" s="8">
        <v>293.8</v>
      </c>
      <c r="E11" s="8">
        <v>94.2</v>
      </c>
      <c r="F11" s="8">
        <v>575.79999999999995</v>
      </c>
      <c r="G11" s="10">
        <v>5794.5</v>
      </c>
      <c r="K11" s="8">
        <v>3964.1</v>
      </c>
      <c r="M11" t="s">
        <v>60</v>
      </c>
    </row>
    <row r="12" spans="1:16" x14ac:dyDescent="0.3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35">
      <c r="A13" s="16" t="s">
        <v>692</v>
      </c>
      <c r="B13" s="4">
        <v>52684007</v>
      </c>
      <c r="C13" s="2">
        <v>70988740</v>
      </c>
      <c r="D13" s="2">
        <v>39480741</v>
      </c>
      <c r="E13" s="2">
        <v>7089710</v>
      </c>
      <c r="F13" s="2">
        <v>53897217</v>
      </c>
      <c r="G13" s="4">
        <v>258461619</v>
      </c>
      <c r="H13" s="2">
        <f>SUM(B13:F13)</f>
        <v>224140415</v>
      </c>
      <c r="I13" s="2">
        <f>SUM(B13:F13)</f>
        <v>224140415</v>
      </c>
      <c r="M13" t="s">
        <v>59</v>
      </c>
    </row>
    <row r="14" spans="1:16" x14ac:dyDescent="0.35">
      <c r="A14" s="16" t="s">
        <v>693</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35">
      <c r="A15" s="14" t="s">
        <v>677</v>
      </c>
      <c r="B15" s="75">
        <f>10^6*B11/B13</f>
        <v>8.4465860768714887</v>
      </c>
      <c r="C15" s="75">
        <f t="shared" ref="C15:G15" si="2">10^6*C11/C13</f>
        <v>12.021624837967261</v>
      </c>
      <c r="D15" s="75">
        <f t="shared" si="2"/>
        <v>7.4416029830848416</v>
      </c>
      <c r="E15" s="75">
        <f t="shared" si="2"/>
        <v>13.286862227086862</v>
      </c>
      <c r="F15" s="75">
        <f t="shared" si="2"/>
        <v>10.683297432592855</v>
      </c>
      <c r="G15" s="75">
        <f t="shared" si="2"/>
        <v>22.419189442591861</v>
      </c>
      <c r="H15" s="2"/>
      <c r="I15" s="2"/>
    </row>
    <row r="16" spans="1:16" x14ac:dyDescent="0.35">
      <c r="A16" s="14"/>
      <c r="B16" s="3"/>
      <c r="C16" s="3"/>
      <c r="D16" s="3"/>
      <c r="E16" s="3"/>
      <c r="F16" s="3"/>
      <c r="G16" s="75"/>
      <c r="K16" s="18" t="s">
        <v>688</v>
      </c>
      <c r="L16" s="18" t="s">
        <v>689</v>
      </c>
      <c r="M16" t="s">
        <v>696</v>
      </c>
    </row>
    <row r="17" spans="1:14" s="78" customFormat="1" x14ac:dyDescent="0.35">
      <c r="A17" s="14" t="s">
        <v>694</v>
      </c>
      <c r="B17" s="80">
        <f>$K$17*1000000*$L$17*B18/B14</f>
        <v>109.68530799528163</v>
      </c>
      <c r="C17" s="80">
        <f t="shared" ref="C17:J17" si="3">$K$17*1000000*$L$17*C18/C14</f>
        <v>130.37348091980942</v>
      </c>
      <c r="D17" s="80">
        <f t="shared" si="3"/>
        <v>89.435739829717861</v>
      </c>
      <c r="E17" s="80"/>
      <c r="F17" s="80"/>
      <c r="G17" s="80"/>
      <c r="H17" s="80"/>
      <c r="I17" s="80"/>
      <c r="J17" s="80">
        <f t="shared" si="3"/>
        <v>105.68617729182432</v>
      </c>
      <c r="K17" s="18">
        <v>900</v>
      </c>
      <c r="L17" s="18">
        <v>45</v>
      </c>
      <c r="M17" s="78" t="s">
        <v>691</v>
      </c>
    </row>
    <row r="18" spans="1:14" s="78" customFormat="1" x14ac:dyDescent="0.35">
      <c r="A18" s="16" t="s">
        <v>690</v>
      </c>
      <c r="B18" s="3">
        <f>(123073+40352+21637)/(783587+301450+125130)</f>
        <v>0.15292269579322523</v>
      </c>
      <c r="C18" s="3">
        <f>(157437+89449+29711)/(783587+301450+125130)</f>
        <v>0.22856101678528665</v>
      </c>
      <c r="D18" s="3">
        <f>(83548+14157+10546)/(783587+301450+125130)</f>
        <v>8.9451290606998871E-2</v>
      </c>
      <c r="E18" s="3"/>
      <c r="F18" s="3"/>
      <c r="G18" s="75"/>
      <c r="J18" s="78">
        <v>1</v>
      </c>
      <c r="M18" s="78" t="s">
        <v>695</v>
      </c>
    </row>
    <row r="19" spans="1:14" s="78" customFormat="1" x14ac:dyDescent="0.35">
      <c r="A19" s="14"/>
      <c r="B19" s="3"/>
      <c r="C19" s="3"/>
      <c r="D19" s="3"/>
      <c r="E19" s="3"/>
      <c r="F19" s="3"/>
      <c r="G19" s="75"/>
    </row>
    <row r="20" spans="1:14" x14ac:dyDescent="0.3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11">
        <f>G24/G23</f>
        <v>4.5731003235390304E-2</v>
      </c>
      <c r="J20" s="78"/>
    </row>
    <row r="21" spans="1:14" x14ac:dyDescent="0.35">
      <c r="A21" s="14" t="s">
        <v>424</v>
      </c>
      <c r="B21" s="11">
        <f>B24/B22</f>
        <v>2.8652771056078725E-2</v>
      </c>
      <c r="C21" s="11">
        <f t="shared" ref="C21:G24" si="5">C24/C22</f>
        <v>3.7067064609916489E-2</v>
      </c>
      <c r="D21" s="11">
        <f t="shared" si="5"/>
        <v>1.4677280378829026E-2</v>
      </c>
      <c r="E21" s="11"/>
      <c r="F21" s="11">
        <f t="shared" si="5"/>
        <v>3.8580944213005321E-2</v>
      </c>
      <c r="G21" s="11">
        <f>G24/G22</f>
        <v>6.5196117592019917E-2</v>
      </c>
    </row>
    <row r="22" spans="1:14" x14ac:dyDescent="0.35">
      <c r="A22" s="16" t="s">
        <v>422</v>
      </c>
      <c r="B22" s="11">
        <v>8.9499999999999996E-2</v>
      </c>
      <c r="C22" s="11">
        <v>0.13320000000000001</v>
      </c>
      <c r="D22" s="11">
        <v>0.1144</v>
      </c>
      <c r="E22" s="11"/>
      <c r="F22" s="11">
        <v>0.12740000000000001</v>
      </c>
      <c r="G22" s="11">
        <v>0.1903</v>
      </c>
      <c r="M22" t="s">
        <v>423</v>
      </c>
    </row>
    <row r="23" spans="1:14" x14ac:dyDescent="0.35">
      <c r="A23" s="16" t="s">
        <v>49</v>
      </c>
      <c r="B23" s="11">
        <v>0.15260000000000001</v>
      </c>
      <c r="C23" s="11">
        <v>0.20330000000000001</v>
      </c>
      <c r="D23" s="11">
        <v>0.19869999999999999</v>
      </c>
      <c r="E23" s="11">
        <v>0.19109999999999999</v>
      </c>
      <c r="F23" s="11">
        <v>0.17660000000000001</v>
      </c>
      <c r="G23" s="11">
        <v>0.27129999999999999</v>
      </c>
      <c r="M23" t="s">
        <v>52</v>
      </c>
    </row>
    <row r="24" spans="1:14" x14ac:dyDescent="0.35">
      <c r="A24" s="14" t="s">
        <v>69</v>
      </c>
      <c r="B24" s="3">
        <f>B7/B25</f>
        <v>2.5644230095190458E-3</v>
      </c>
      <c r="C24" s="3">
        <f>C7/C25</f>
        <v>4.9373330060408765E-3</v>
      </c>
      <c r="D24" s="3">
        <f>D7/D25</f>
        <v>1.6790808753380407E-3</v>
      </c>
      <c r="E24" s="3">
        <f>E7/E25</f>
        <v>4.1710288325086144E-3</v>
      </c>
      <c r="F24" s="3">
        <f>F7/F25</f>
        <v>4.9152122927368785E-3</v>
      </c>
      <c r="G24" s="3">
        <f>G7/G25</f>
        <v>1.2406821177761389E-2</v>
      </c>
      <c r="M24" t="s">
        <v>423</v>
      </c>
    </row>
    <row r="25" spans="1:14" x14ac:dyDescent="0.35">
      <c r="A25" s="16" t="s">
        <v>48</v>
      </c>
      <c r="B25">
        <v>2937</v>
      </c>
      <c r="C25">
        <v>4223</v>
      </c>
      <c r="D25">
        <v>1425</v>
      </c>
      <c r="E25">
        <v>813</v>
      </c>
      <c r="F25">
        <v>3187</v>
      </c>
      <c r="G25">
        <v>22996</v>
      </c>
      <c r="M25" t="s">
        <v>47</v>
      </c>
    </row>
    <row r="26" spans="1:14" x14ac:dyDescent="0.35">
      <c r="A26" s="16" t="s">
        <v>425</v>
      </c>
      <c r="B26" s="41">
        <v>175</v>
      </c>
      <c r="C26" s="41">
        <v>249</v>
      </c>
      <c r="D26" s="41">
        <v>132</v>
      </c>
      <c r="E26" s="36"/>
      <c r="F26" s="41">
        <v>178</v>
      </c>
      <c r="G26" s="41">
        <v>479</v>
      </c>
      <c r="M26" t="s">
        <v>430</v>
      </c>
    </row>
    <row r="27" spans="1:14" x14ac:dyDescent="0.35">
      <c r="A27" s="16" t="s">
        <v>50</v>
      </c>
      <c r="B27">
        <v>95</v>
      </c>
      <c r="C27">
        <v>112</v>
      </c>
      <c r="D27">
        <v>83</v>
      </c>
      <c r="E27">
        <v>152</v>
      </c>
      <c r="F27">
        <v>88</v>
      </c>
      <c r="G27">
        <v>172</v>
      </c>
      <c r="M27" t="s">
        <v>52</v>
      </c>
    </row>
    <row r="28" spans="1:14" x14ac:dyDescent="0.35">
      <c r="A28" s="14" t="s">
        <v>71</v>
      </c>
      <c r="B28" s="3"/>
      <c r="C28" s="3"/>
      <c r="D28" s="3"/>
      <c r="E28" s="3"/>
      <c r="F28" s="3"/>
      <c r="G28" s="3"/>
    </row>
    <row r="29" spans="1:14" x14ac:dyDescent="0.35">
      <c r="A29" s="16" t="s">
        <v>70</v>
      </c>
      <c r="B29">
        <v>67.400000000000006</v>
      </c>
      <c r="C29">
        <v>83.1</v>
      </c>
      <c r="D29">
        <v>47.1</v>
      </c>
      <c r="E29">
        <v>8.6</v>
      </c>
      <c r="F29">
        <v>66.8</v>
      </c>
      <c r="G29">
        <v>328.3</v>
      </c>
      <c r="H29">
        <f>SUM(B29+C29+D29+F29)</f>
        <v>264.39999999999998</v>
      </c>
      <c r="I29">
        <f>H29+E29</f>
        <v>273</v>
      </c>
      <c r="M29" t="s">
        <v>12</v>
      </c>
    </row>
    <row r="30" spans="1:14" x14ac:dyDescent="0.35">
      <c r="A30" s="16" t="s">
        <v>53</v>
      </c>
      <c r="B30" s="4">
        <v>51.7</v>
      </c>
      <c r="C30" s="2">
        <v>69.400000000000006</v>
      </c>
      <c r="D30" s="2">
        <v>38.5</v>
      </c>
      <c r="E30" s="2">
        <v>7.11</v>
      </c>
      <c r="F30" s="2">
        <v>53.1</v>
      </c>
      <c r="G30" s="4">
        <v>257</v>
      </c>
      <c r="H30" s="2">
        <f>SUM(B30:F30)</f>
        <v>219.81000000000003</v>
      </c>
      <c r="I30" s="2">
        <f>H30+E30</f>
        <v>226.92000000000004</v>
      </c>
      <c r="J30">
        <v>446.8</v>
      </c>
      <c r="M30" t="s">
        <v>59</v>
      </c>
    </row>
    <row r="31" spans="1:14" x14ac:dyDescent="0.35">
      <c r="A31" s="16" t="s">
        <v>10</v>
      </c>
      <c r="B31">
        <v>27012</v>
      </c>
      <c r="C31">
        <v>25039</v>
      </c>
      <c r="D31">
        <v>17656</v>
      </c>
      <c r="E31">
        <v>23603</v>
      </c>
      <c r="F31">
        <v>19798</v>
      </c>
      <c r="G31">
        <v>24858</v>
      </c>
      <c r="M31" t="s">
        <v>9</v>
      </c>
    </row>
    <row r="32" spans="1:14" x14ac:dyDescent="0.35">
      <c r="A32" s="16" t="s">
        <v>11</v>
      </c>
      <c r="B32" s="2">
        <v>469000</v>
      </c>
      <c r="C32" s="2">
        <f>C31*C29</f>
        <v>2080740.9</v>
      </c>
      <c r="D32" s="2">
        <f>D31*D29</f>
        <v>831597.6</v>
      </c>
      <c r="E32" s="2">
        <f>E31*E29</f>
        <v>202985.8</v>
      </c>
      <c r="F32" s="2">
        <f>F31*F29</f>
        <v>1322506.3999999999</v>
      </c>
      <c r="G32" s="2">
        <v>4496000</v>
      </c>
      <c r="H32">
        <f>SUM(B32+C32+D32+F32)</f>
        <v>4703844.9000000004</v>
      </c>
      <c r="I32">
        <f>H32+E32</f>
        <v>4906830.7</v>
      </c>
      <c r="K32" s="2"/>
      <c r="M32" t="s">
        <v>33</v>
      </c>
      <c r="N32" t="s">
        <v>34</v>
      </c>
    </row>
    <row r="33" spans="1:14" x14ac:dyDescent="0.35">
      <c r="A33" s="16" t="s">
        <v>35</v>
      </c>
      <c r="B33">
        <v>3079</v>
      </c>
      <c r="G33">
        <v>44100</v>
      </c>
      <c r="J33" s="2"/>
      <c r="M33" t="s">
        <v>33</v>
      </c>
      <c r="N33" t="s">
        <v>34</v>
      </c>
    </row>
    <row r="34" spans="1:14" x14ac:dyDescent="0.35">
      <c r="A34" s="14" t="s">
        <v>7</v>
      </c>
      <c r="B34" s="3">
        <f>B33/B32</f>
        <v>6.5650319829424304E-3</v>
      </c>
      <c r="C34" s="3" t="e">
        <f>#REF!/C32</f>
        <v>#REF!</v>
      </c>
      <c r="D34" s="3" t="e">
        <f>#REF!/D32</f>
        <v>#REF!</v>
      </c>
      <c r="E34" s="3" t="e">
        <f>#REF!/E32</f>
        <v>#REF!</v>
      </c>
      <c r="F34" s="3" t="e">
        <f>#REF!/F32</f>
        <v>#REF!</v>
      </c>
      <c r="G34" s="3">
        <f>G33/G32</f>
        <v>9.8087188612099637E-3</v>
      </c>
      <c r="H34" s="3" t="e">
        <f>#REF!/H32</f>
        <v>#REF!</v>
      </c>
      <c r="I34" s="3" t="e">
        <f>#REF!/I32</f>
        <v>#REF!</v>
      </c>
    </row>
    <row r="35" spans="1:14" x14ac:dyDescent="0.35">
      <c r="A35" s="14" t="s">
        <v>39</v>
      </c>
      <c r="B35" s="3">
        <f>B4/B3</f>
        <v>7.9422382671480145E-3</v>
      </c>
      <c r="C35" s="3">
        <f>C4/C3</f>
        <v>1.3333333333333332E-2</v>
      </c>
      <c r="D35" s="3">
        <f>D4/D3</f>
        <v>4.9881235154394295E-3</v>
      </c>
      <c r="E35" s="3">
        <f>E4/E3</f>
        <v>1.3414634146341463E-2</v>
      </c>
      <c r="F35" s="3">
        <f>F4/F3</f>
        <v>1.7199017199017199E-2</v>
      </c>
      <c r="G35" s="3">
        <f>G4/G3</f>
        <v>4.1884816753926706E-3</v>
      </c>
      <c r="H35" s="3"/>
      <c r="I35" s="3"/>
    </row>
    <row r="36" spans="1:14" x14ac:dyDescent="0.35">
      <c r="A36" s="14" t="s">
        <v>15</v>
      </c>
      <c r="B36" s="3" t="e">
        <f>(#REF!*#REF!+B33)/B32</f>
        <v>#REF!</v>
      </c>
      <c r="C36" s="3" t="e">
        <f>(#REF!*#REF!+#REF!)/C32</f>
        <v>#REF!</v>
      </c>
      <c r="D36" s="3" t="e">
        <f>(#REF!*#REF!+#REF!)/D32</f>
        <v>#REF!</v>
      </c>
      <c r="F36" s="11">
        <v>1.7000000000000001E-2</v>
      </c>
      <c r="H36" s="3" t="e">
        <f>(#REF!*#REF!+#REF!)/H32</f>
        <v>#REF!</v>
      </c>
      <c r="I36" s="3" t="e">
        <f>(#REF!*#REF!+#REF!)/I32</f>
        <v>#REF!</v>
      </c>
      <c r="M36" t="s">
        <v>36</v>
      </c>
    </row>
    <row r="37" spans="1:14" x14ac:dyDescent="0.35">
      <c r="A37" s="14" t="s">
        <v>55</v>
      </c>
      <c r="B37" s="2">
        <f>B6*B30*12/1000</f>
        <v>7.1975864434768866</v>
      </c>
      <c r="C37" s="2">
        <f>C6*C30*12/1000</f>
        <v>21.032191795712752</v>
      </c>
      <c r="D37" s="2">
        <f>D6*D30*12/1000</f>
        <v>2.3499636357967666</v>
      </c>
      <c r="E37" s="2">
        <f>E6*E30*12/1000</f>
        <v>3.1934225422910951</v>
      </c>
      <c r="F37" s="2">
        <f>F6*F30*12/1000</f>
        <v>14.853569673860253</v>
      </c>
      <c r="G37" s="2">
        <f>G6*G30*12/1000</f>
        <v>264.04020802872463</v>
      </c>
    </row>
    <row r="38" spans="1:14" x14ac:dyDescent="0.3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2">
        <f>Constants!$B$6*G9*12*G14/10^9</f>
        <v>322.14084632849483</v>
      </c>
      <c r="H38" s="2">
        <f>Constants!$B$6*H9*12*H14/10^9</f>
        <v>62.849025754340616</v>
      </c>
      <c r="I38" s="2">
        <f>Constants!$B$6*I9*12*I14/10^9</f>
        <v>62.849025754340616</v>
      </c>
    </row>
    <row r="39" spans="1:14" x14ac:dyDescent="0.35">
      <c r="A39" s="14" t="s">
        <v>105</v>
      </c>
      <c r="B39" s="2">
        <f>2000*B30/$H$30</f>
        <v>470.40625995177646</v>
      </c>
      <c r="C39" s="2">
        <f t="shared" ref="C39:F39" si="6">2000*C30/$H$30</f>
        <v>631.4544379236612</v>
      </c>
      <c r="D39" s="2">
        <f t="shared" si="6"/>
        <v>350.30253400664208</v>
      </c>
      <c r="E39" s="2"/>
      <c r="F39" s="2">
        <f t="shared" si="6"/>
        <v>483.14453391565434</v>
      </c>
    </row>
    <row r="40" spans="1:14" x14ac:dyDescent="0.35">
      <c r="A40" s="14"/>
    </row>
    <row r="41" spans="1:14" x14ac:dyDescent="0.35">
      <c r="A41" s="14"/>
    </row>
    <row r="42" spans="1:14" x14ac:dyDescent="0.35">
      <c r="A42" s="14"/>
    </row>
    <row r="43" spans="1:14" x14ac:dyDescent="0.35">
      <c r="A43" s="14"/>
    </row>
    <row r="44" spans="1:14" x14ac:dyDescent="0.35">
      <c r="A44" s="14"/>
    </row>
    <row r="45" spans="1:14" x14ac:dyDescent="0.35">
      <c r="A45" s="14"/>
    </row>
    <row r="46" spans="1:14" x14ac:dyDescent="0.35">
      <c r="A46" s="14"/>
    </row>
    <row r="47" spans="1:14" x14ac:dyDescent="0.35">
      <c r="A47" s="14"/>
    </row>
    <row r="48" spans="1:14"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row r="183" spans="1:1" x14ac:dyDescent="0.35">
      <c r="A183" s="14"/>
    </row>
    <row r="184" spans="1:1" x14ac:dyDescent="0.35">
      <c r="A184" s="14"/>
    </row>
    <row r="185" spans="1:1" x14ac:dyDescent="0.35">
      <c r="A185" s="14"/>
    </row>
    <row r="186" spans="1:1" x14ac:dyDescent="0.35">
      <c r="A186"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5">
      <c r="A10" t="s">
        <v>61</v>
      </c>
      <c r="E10">
        <v>14827</v>
      </c>
      <c r="Y10">
        <v>446.8</v>
      </c>
      <c r="AB10" s="2"/>
    </row>
    <row r="11" spans="1:34" x14ac:dyDescent="0.35">
      <c r="A11" t="s">
        <v>32</v>
      </c>
      <c r="N11" s="8">
        <v>3964.1</v>
      </c>
      <c r="O11" s="9">
        <f>N11/Constants!$C$4</f>
        <v>0.1228188127401165</v>
      </c>
      <c r="AB11" s="2"/>
    </row>
    <row r="13" spans="1:34" x14ac:dyDescent="0.3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35">
      <c r="B14" t="s">
        <v>57</v>
      </c>
      <c r="K14" t="s">
        <v>45</v>
      </c>
      <c r="AB14" t="s">
        <v>34</v>
      </c>
      <c r="AC14" t="s">
        <v>34</v>
      </c>
    </row>
    <row r="15" spans="1:34" x14ac:dyDescent="0.35">
      <c r="B15" s="18" t="s">
        <v>64</v>
      </c>
      <c r="K15" t="s">
        <v>44</v>
      </c>
    </row>
    <row r="16" spans="1:34" x14ac:dyDescent="0.35">
      <c r="B16" s="7" t="s">
        <v>72</v>
      </c>
      <c r="I1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2" activePane="bottomLeft" state="frozen"/>
      <selection pane="bottomLeft" activeCell="A15" sqref="A15"/>
    </sheetView>
  </sheetViews>
  <sheetFormatPr baseColWidth="10" defaultRowHeight="14.5" x14ac:dyDescent="0.35"/>
  <cols>
    <col min="1" max="1" width="38" customWidth="1"/>
    <col min="2" max="2" width="46.54296875" customWidth="1"/>
    <col min="3" max="3" width="48.54296875" customWidth="1"/>
    <col min="4" max="4" width="44.54296875" customWidth="1"/>
    <col min="5" max="5" width="46.1796875" customWidth="1"/>
    <col min="6" max="6" width="40.54296875" customWidth="1"/>
    <col min="7" max="7" width="1.26953125" customWidth="1"/>
  </cols>
  <sheetData>
    <row r="1" spans="1:6" x14ac:dyDescent="0.35">
      <c r="A1" s="14" t="s">
        <v>328</v>
      </c>
      <c r="B1" s="7" t="s">
        <v>0</v>
      </c>
      <c r="C1" s="7" t="s">
        <v>1</v>
      </c>
      <c r="D1" s="7" t="s">
        <v>2</v>
      </c>
      <c r="E1" s="7" t="s">
        <v>3</v>
      </c>
      <c r="F1" s="7" t="s">
        <v>5</v>
      </c>
    </row>
    <row r="2" spans="1:6" x14ac:dyDescent="0.35">
      <c r="A2" t="s">
        <v>332</v>
      </c>
      <c r="B2" s="95" t="s">
        <v>340</v>
      </c>
      <c r="C2" s="95"/>
      <c r="D2" s="95"/>
      <c r="E2" t="s">
        <v>333</v>
      </c>
      <c r="F2" t="s">
        <v>340</v>
      </c>
    </row>
    <row r="3" spans="1:6" x14ac:dyDescent="0.35">
      <c r="A3" t="s">
        <v>334</v>
      </c>
      <c r="B3" t="s">
        <v>335</v>
      </c>
      <c r="C3" t="s">
        <v>335</v>
      </c>
      <c r="D3" t="s">
        <v>335</v>
      </c>
      <c r="E3" t="s">
        <v>351</v>
      </c>
      <c r="F3" t="s">
        <v>336</v>
      </c>
    </row>
    <row r="4" spans="1:6" x14ac:dyDescent="0.35">
      <c r="A4" t="s">
        <v>337</v>
      </c>
      <c r="B4" s="95" t="s">
        <v>338</v>
      </c>
      <c r="C4" s="95"/>
      <c r="D4" s="95"/>
      <c r="E4" s="95"/>
      <c r="F4" t="s">
        <v>339</v>
      </c>
    </row>
    <row r="5" spans="1:6" x14ac:dyDescent="0.35">
      <c r="A5" t="s">
        <v>392</v>
      </c>
      <c r="B5" t="s">
        <v>341</v>
      </c>
      <c r="C5" t="s">
        <v>341</v>
      </c>
      <c r="D5" t="s">
        <v>341</v>
      </c>
      <c r="E5" t="s">
        <v>342</v>
      </c>
      <c r="F5" t="s">
        <v>343</v>
      </c>
    </row>
    <row r="6" spans="1:6" x14ac:dyDescent="0.35">
      <c r="A6" t="s">
        <v>439</v>
      </c>
      <c r="B6" t="s">
        <v>441</v>
      </c>
      <c r="C6" t="s">
        <v>437</v>
      </c>
      <c r="D6" t="s">
        <v>438</v>
      </c>
      <c r="E6" t="s">
        <v>440</v>
      </c>
      <c r="F6" t="s">
        <v>442</v>
      </c>
    </row>
    <row r="7" spans="1:6" x14ac:dyDescent="0.35">
      <c r="A7" t="s">
        <v>443</v>
      </c>
      <c r="B7" t="s">
        <v>445</v>
      </c>
      <c r="C7" t="s">
        <v>452</v>
      </c>
      <c r="D7" t="s">
        <v>447</v>
      </c>
      <c r="E7" t="s">
        <v>450</v>
      </c>
      <c r="F7" t="s">
        <v>451</v>
      </c>
    </row>
    <row r="8" spans="1:6" x14ac:dyDescent="0.35">
      <c r="A8" t="s">
        <v>444</v>
      </c>
      <c r="B8" t="s">
        <v>446</v>
      </c>
      <c r="C8" t="s">
        <v>453</v>
      </c>
      <c r="D8" t="s">
        <v>448</v>
      </c>
      <c r="E8" t="s">
        <v>449</v>
      </c>
    </row>
    <row r="9" spans="1:6" x14ac:dyDescent="0.35">
      <c r="A9" t="s">
        <v>431</v>
      </c>
      <c r="B9" t="s">
        <v>363</v>
      </c>
      <c r="C9" t="s">
        <v>363</v>
      </c>
      <c r="D9" t="s">
        <v>363</v>
      </c>
      <c r="E9" t="s">
        <v>363</v>
      </c>
      <c r="F9" t="s">
        <v>344</v>
      </c>
    </row>
    <row r="10" spans="1:6" x14ac:dyDescent="0.35">
      <c r="A10" t="s">
        <v>345</v>
      </c>
      <c r="B10" t="s">
        <v>426</v>
      </c>
      <c r="C10" t="s">
        <v>427</v>
      </c>
      <c r="D10" t="s">
        <v>428</v>
      </c>
      <c r="E10" t="s">
        <v>429</v>
      </c>
      <c r="F10" t="s">
        <v>347</v>
      </c>
    </row>
    <row r="11" spans="1:6" x14ac:dyDescent="0.35">
      <c r="A11" t="s">
        <v>348</v>
      </c>
      <c r="B11" s="95" t="s">
        <v>349</v>
      </c>
      <c r="C11" s="95"/>
      <c r="D11" s="95"/>
      <c r="E11" s="95"/>
      <c r="F11" t="s">
        <v>350</v>
      </c>
    </row>
    <row r="12" spans="1:6" x14ac:dyDescent="0.35">
      <c r="A12" t="s">
        <v>568</v>
      </c>
      <c r="B12" s="63" t="s">
        <v>685</v>
      </c>
      <c r="C12" s="63" t="s">
        <v>563</v>
      </c>
      <c r="D12" s="63" t="s">
        <v>355</v>
      </c>
      <c r="E12" s="63" t="s">
        <v>686</v>
      </c>
      <c r="F12" t="s">
        <v>354</v>
      </c>
    </row>
    <row r="13" spans="1:6" x14ac:dyDescent="0.35">
      <c r="A13" t="s">
        <v>352</v>
      </c>
      <c r="B13" s="64" t="s">
        <v>564</v>
      </c>
      <c r="C13" s="65" t="s">
        <v>565</v>
      </c>
      <c r="D13" s="65" t="s">
        <v>566</v>
      </c>
      <c r="E13" t="s">
        <v>567</v>
      </c>
      <c r="F13" t="s">
        <v>353</v>
      </c>
    </row>
    <row r="14" spans="1:6" s="90" customFormat="1" x14ac:dyDescent="0.35">
      <c r="A14" s="90" t="s">
        <v>725</v>
      </c>
      <c r="B14" s="64" t="s">
        <v>726</v>
      </c>
      <c r="C14" s="65" t="s">
        <v>727</v>
      </c>
      <c r="D14" s="65" t="s">
        <v>728</v>
      </c>
      <c r="E14" s="90" t="s">
        <v>729</v>
      </c>
    </row>
    <row r="15" spans="1:6" x14ac:dyDescent="0.35">
      <c r="A15" t="s">
        <v>412</v>
      </c>
      <c r="B15" t="s">
        <v>358</v>
      </c>
      <c r="C15" t="s">
        <v>359</v>
      </c>
      <c r="D15" t="s">
        <v>360</v>
      </c>
      <c r="E15" t="s">
        <v>361</v>
      </c>
      <c r="F15" t="s">
        <v>362</v>
      </c>
    </row>
    <row r="16" spans="1:6" x14ac:dyDescent="0.35">
      <c r="A16" t="s">
        <v>364</v>
      </c>
      <c r="B16" s="95" t="s">
        <v>365</v>
      </c>
      <c r="C16" s="95"/>
      <c r="D16" s="95"/>
      <c r="E16" s="95"/>
      <c r="F16" s="95"/>
    </row>
    <row r="17" spans="1:8" s="87" customFormat="1" x14ac:dyDescent="0.35">
      <c r="A17" s="87" t="s">
        <v>717</v>
      </c>
      <c r="B17" s="86" t="s">
        <v>713</v>
      </c>
      <c r="C17" s="86" t="s">
        <v>714</v>
      </c>
      <c r="D17" s="86" t="s">
        <v>715</v>
      </c>
      <c r="E17" s="86" t="s">
        <v>716</v>
      </c>
      <c r="F17" s="86" t="s">
        <v>712</v>
      </c>
    </row>
    <row r="18" spans="1:8" ht="15.75" customHeight="1" x14ac:dyDescent="0.35">
      <c r="A18" t="s">
        <v>366</v>
      </c>
      <c r="B18" s="66" t="s">
        <v>436</v>
      </c>
      <c r="C18" s="66" t="s">
        <v>434</v>
      </c>
      <c r="D18" s="66" t="s">
        <v>435</v>
      </c>
      <c r="E18" s="66" t="s">
        <v>367</v>
      </c>
      <c r="F18" s="66" t="s">
        <v>368</v>
      </c>
    </row>
    <row r="19" spans="1:8" x14ac:dyDescent="0.35">
      <c r="A19" t="s">
        <v>393</v>
      </c>
      <c r="B19" t="s">
        <v>369</v>
      </c>
      <c r="C19" t="s">
        <v>370</v>
      </c>
      <c r="D19" t="s">
        <v>371</v>
      </c>
      <c r="E19" t="s">
        <v>372</v>
      </c>
      <c r="F19" t="s">
        <v>373</v>
      </c>
    </row>
    <row r="20" spans="1:8" x14ac:dyDescent="0.35">
      <c r="A20" t="s">
        <v>432</v>
      </c>
      <c r="B20" s="95" t="s">
        <v>374</v>
      </c>
      <c r="C20" s="95"/>
      <c r="D20" s="95"/>
      <c r="E20" s="95"/>
      <c r="F20" t="s">
        <v>375</v>
      </c>
    </row>
    <row r="21" spans="1:8" x14ac:dyDescent="0.35">
      <c r="A21" t="s">
        <v>405</v>
      </c>
      <c r="B21" t="s">
        <v>0</v>
      </c>
      <c r="C21" t="s">
        <v>376</v>
      </c>
      <c r="D21" t="s">
        <v>377</v>
      </c>
      <c r="E21" t="s">
        <v>378</v>
      </c>
      <c r="F21" t="s">
        <v>373</v>
      </c>
    </row>
    <row r="22" spans="1:8" x14ac:dyDescent="0.35">
      <c r="A22" t="s">
        <v>711</v>
      </c>
      <c r="B22" t="s">
        <v>413</v>
      </c>
      <c r="C22" t="s">
        <v>576</v>
      </c>
      <c r="D22" t="s">
        <v>415</v>
      </c>
      <c r="E22" t="s">
        <v>414</v>
      </c>
      <c r="F22" t="s">
        <v>379</v>
      </c>
    </row>
    <row r="23" spans="1:8" x14ac:dyDescent="0.35">
      <c r="A23" t="s">
        <v>380</v>
      </c>
      <c r="B23" s="95" t="s">
        <v>381</v>
      </c>
      <c r="C23" s="95"/>
      <c r="D23" s="95"/>
      <c r="E23" s="95"/>
      <c r="F23" t="s">
        <v>382</v>
      </c>
    </row>
    <row r="24" spans="1:8" x14ac:dyDescent="0.35">
      <c r="A24" t="s">
        <v>383</v>
      </c>
      <c r="B24" s="13">
        <v>0.55000000000000004</v>
      </c>
      <c r="C24" s="13">
        <v>0.45</v>
      </c>
      <c r="D24" s="13">
        <v>0.42</v>
      </c>
      <c r="E24" s="13">
        <v>0.41</v>
      </c>
      <c r="F24" s="13">
        <v>0.38</v>
      </c>
    </row>
    <row r="25" spans="1:8" x14ac:dyDescent="0.35">
      <c r="A25" t="s">
        <v>384</v>
      </c>
      <c r="B25" s="95" t="s">
        <v>346</v>
      </c>
      <c r="C25" s="95"/>
      <c r="D25" s="95"/>
      <c r="E25" s="95"/>
      <c r="F25" t="s">
        <v>385</v>
      </c>
    </row>
    <row r="26" spans="1:8" x14ac:dyDescent="0.35">
      <c r="A26" t="s">
        <v>389</v>
      </c>
      <c r="B26" s="13" t="s">
        <v>572</v>
      </c>
      <c r="C26" t="s">
        <v>573</v>
      </c>
      <c r="D26" t="s">
        <v>574</v>
      </c>
      <c r="E26" t="s">
        <v>391</v>
      </c>
      <c r="F26" t="s">
        <v>390</v>
      </c>
    </row>
    <row r="27" spans="1:8" x14ac:dyDescent="0.35">
      <c r="A27" t="s">
        <v>386</v>
      </c>
      <c r="B27" s="95" t="s">
        <v>388</v>
      </c>
      <c r="C27" s="95"/>
      <c r="D27" s="95"/>
      <c r="E27" s="95"/>
      <c r="F27" t="s">
        <v>387</v>
      </c>
    </row>
    <row r="28" spans="1:8" s="78" customFormat="1" x14ac:dyDescent="0.35">
      <c r="A28" s="78" t="s">
        <v>697</v>
      </c>
      <c r="B28" s="77">
        <v>110</v>
      </c>
      <c r="C28" s="77">
        <v>130</v>
      </c>
      <c r="D28" s="77">
        <v>90</v>
      </c>
      <c r="E28" s="77"/>
    </row>
    <row r="29" spans="1:8" x14ac:dyDescent="0.35">
      <c r="A29" t="s">
        <v>404</v>
      </c>
      <c r="B29" t="s">
        <v>402</v>
      </c>
      <c r="C29" t="s">
        <v>398</v>
      </c>
      <c r="D29" t="s">
        <v>397</v>
      </c>
      <c r="E29" t="s">
        <v>395</v>
      </c>
      <c r="F29" t="s">
        <v>394</v>
      </c>
    </row>
    <row r="30" spans="1:8" x14ac:dyDescent="0.35">
      <c r="A30" t="s">
        <v>433</v>
      </c>
      <c r="B30" t="s">
        <v>403</v>
      </c>
      <c r="C30" t="s">
        <v>399</v>
      </c>
      <c r="D30" t="s">
        <v>400</v>
      </c>
      <c r="E30" t="s">
        <v>396</v>
      </c>
      <c r="F30" t="s">
        <v>401</v>
      </c>
    </row>
    <row r="31" spans="1:8" x14ac:dyDescent="0.35">
      <c r="A31" t="s">
        <v>409</v>
      </c>
      <c r="B31" t="s">
        <v>411</v>
      </c>
      <c r="C31" t="s">
        <v>406</v>
      </c>
      <c r="D31" t="s">
        <v>407</v>
      </c>
      <c r="E31" t="s">
        <v>410</v>
      </c>
      <c r="F31" t="s">
        <v>408</v>
      </c>
      <c r="H31" t="s">
        <v>581</v>
      </c>
    </row>
    <row r="32" spans="1:8" x14ac:dyDescent="0.35">
      <c r="A32" t="s">
        <v>594</v>
      </c>
      <c r="B32" t="s">
        <v>588</v>
      </c>
      <c r="C32" t="s">
        <v>589</v>
      </c>
      <c r="D32" t="s">
        <v>590</v>
      </c>
      <c r="E32" t="s">
        <v>591</v>
      </c>
      <c r="F32" t="s">
        <v>593</v>
      </c>
      <c r="H32" t="s">
        <v>592</v>
      </c>
    </row>
    <row r="33" spans="1:8" x14ac:dyDescent="0.35">
      <c r="A33" t="s">
        <v>578</v>
      </c>
      <c r="B33" t="s">
        <v>595</v>
      </c>
      <c r="C33" t="s">
        <v>596</v>
      </c>
      <c r="D33" t="s">
        <v>597</v>
      </c>
      <c r="E33" t="s">
        <v>598</v>
      </c>
      <c r="F33" t="s">
        <v>599</v>
      </c>
      <c r="H33" t="s">
        <v>600</v>
      </c>
    </row>
    <row r="34" spans="1:8" x14ac:dyDescent="0.35">
      <c r="A34" t="s">
        <v>579</v>
      </c>
      <c r="B34" t="s">
        <v>582</v>
      </c>
      <c r="C34" t="s">
        <v>583</v>
      </c>
      <c r="D34" t="s">
        <v>584</v>
      </c>
      <c r="E34" t="s">
        <v>585</v>
      </c>
      <c r="F34" t="s">
        <v>587</v>
      </c>
      <c r="H34" t="s">
        <v>586</v>
      </c>
    </row>
    <row r="35" spans="1:8" x14ac:dyDescent="0.35">
      <c r="A35" t="s">
        <v>580</v>
      </c>
      <c r="B35" s="96" t="s">
        <v>618</v>
      </c>
      <c r="C35" s="96"/>
      <c r="D35" s="96"/>
      <c r="E35" s="96"/>
      <c r="F35" t="s">
        <v>617</v>
      </c>
      <c r="H35" s="88" t="s">
        <v>719</v>
      </c>
    </row>
    <row r="36" spans="1:8" x14ac:dyDescent="0.35">
      <c r="A36" t="s">
        <v>468</v>
      </c>
      <c r="B36" s="76"/>
      <c r="C36" s="76"/>
      <c r="D36" s="76"/>
      <c r="E36" s="76"/>
      <c r="F36" t="s">
        <v>469</v>
      </c>
    </row>
    <row r="37" spans="1:8" x14ac:dyDescent="0.35">
      <c r="F37" t="s">
        <v>470</v>
      </c>
    </row>
    <row r="38" spans="1:8" x14ac:dyDescent="0.35">
      <c r="F38" t="s">
        <v>471</v>
      </c>
    </row>
    <row r="39" spans="1:8" x14ac:dyDescent="0.35">
      <c r="F39" t="s">
        <v>472</v>
      </c>
    </row>
    <row r="40" spans="1:8" x14ac:dyDescent="0.35">
      <c r="F40" t="s">
        <v>473</v>
      </c>
    </row>
    <row r="41" spans="1:8" x14ac:dyDescent="0.35">
      <c r="F41" t="s">
        <v>474</v>
      </c>
    </row>
    <row r="43" spans="1:8" x14ac:dyDescent="0.35">
      <c r="F43" t="s">
        <v>475</v>
      </c>
    </row>
    <row r="44" spans="1:8" x14ac:dyDescent="0.35">
      <c r="F44" t="s">
        <v>476</v>
      </c>
    </row>
    <row r="45" spans="1:8" x14ac:dyDescent="0.35">
      <c r="F45" t="s">
        <v>477</v>
      </c>
    </row>
    <row r="46" spans="1:8" x14ac:dyDescent="0.35">
      <c r="F46" t="s">
        <v>478</v>
      </c>
    </row>
    <row r="47" spans="1:8" x14ac:dyDescent="0.35">
      <c r="F47" t="s">
        <v>479</v>
      </c>
    </row>
    <row r="48" spans="1:8" x14ac:dyDescent="0.35">
      <c r="F48" t="s">
        <v>480</v>
      </c>
    </row>
    <row r="50" spans="6:6" x14ac:dyDescent="0.35">
      <c r="F50" s="67" t="s">
        <v>481</v>
      </c>
    </row>
    <row r="51" spans="6:6" x14ac:dyDescent="0.35">
      <c r="F51" s="67" t="s">
        <v>482</v>
      </c>
    </row>
    <row r="52" spans="6:6" x14ac:dyDescent="0.35">
      <c r="F52" s="67" t="s">
        <v>483</v>
      </c>
    </row>
    <row r="53" spans="6:6" x14ac:dyDescent="0.35">
      <c r="F53" s="67" t="s">
        <v>484</v>
      </c>
    </row>
    <row r="54" spans="6:6" x14ac:dyDescent="0.35">
      <c r="F54" s="67" t="s">
        <v>485</v>
      </c>
    </row>
    <row r="55" spans="6:6" x14ac:dyDescent="0.35">
      <c r="F55" s="67" t="s">
        <v>486</v>
      </c>
    </row>
    <row r="57" spans="6:6" x14ac:dyDescent="0.35">
      <c r="F57" s="67" t="s">
        <v>487</v>
      </c>
    </row>
    <row r="58" spans="6:6" x14ac:dyDescent="0.35">
      <c r="F58" s="67" t="s">
        <v>488</v>
      </c>
    </row>
    <row r="59" spans="6:6" x14ac:dyDescent="0.35">
      <c r="F59" s="67" t="s">
        <v>489</v>
      </c>
    </row>
    <row r="60" spans="6:6" x14ac:dyDescent="0.35">
      <c r="F60" s="67" t="s">
        <v>490</v>
      </c>
    </row>
    <row r="61" spans="6:6" x14ac:dyDescent="0.35">
      <c r="F61" s="67" t="s">
        <v>491</v>
      </c>
    </row>
    <row r="62" spans="6:6" x14ac:dyDescent="0.35">
      <c r="F62" s="67" t="s">
        <v>492</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4.5" x14ac:dyDescent="0.35"/>
  <cols>
    <col min="1" max="1" width="12.7265625" customWidth="1"/>
    <col min="2" max="2" width="6.453125" customWidth="1"/>
    <col min="3" max="3" width="6.26953125" customWidth="1"/>
    <col min="4" max="4" width="5.7265625" customWidth="1"/>
    <col min="5" max="5" width="6.1796875" customWidth="1"/>
    <col min="6" max="6" width="6.81640625" customWidth="1"/>
    <col min="7" max="7" width="6" customWidth="1"/>
    <col min="8" max="8" width="5.81640625" customWidth="1"/>
    <col min="9" max="9" width="6.26953125" customWidth="1"/>
    <col min="10" max="10" width="5.7265625" customWidth="1"/>
    <col min="11" max="11" width="5.453125" customWidth="1"/>
    <col min="12" max="12" width="5" customWidth="1"/>
    <col min="13" max="17" width="5.453125" customWidth="1"/>
    <col min="18" max="18" width="5" customWidth="1"/>
    <col min="19" max="19" width="5.26953125" customWidth="1"/>
    <col min="20" max="21" width="5.453125" customWidth="1"/>
    <col min="22" max="22" width="4" customWidth="1"/>
    <col min="23" max="23" width="4.54296875" customWidth="1"/>
    <col min="24" max="25" width="3.81640625" customWidth="1"/>
    <col min="26" max="28" width="5.453125" customWidth="1"/>
    <col min="29" max="29" width="8.54296875" customWidth="1"/>
    <col min="30" max="30" width="8.453125" customWidth="1"/>
    <col min="31" max="31" width="9" customWidth="1"/>
    <col min="32" max="32" width="8.26953125" customWidth="1"/>
    <col min="33" max="33" width="8.453125" customWidth="1"/>
    <col min="34" max="35" width="8.26953125" customWidth="1"/>
    <col min="36" max="36" width="9.1796875" customWidth="1"/>
    <col min="37" max="38" width="9.1796875" style="81" customWidth="1"/>
    <col min="39" max="42" width="9.1796875" style="84" customWidth="1"/>
    <col min="45" max="45" width="8.81640625" customWidth="1"/>
    <col min="46" max="46" width="13.1796875" customWidth="1"/>
  </cols>
  <sheetData>
    <row r="1" spans="1:48" s="7" customFormat="1" ht="43.5" x14ac:dyDescent="0.35">
      <c r="A1" s="14" t="s">
        <v>6</v>
      </c>
      <c r="B1" s="14" t="s">
        <v>53</v>
      </c>
      <c r="C1" s="14" t="s">
        <v>298</v>
      </c>
      <c r="D1" s="7" t="s">
        <v>260</v>
      </c>
      <c r="E1" s="7" t="s">
        <v>297</v>
      </c>
      <c r="F1" s="7" t="s">
        <v>285</v>
      </c>
      <c r="G1" s="7" t="s">
        <v>261</v>
      </c>
      <c r="H1" s="7" t="s">
        <v>262</v>
      </c>
      <c r="I1" s="7" t="s">
        <v>263</v>
      </c>
      <c r="J1" s="7" t="s">
        <v>264</v>
      </c>
      <c r="K1" s="7" t="s">
        <v>265</v>
      </c>
      <c r="L1" s="7" t="s">
        <v>500</v>
      </c>
      <c r="M1" s="7" t="s">
        <v>501</v>
      </c>
      <c r="N1" s="7" t="s">
        <v>502</v>
      </c>
      <c r="O1" s="7" t="s">
        <v>275</v>
      </c>
      <c r="P1" s="7" t="s">
        <v>289</v>
      </c>
      <c r="Q1" s="7" t="s">
        <v>273</v>
      </c>
      <c r="R1" s="7" t="s">
        <v>299</v>
      </c>
      <c r="S1" s="7" t="s">
        <v>300</v>
      </c>
      <c r="T1" s="7" t="s">
        <v>301</v>
      </c>
      <c r="U1" s="7" t="s">
        <v>611</v>
      </c>
      <c r="V1" s="7" t="s">
        <v>86</v>
      </c>
      <c r="W1" s="7" t="s">
        <v>87</v>
      </c>
      <c r="X1" s="7" t="s">
        <v>88</v>
      </c>
      <c r="Y1" s="7" t="s">
        <v>3</v>
      </c>
      <c r="Z1" s="7" t="s">
        <v>497</v>
      </c>
      <c r="AA1" s="7" t="s">
        <v>498</v>
      </c>
      <c r="AB1" s="7" t="s">
        <v>499</v>
      </c>
      <c r="AC1" s="14" t="s">
        <v>308</v>
      </c>
      <c r="AD1" s="14" t="s">
        <v>309</v>
      </c>
      <c r="AE1" s="14" t="s">
        <v>310</v>
      </c>
      <c r="AF1" s="14" t="s">
        <v>312</v>
      </c>
      <c r="AG1" s="14" t="s">
        <v>311</v>
      </c>
      <c r="AH1" s="7" t="s">
        <v>275</v>
      </c>
      <c r="AI1" s="7" t="s">
        <v>289</v>
      </c>
      <c r="AJ1" s="7" t="s">
        <v>273</v>
      </c>
      <c r="AK1" s="7" t="s">
        <v>702</v>
      </c>
      <c r="AL1" s="7" t="s">
        <v>704</v>
      </c>
      <c r="AM1" s="7" t="s">
        <v>706</v>
      </c>
      <c r="AN1" s="7" t="s">
        <v>707</v>
      </c>
      <c r="AO1" s="7" t="s">
        <v>708</v>
      </c>
      <c r="AP1" s="7" t="s">
        <v>709</v>
      </c>
      <c r="AQ1" s="7" t="s">
        <v>286</v>
      </c>
      <c r="AR1" s="7" t="s">
        <v>290</v>
      </c>
      <c r="AS1" s="7" t="s">
        <v>291</v>
      </c>
      <c r="AT1" s="7" t="s">
        <v>8</v>
      </c>
      <c r="AU1" s="7" t="s">
        <v>321</v>
      </c>
    </row>
    <row r="2" spans="1:48" x14ac:dyDescent="0.35">
      <c r="A2" s="19" t="s">
        <v>86</v>
      </c>
      <c r="B2" s="4">
        <v>51.7</v>
      </c>
      <c r="C2" s="59">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1">
        <v>263</v>
      </c>
      <c r="AL2" s="81">
        <v>71</v>
      </c>
      <c r="AM2" s="84">
        <v>319.2</v>
      </c>
      <c r="AN2" s="84">
        <v>357.6</v>
      </c>
      <c r="AO2" s="84">
        <v>322.8</v>
      </c>
      <c r="AP2" s="84">
        <f>279.2+1000*(1000-SUM(AM2:AO2))/(1000-279.2)</f>
        <v>279.75493895671485</v>
      </c>
      <c r="AQ2" t="s">
        <v>287</v>
      </c>
      <c r="AR2" t="s">
        <v>266</v>
      </c>
      <c r="AS2" t="s">
        <v>267</v>
      </c>
      <c r="AT2" t="s">
        <v>319</v>
      </c>
    </row>
    <row r="3" spans="1:48" x14ac:dyDescent="0.35">
      <c r="A3" s="19" t="s">
        <v>87</v>
      </c>
      <c r="B3" s="2">
        <v>69.400000000000006</v>
      </c>
      <c r="C3" s="59">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79"/>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1">
        <v>202</v>
      </c>
      <c r="AL3" s="81">
        <v>29</v>
      </c>
      <c r="AM3" s="84">
        <v>491.8</v>
      </c>
      <c r="AN3" s="84">
        <v>379.6</v>
      </c>
      <c r="AO3" s="84">
        <v>103.4</v>
      </c>
      <c r="AP3" s="84">
        <f>240.9+1000*(1000-SUM(AM3:AO3))/(1000-240.9)</f>
        <v>274.09720721907513</v>
      </c>
      <c r="AQ3" t="s">
        <v>275</v>
      </c>
      <c r="AR3" t="s">
        <v>274</v>
      </c>
      <c r="AS3" t="s">
        <v>273</v>
      </c>
      <c r="AT3" t="s">
        <v>319</v>
      </c>
      <c r="AU3" t="s">
        <v>288</v>
      </c>
    </row>
    <row r="4" spans="1:48" x14ac:dyDescent="0.35">
      <c r="A4" s="19" t="s">
        <v>88</v>
      </c>
      <c r="B4" s="2">
        <v>38.5</v>
      </c>
      <c r="C4" s="59">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79"/>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1">
        <v>259</v>
      </c>
      <c r="AL4" s="81">
        <v>131</v>
      </c>
      <c r="AM4" s="84">
        <v>521.79999999999995</v>
      </c>
      <c r="AN4" s="84">
        <v>291.7</v>
      </c>
      <c r="AO4" s="84">
        <v>150.80000000000001</v>
      </c>
      <c r="AP4" s="84">
        <f>344.5+1000*(1000-SUM(AM4:AO4))/(1000-344.5)</f>
        <v>398.96224256292913</v>
      </c>
      <c r="AQ4" t="s">
        <v>292</v>
      </c>
      <c r="AS4" t="s">
        <v>293</v>
      </c>
      <c r="AT4" t="s">
        <v>319</v>
      </c>
      <c r="AU4" t="s">
        <v>322</v>
      </c>
    </row>
    <row r="5" spans="1:48" x14ac:dyDescent="0.35">
      <c r="A5" s="19" t="s">
        <v>3</v>
      </c>
      <c r="B5" s="2">
        <v>53.1</v>
      </c>
      <c r="C5" s="59">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79"/>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1">
        <v>216</v>
      </c>
      <c r="AL5" s="81">
        <v>37</v>
      </c>
      <c r="AM5" s="84">
        <v>391.4</v>
      </c>
      <c r="AN5" s="84">
        <v>559.4</v>
      </c>
      <c r="AO5" s="84">
        <v>20.100000000000001</v>
      </c>
      <c r="AP5" s="84">
        <f>327.3+1000*(1000-SUM(AM5:AO5))/(1000-327.3)</f>
        <v>370.55851048015467</v>
      </c>
      <c r="AQ5" t="s">
        <v>294</v>
      </c>
      <c r="AR5" t="s">
        <v>295</v>
      </c>
      <c r="AS5" t="s">
        <v>284</v>
      </c>
      <c r="AT5" t="s">
        <v>296</v>
      </c>
      <c r="AU5" t="s">
        <v>319</v>
      </c>
      <c r="AV5" t="s">
        <v>467</v>
      </c>
    </row>
    <row r="6" spans="1:48" x14ac:dyDescent="0.35">
      <c r="A6" s="7" t="s">
        <v>609</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494</v>
      </c>
      <c r="AR6" t="s">
        <v>495</v>
      </c>
      <c r="AS6" t="s">
        <v>496</v>
      </c>
    </row>
    <row r="7" spans="1:48" x14ac:dyDescent="0.3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320</v>
      </c>
    </row>
    <row r="8" spans="1:48" x14ac:dyDescent="0.3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1">
        <v>259</v>
      </c>
      <c r="AL8" s="81">
        <v>34</v>
      </c>
      <c r="AM8" s="84">
        <v>515.70000000000005</v>
      </c>
      <c r="AN8" s="84">
        <v>480.3</v>
      </c>
      <c r="AO8" s="84">
        <v>0</v>
      </c>
      <c r="AP8" s="84">
        <f>378+1000*(1000-SUM(AM8:AO8))/(1000-378)</f>
        <v>384.43086816720256</v>
      </c>
      <c r="AT8" t="s">
        <v>302</v>
      </c>
    </row>
    <row r="9" spans="1:48" x14ac:dyDescent="0.35">
      <c r="A9" s="19" t="s">
        <v>610</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35">
      <c r="A10" s="19" t="s">
        <v>581</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4"/>
    </row>
    <row r="11" spans="1:48" x14ac:dyDescent="0.35">
      <c r="A11" s="7"/>
      <c r="T11" t="s">
        <v>678</v>
      </c>
      <c r="V11" t="s">
        <v>77</v>
      </c>
      <c r="W11" t="s">
        <v>80</v>
      </c>
      <c r="X11" t="s">
        <v>83</v>
      </c>
      <c r="Y11" t="s">
        <v>679</v>
      </c>
      <c r="AQ11" s="84"/>
    </row>
    <row r="12" spans="1:48" ht="27" customHeight="1" x14ac:dyDescent="0.35">
      <c r="A12" s="7" t="s">
        <v>303</v>
      </c>
      <c r="AB12" t="s">
        <v>313</v>
      </c>
      <c r="AC12" s="19" t="s">
        <v>86</v>
      </c>
      <c r="AD12" s="55" t="s">
        <v>255</v>
      </c>
      <c r="AE12" s="55" t="s">
        <v>256</v>
      </c>
      <c r="AF12" s="55" t="s">
        <v>257</v>
      </c>
      <c r="AG12" s="55" t="s">
        <v>258</v>
      </c>
      <c r="AH12" s="55" t="s">
        <v>259</v>
      </c>
      <c r="AJ12" s="82" t="s">
        <v>698</v>
      </c>
      <c r="AK12" s="82"/>
      <c r="AL12" s="82"/>
      <c r="AM12" s="82"/>
      <c r="AN12" s="82"/>
      <c r="AO12" s="82"/>
      <c r="AP12" s="82"/>
      <c r="AQ12" s="84"/>
    </row>
    <row r="13" spans="1:48" ht="28.5" customHeight="1" x14ac:dyDescent="0.3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6" t="s">
        <v>268</v>
      </c>
      <c r="AE13" s="56" t="s">
        <v>269</v>
      </c>
      <c r="AF13" s="56" t="s">
        <v>270</v>
      </c>
      <c r="AG13" s="56" t="s">
        <v>271</v>
      </c>
      <c r="AH13" s="57" t="s">
        <v>272</v>
      </c>
      <c r="AJ13" s="83" t="s">
        <v>699</v>
      </c>
      <c r="AL13" t="s">
        <v>700</v>
      </c>
    </row>
    <row r="14" spans="1:48" ht="16.5" customHeight="1" x14ac:dyDescent="0.3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6" t="s">
        <v>317</v>
      </c>
      <c r="AE14" s="56" t="s">
        <v>318</v>
      </c>
      <c r="AF14" s="56" t="s">
        <v>276</v>
      </c>
      <c r="AG14" s="56" t="s">
        <v>277</v>
      </c>
      <c r="AH14" s="57" t="s">
        <v>278</v>
      </c>
      <c r="AJ14" s="85" t="s">
        <v>703</v>
      </c>
      <c r="AL14" s="81" t="s">
        <v>701</v>
      </c>
    </row>
    <row r="15" spans="1:48" ht="15.75" customHeight="1" x14ac:dyDescent="0.3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279</v>
      </c>
      <c r="AE15" s="56" t="s">
        <v>280</v>
      </c>
      <c r="AF15" s="56" t="s">
        <v>281</v>
      </c>
      <c r="AG15" s="56" t="s">
        <v>282</v>
      </c>
      <c r="AH15" s="57" t="s">
        <v>283</v>
      </c>
      <c r="AJ15" s="85" t="s">
        <v>705</v>
      </c>
      <c r="AL15" s="81" t="s">
        <v>701</v>
      </c>
    </row>
    <row r="16" spans="1:48" ht="25.5" customHeight="1" x14ac:dyDescent="0.3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314</v>
      </c>
      <c r="AE16" t="s">
        <v>315</v>
      </c>
      <c r="AF16" t="s">
        <v>276</v>
      </c>
      <c r="AG16" t="s">
        <v>316</v>
      </c>
      <c r="AJ16" s="85"/>
    </row>
    <row r="17" spans="1:41" x14ac:dyDescent="0.35">
      <c r="A17" s="19" t="s">
        <v>304</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58">
        <f t="shared" si="23"/>
        <v>0.95912456287082315</v>
      </c>
      <c r="L17" s="58">
        <f t="shared" ref="L17:N17" si="24">MIN(L13:L16)</f>
        <v>0.72644639121009857</v>
      </c>
      <c r="M17" s="58">
        <f t="shared" si="24"/>
        <v>0.67375404296653829</v>
      </c>
      <c r="N17" s="58">
        <f t="shared" si="24"/>
        <v>0.89125384326976742</v>
      </c>
      <c r="O17" s="58">
        <f t="shared" ref="O17" si="25">MIN(O13:O16)</f>
        <v>0.85961694539070133</v>
      </c>
      <c r="P17" s="58">
        <f t="shared" ref="P17:Q17" si="26">MIN(P13:P16)</f>
        <v>0.59670555162705141</v>
      </c>
      <c r="Q17" s="58">
        <f t="shared" si="26"/>
        <v>0.70651382068403235</v>
      </c>
      <c r="Z17" s="58">
        <f t="shared" ref="Z17:AA17" si="27">MIN(Z13:Z16)</f>
        <v>0.72679578430597735</v>
      </c>
      <c r="AA17" s="58">
        <f t="shared" si="27"/>
        <v>0.65110950617202157</v>
      </c>
      <c r="AB17" s="58"/>
      <c r="AC17" s="19" t="s">
        <v>86</v>
      </c>
      <c r="AD17" s="2">
        <v>189</v>
      </c>
      <c r="AE17" s="2">
        <v>200</v>
      </c>
      <c r="AF17" s="2">
        <v>220</v>
      </c>
      <c r="AG17" s="2">
        <v>140</v>
      </c>
      <c r="AH17" s="2">
        <v>251</v>
      </c>
      <c r="AJ17" s="85"/>
    </row>
    <row r="18" spans="1:41" x14ac:dyDescent="0.35">
      <c r="A18" s="19" t="s">
        <v>305</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58">
        <f t="shared" ref="K18" si="29">MAX(K13:K16)</f>
        <v>1.0466795022200268</v>
      </c>
      <c r="L18" s="58">
        <f t="shared" ref="L18:N18" si="30">MAX(L13:L16)</f>
        <v>1.8469265095167229</v>
      </c>
      <c r="M18" s="58">
        <f t="shared" si="30"/>
        <v>1.1522760502151728</v>
      </c>
      <c r="N18" s="58">
        <f t="shared" si="30"/>
        <v>1.1402528795149804</v>
      </c>
      <c r="O18" s="58">
        <f t="shared" ref="O18:Q18" si="31">MAX(O13:O16)</f>
        <v>1.2095702920115059</v>
      </c>
      <c r="P18" s="58">
        <f t="shared" si="31"/>
        <v>1.3010641666919731</v>
      </c>
      <c r="Q18" s="58">
        <f t="shared" si="31"/>
        <v>1.3688705275753126</v>
      </c>
      <c r="Z18" s="58">
        <f t="shared" ref="Z18:AA18" si="32">MAX(Z13:Z16)</f>
        <v>1.784852232207196</v>
      </c>
      <c r="AA18" s="58">
        <f t="shared" si="32"/>
        <v>1.1669235305420647</v>
      </c>
      <c r="AB18" s="58"/>
      <c r="AC18" s="19" t="s">
        <v>87</v>
      </c>
      <c r="AD18" s="2">
        <v>180.8</v>
      </c>
      <c r="AE18" s="2">
        <v>276.89999999999998</v>
      </c>
      <c r="AF18" s="2">
        <v>101.3</v>
      </c>
      <c r="AG18" s="2">
        <v>149.80000000000001</v>
      </c>
      <c r="AH18" s="2">
        <v>291.3</v>
      </c>
      <c r="AJ18" s="85"/>
    </row>
    <row r="19" spans="1:41" s="7" customFormat="1" x14ac:dyDescent="0.35">
      <c r="A19" s="7" t="s">
        <v>306</v>
      </c>
      <c r="E19" s="60">
        <f>IF(E18&gt;=1/E17,E18-1,1-1/E17)</f>
        <v>1.198487092152023E-2</v>
      </c>
      <c r="F19" s="60">
        <f t="shared" ref="F19:K19" si="33">IF(F18&gt;=1/F17,F18-1,1-1/F17)</f>
        <v>-1.2625938834426975E-2</v>
      </c>
      <c r="G19" s="60">
        <f t="shared" si="33"/>
        <v>0.24139742323948132</v>
      </c>
      <c r="H19" s="60">
        <f t="shared" si="33"/>
        <v>-0.20796366228369489</v>
      </c>
      <c r="I19" s="60">
        <f t="shared" si="33"/>
        <v>0.17153392586923633</v>
      </c>
      <c r="J19" s="60">
        <f t="shared" si="33"/>
        <v>-8.023037141513889E-2</v>
      </c>
      <c r="K19" s="61">
        <f t="shared" si="33"/>
        <v>4.6679502220026814E-2</v>
      </c>
      <c r="L19" s="61">
        <f t="shared" ref="L19:N19" si="34">IF(L18&gt;=1/L17,L18-1,1-1/L17)</f>
        <v>0.84692650951672288</v>
      </c>
      <c r="M19" s="61">
        <f t="shared" si="34"/>
        <v>-0.48422114930398208</v>
      </c>
      <c r="N19" s="61">
        <f t="shared" si="34"/>
        <v>0.14025287951498044</v>
      </c>
      <c r="O19" s="61">
        <f t="shared" ref="O19" si="35">IF(O18&gt;=1/O17,O18-1,1-1/O17)</f>
        <v>0.2095702920115059</v>
      </c>
      <c r="P19" s="61">
        <f t="shared" ref="P19:Q19" si="36">IF(P18&gt;=1/P17,P18-1,1-1/P17)</f>
        <v>-0.67586843674116293</v>
      </c>
      <c r="Q19" s="61">
        <f t="shared" si="36"/>
        <v>-0.41540047869384966</v>
      </c>
      <c r="Z19" s="61">
        <f t="shared" ref="Z19:AA19" si="37">IF(Z18&gt;=1/Z17,Z18-1,1-1/Z17)</f>
        <v>0.78485223220719602</v>
      </c>
      <c r="AA19" s="61">
        <f t="shared" si="37"/>
        <v>-0.53583996320244531</v>
      </c>
      <c r="AB19" s="61"/>
      <c r="AC19" s="19" t="s">
        <v>88</v>
      </c>
      <c r="AD19" s="2">
        <v>295.24</v>
      </c>
      <c r="AE19" s="2">
        <v>185.98400000000001</v>
      </c>
      <c r="AF19" s="2">
        <v>282.12099999999998</v>
      </c>
      <c r="AG19" s="2">
        <v>107.773</v>
      </c>
      <c r="AH19" s="2">
        <v>128.881</v>
      </c>
      <c r="AJ19" s="85"/>
      <c r="AL19" s="19"/>
      <c r="AM19" s="84"/>
      <c r="AN19" s="84"/>
      <c r="AO19" s="84"/>
    </row>
    <row r="20" spans="1:41" x14ac:dyDescent="0.35">
      <c r="A20" s="19" t="s">
        <v>307</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5"/>
    </row>
    <row r="21" spans="1:41" x14ac:dyDescent="0.35">
      <c r="AC21" t="s">
        <v>5</v>
      </c>
      <c r="AD21" s="2">
        <v>171</v>
      </c>
      <c r="AE21" s="2">
        <v>208</v>
      </c>
      <c r="AF21" s="2">
        <v>383</v>
      </c>
      <c r="AG21" s="2">
        <v>239</v>
      </c>
      <c r="AH21" s="2"/>
      <c r="AJ21" s="85"/>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46</v>
      </c>
      <c r="C5">
        <v>90</v>
      </c>
    </row>
    <row r="6" spans="1:4" x14ac:dyDescent="0.35">
      <c r="A6" t="s">
        <v>19</v>
      </c>
      <c r="B6">
        <v>0.94</v>
      </c>
    </row>
    <row r="7" spans="1:4" x14ac:dyDescent="0.35">
      <c r="A7" t="s">
        <v>357</v>
      </c>
      <c r="B7">
        <v>0.82</v>
      </c>
    </row>
    <row r="9" spans="1:4" x14ac:dyDescent="0.35">
      <c r="A9" t="s">
        <v>687</v>
      </c>
    </row>
    <row r="10" spans="1:4" x14ac:dyDescent="0.35">
      <c r="A10" t="s">
        <v>68</v>
      </c>
    </row>
    <row r="11" spans="1:4" x14ac:dyDescent="0.35">
      <c r="A11" t="s">
        <v>74</v>
      </c>
    </row>
    <row r="12" spans="1:4" x14ac:dyDescent="0.3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5" x14ac:dyDescent="0.35"/>
  <cols>
    <col min="14" max="14" width="18.7265625" customWidth="1"/>
  </cols>
  <sheetData>
    <row r="1" spans="1:18" x14ac:dyDescent="0.35">
      <c r="B1" t="s">
        <v>75</v>
      </c>
      <c r="C1" t="s">
        <v>76</v>
      </c>
      <c r="D1" t="s">
        <v>77</v>
      </c>
      <c r="E1" t="s">
        <v>78</v>
      </c>
      <c r="F1" t="s">
        <v>79</v>
      </c>
      <c r="G1" t="s">
        <v>80</v>
      </c>
      <c r="H1" t="s">
        <v>81</v>
      </c>
      <c r="I1" t="s">
        <v>82</v>
      </c>
      <c r="J1" t="s">
        <v>83</v>
      </c>
      <c r="K1" t="s">
        <v>84</v>
      </c>
      <c r="L1" t="s">
        <v>85</v>
      </c>
      <c r="M1" t="s">
        <v>96</v>
      </c>
      <c r="N1" t="s">
        <v>93</v>
      </c>
      <c r="O1" t="s">
        <v>8</v>
      </c>
    </row>
    <row r="2" spans="1:18" x14ac:dyDescent="0.3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3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3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35">
      <c r="A5" t="s">
        <v>3</v>
      </c>
      <c r="B5">
        <v>9648</v>
      </c>
      <c r="C5">
        <v>12544</v>
      </c>
      <c r="D5">
        <v>13840</v>
      </c>
      <c r="E5">
        <v>15066</v>
      </c>
      <c r="F5">
        <v>17548</v>
      </c>
      <c r="G5">
        <v>20275</v>
      </c>
      <c r="H5">
        <v>23362</v>
      </c>
      <c r="I5">
        <v>27074</v>
      </c>
      <c r="J5">
        <v>29458</v>
      </c>
      <c r="K5">
        <v>32398</v>
      </c>
      <c r="L5">
        <v>41490</v>
      </c>
      <c r="M5" t="s">
        <v>194</v>
      </c>
      <c r="N5" t="s">
        <v>94</v>
      </c>
      <c r="O5" t="s">
        <v>91</v>
      </c>
    </row>
    <row r="6" spans="1:18" x14ac:dyDescent="0.35">
      <c r="A6" t="s">
        <v>89</v>
      </c>
      <c r="B6">
        <v>24722</v>
      </c>
      <c r="C6">
        <v>31614</v>
      </c>
      <c r="D6">
        <v>34529</v>
      </c>
      <c r="E6">
        <v>37408</v>
      </c>
      <c r="F6">
        <v>42625</v>
      </c>
      <c r="G6">
        <v>48678</v>
      </c>
      <c r="H6">
        <v>54933</v>
      </c>
      <c r="I6">
        <v>62150</v>
      </c>
      <c r="J6">
        <v>66665</v>
      </c>
      <c r="K6">
        <v>71547</v>
      </c>
      <c r="L6">
        <v>90271</v>
      </c>
      <c r="M6" t="s">
        <v>195</v>
      </c>
      <c r="N6" t="s">
        <v>94</v>
      </c>
      <c r="O6" t="s">
        <v>92</v>
      </c>
    </row>
    <row r="7" spans="1:18" x14ac:dyDescent="0.35">
      <c r="A7" t="s">
        <v>5</v>
      </c>
      <c r="B7">
        <v>20</v>
      </c>
      <c r="C7">
        <v>35</v>
      </c>
      <c r="D7">
        <v>42</v>
      </c>
      <c r="E7">
        <v>50</v>
      </c>
      <c r="F7">
        <v>65</v>
      </c>
      <c r="G7">
        <v>82</v>
      </c>
      <c r="H7">
        <v>103</v>
      </c>
      <c r="I7">
        <v>130</v>
      </c>
      <c r="J7">
        <v>145</v>
      </c>
      <c r="K7">
        <v>165</v>
      </c>
      <c r="L7">
        <v>250</v>
      </c>
      <c r="M7" t="s">
        <v>100</v>
      </c>
      <c r="N7" t="s">
        <v>95</v>
      </c>
      <c r="O7" t="s">
        <v>103</v>
      </c>
    </row>
    <row r="9" spans="1:18" x14ac:dyDescent="0.35">
      <c r="O9" t="s">
        <v>421</v>
      </c>
    </row>
    <row r="10" spans="1:18" x14ac:dyDescent="0.35">
      <c r="B10" t="s">
        <v>75</v>
      </c>
      <c r="C10" t="s">
        <v>76</v>
      </c>
      <c r="D10" t="s">
        <v>77</v>
      </c>
      <c r="E10" t="s">
        <v>78</v>
      </c>
      <c r="F10" t="s">
        <v>79</v>
      </c>
      <c r="G10" t="s">
        <v>80</v>
      </c>
      <c r="H10" t="s">
        <v>81</v>
      </c>
      <c r="I10" t="s">
        <v>82</v>
      </c>
      <c r="J10" t="s">
        <v>83</v>
      </c>
      <c r="K10" t="s">
        <v>84</v>
      </c>
      <c r="L10" t="s">
        <v>85</v>
      </c>
      <c r="M10" t="s">
        <v>416</v>
      </c>
      <c r="O10" t="s">
        <v>420</v>
      </c>
      <c r="P10" t="s">
        <v>419</v>
      </c>
      <c r="Q10" t="s">
        <v>418</v>
      </c>
      <c r="R10" t="s">
        <v>417</v>
      </c>
    </row>
    <row r="11" spans="1:18" x14ac:dyDescent="0.3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3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3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3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35">
      <c r="A15" t="s">
        <v>89</v>
      </c>
      <c r="B15">
        <v>2050</v>
      </c>
      <c r="C15">
        <v>2650</v>
      </c>
      <c r="D15">
        <v>2900</v>
      </c>
      <c r="E15">
        <v>3100</v>
      </c>
      <c r="F15">
        <v>3550</v>
      </c>
      <c r="G15">
        <v>4050</v>
      </c>
      <c r="H15">
        <v>4600</v>
      </c>
      <c r="I15">
        <v>5200</v>
      </c>
      <c r="J15">
        <v>5550</v>
      </c>
      <c r="K15">
        <v>5950</v>
      </c>
      <c r="L15">
        <v>7500</v>
      </c>
      <c r="M15" t="s">
        <v>99</v>
      </c>
    </row>
    <row r="16" spans="1:18" x14ac:dyDescent="0.3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4.5" x14ac:dyDescent="0.35"/>
  <cols>
    <col min="2" max="2" width="33.81640625" customWidth="1"/>
    <col min="3" max="3" width="30.26953125" customWidth="1"/>
    <col min="4" max="4" width="30.453125" customWidth="1"/>
    <col min="5" max="5" width="35.26953125" customWidth="1"/>
    <col min="6" max="6" width="19.54296875" customWidth="1"/>
    <col min="7" max="7" width="34.54296875" customWidth="1"/>
    <col min="8" max="8" width="22.453125" customWidth="1"/>
  </cols>
  <sheetData>
    <row r="1" spans="1:9" x14ac:dyDescent="0.35">
      <c r="B1">
        <v>1</v>
      </c>
      <c r="C1">
        <v>2</v>
      </c>
      <c r="D1">
        <v>3</v>
      </c>
      <c r="E1">
        <v>4</v>
      </c>
      <c r="F1">
        <v>5</v>
      </c>
      <c r="G1">
        <v>6</v>
      </c>
      <c r="H1">
        <v>7</v>
      </c>
      <c r="I1">
        <v>8</v>
      </c>
    </row>
    <row r="2" spans="1:9" x14ac:dyDescent="0.35">
      <c r="A2" t="s">
        <v>86</v>
      </c>
      <c r="B2" t="s">
        <v>131</v>
      </c>
      <c r="C2" t="s">
        <v>106</v>
      </c>
      <c r="D2" t="s">
        <v>107</v>
      </c>
      <c r="E2" t="s">
        <v>329</v>
      </c>
      <c r="F2" t="s">
        <v>330</v>
      </c>
      <c r="G2" t="s">
        <v>108</v>
      </c>
      <c r="H2" t="s">
        <v>109</v>
      </c>
      <c r="I2" t="s">
        <v>110</v>
      </c>
    </row>
    <row r="3" spans="1:9" x14ac:dyDescent="0.35">
      <c r="A3" t="s">
        <v>87</v>
      </c>
      <c r="B3" t="s">
        <v>129</v>
      </c>
      <c r="C3" t="s">
        <v>132</v>
      </c>
      <c r="D3" t="s">
        <v>136</v>
      </c>
      <c r="E3" t="s">
        <v>133</v>
      </c>
      <c r="F3" t="s">
        <v>134</v>
      </c>
      <c r="G3" t="s">
        <v>606</v>
      </c>
      <c r="H3" t="s">
        <v>605</v>
      </c>
      <c r="I3" t="s">
        <v>135</v>
      </c>
    </row>
    <row r="4" spans="1:9" x14ac:dyDescent="0.35">
      <c r="A4" t="s">
        <v>88</v>
      </c>
      <c r="B4" t="s">
        <v>130</v>
      </c>
      <c r="C4" t="s">
        <v>116</v>
      </c>
      <c r="D4" t="s">
        <v>117</v>
      </c>
      <c r="E4" t="s">
        <v>119</v>
      </c>
      <c r="F4" t="s">
        <v>118</v>
      </c>
      <c r="G4" t="s">
        <v>120</v>
      </c>
      <c r="H4" t="s">
        <v>121</v>
      </c>
      <c r="I4" t="s">
        <v>122</v>
      </c>
    </row>
    <row r="5" spans="1:9" x14ac:dyDescent="0.35">
      <c r="A5" t="s">
        <v>3</v>
      </c>
      <c r="B5" t="s">
        <v>123</v>
      </c>
      <c r="C5" t="s">
        <v>137</v>
      </c>
      <c r="D5" t="s">
        <v>327</v>
      </c>
      <c r="E5" t="s">
        <v>125</v>
      </c>
      <c r="F5" t="s">
        <v>124</v>
      </c>
      <c r="G5" t="s">
        <v>126</v>
      </c>
      <c r="H5" t="s">
        <v>127</v>
      </c>
      <c r="I5" t="s">
        <v>128</v>
      </c>
    </row>
    <row r="6" spans="1:9" x14ac:dyDescent="0.35">
      <c r="A6" t="s">
        <v>5</v>
      </c>
      <c r="B6" t="s">
        <v>112</v>
      </c>
      <c r="C6" t="s">
        <v>111</v>
      </c>
      <c r="D6" t="s">
        <v>113</v>
      </c>
      <c r="E6" t="s">
        <v>613</v>
      </c>
      <c r="F6" t="s">
        <v>612</v>
      </c>
      <c r="G6" t="s">
        <v>115</v>
      </c>
      <c r="H6" t="s">
        <v>114</v>
      </c>
      <c r="I6" t="s">
        <v>331</v>
      </c>
    </row>
    <row r="9" spans="1:9" x14ac:dyDescent="0.35">
      <c r="A9" t="s">
        <v>323</v>
      </c>
      <c r="B9" s="62" t="s">
        <v>324</v>
      </c>
      <c r="C9" s="62">
        <v>2</v>
      </c>
      <c r="D9" s="62" t="s">
        <v>614</v>
      </c>
      <c r="E9" s="62" t="s">
        <v>615</v>
      </c>
      <c r="F9" t="s">
        <v>616</v>
      </c>
      <c r="G9" s="62" t="s">
        <v>325</v>
      </c>
      <c r="H9" s="62">
        <v>6</v>
      </c>
      <c r="I9" s="62" t="s">
        <v>326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C17" sqref="C17"/>
    </sheetView>
  </sheetViews>
  <sheetFormatPr baseColWidth="10" defaultRowHeight="14.5" x14ac:dyDescent="0.35"/>
  <cols>
    <col min="1" max="1" width="27.81640625" customWidth="1"/>
    <col min="2" max="2" width="40.54296875" customWidth="1"/>
    <col min="3" max="3" width="47.7265625" customWidth="1"/>
    <col min="4" max="4" width="46.1796875" customWidth="1"/>
    <col min="5" max="5" width="46.54296875" customWidth="1"/>
    <col min="6" max="6" width="50.26953125" customWidth="1"/>
  </cols>
  <sheetData>
    <row r="1" spans="1:7" x14ac:dyDescent="0.35">
      <c r="A1" s="8" t="s">
        <v>196</v>
      </c>
      <c r="B1" s="70" t="s">
        <v>86</v>
      </c>
      <c r="C1" s="70" t="s">
        <v>87</v>
      </c>
      <c r="D1" s="70" t="s">
        <v>88</v>
      </c>
      <c r="E1" s="70" t="s">
        <v>3</v>
      </c>
      <c r="F1" s="70" t="s">
        <v>5</v>
      </c>
      <c r="G1" s="8"/>
    </row>
    <row r="2" spans="1:7" ht="87" x14ac:dyDescent="0.35">
      <c r="A2" s="8" t="s">
        <v>175</v>
      </c>
      <c r="B2" s="8" t="s">
        <v>174</v>
      </c>
      <c r="C2" s="8" t="s">
        <v>454</v>
      </c>
      <c r="D2" s="8" t="s">
        <v>454</v>
      </c>
      <c r="E2" s="71" t="s">
        <v>455</v>
      </c>
      <c r="F2" s="8" t="s">
        <v>185</v>
      </c>
      <c r="G2" s="8"/>
    </row>
    <row r="3" spans="1:7" x14ac:dyDescent="0.35">
      <c r="A3" s="8">
        <v>3</v>
      </c>
      <c r="B3" s="8"/>
      <c r="C3" s="8"/>
      <c r="D3" s="8"/>
      <c r="E3" s="8"/>
      <c r="F3" s="8"/>
      <c r="G3" s="8"/>
    </row>
    <row r="4" spans="1:7" x14ac:dyDescent="0.35">
      <c r="A4" s="8" t="s">
        <v>161</v>
      </c>
      <c r="B4" s="8" t="s">
        <v>170</v>
      </c>
      <c r="C4" s="8" t="s">
        <v>168</v>
      </c>
      <c r="D4" s="8" t="s">
        <v>179</v>
      </c>
      <c r="E4" s="8" t="s">
        <v>181</v>
      </c>
      <c r="F4" s="8" t="s">
        <v>138</v>
      </c>
      <c r="G4" s="8"/>
    </row>
    <row r="5" spans="1:7" x14ac:dyDescent="0.35">
      <c r="A5" s="8">
        <v>5</v>
      </c>
      <c r="B5" s="8" t="s">
        <v>173</v>
      </c>
      <c r="C5" s="8" t="s">
        <v>601</v>
      </c>
      <c r="D5" s="8" t="s">
        <v>180</v>
      </c>
      <c r="E5" s="8" t="s">
        <v>182</v>
      </c>
      <c r="F5" s="8" t="s">
        <v>139</v>
      </c>
      <c r="G5" s="8"/>
    </row>
    <row r="6" spans="1:7" x14ac:dyDescent="0.35">
      <c r="A6" s="8" t="s">
        <v>167</v>
      </c>
      <c r="B6" s="8" t="s">
        <v>456</v>
      </c>
      <c r="C6" s="8" t="s">
        <v>460</v>
      </c>
      <c r="D6" s="8" t="s">
        <v>178</v>
      </c>
      <c r="E6" s="8" t="s">
        <v>603</v>
      </c>
      <c r="F6" s="8" t="s">
        <v>141</v>
      </c>
      <c r="G6" s="8"/>
    </row>
    <row r="7" spans="1:7" x14ac:dyDescent="0.35">
      <c r="A7" s="8" t="s">
        <v>165</v>
      </c>
      <c r="B7" s="8" t="s">
        <v>571</v>
      </c>
      <c r="C7" s="8" t="s">
        <v>176</v>
      </c>
      <c r="D7" s="8" t="s">
        <v>192</v>
      </c>
      <c r="E7" s="8" t="s">
        <v>142</v>
      </c>
      <c r="F7" s="8" t="s">
        <v>142</v>
      </c>
      <c r="G7" s="8"/>
    </row>
    <row r="8" spans="1:7" x14ac:dyDescent="0.35">
      <c r="A8" s="8" t="s">
        <v>164</v>
      </c>
      <c r="B8" s="8" t="s">
        <v>160</v>
      </c>
      <c r="C8" s="8" t="s">
        <v>160</v>
      </c>
      <c r="D8" s="8" t="s">
        <v>160</v>
      </c>
      <c r="E8" s="8" t="s">
        <v>160</v>
      </c>
      <c r="F8" s="8" t="s">
        <v>140</v>
      </c>
      <c r="G8" s="8"/>
    </row>
    <row r="9" spans="1:7" x14ac:dyDescent="0.35">
      <c r="A9" s="8">
        <v>9</v>
      </c>
      <c r="B9" s="8"/>
      <c r="C9" s="8"/>
      <c r="D9" s="8"/>
      <c r="E9" s="8"/>
      <c r="F9" s="8"/>
      <c r="G9" s="8"/>
    </row>
    <row r="10" spans="1:7" x14ac:dyDescent="0.35">
      <c r="A10" s="8" t="s">
        <v>166</v>
      </c>
      <c r="B10" s="8" t="s">
        <v>169</v>
      </c>
      <c r="C10" s="8" t="s">
        <v>177</v>
      </c>
      <c r="D10" s="8" t="s">
        <v>191</v>
      </c>
      <c r="E10" s="69" t="s">
        <v>662</v>
      </c>
      <c r="F10" s="8" t="s">
        <v>143</v>
      </c>
      <c r="G10" s="8" t="s">
        <v>661</v>
      </c>
    </row>
    <row r="11" spans="1:7" x14ac:dyDescent="0.35">
      <c r="A11" s="8" t="s">
        <v>163</v>
      </c>
      <c r="B11" s="8" t="s">
        <v>171</v>
      </c>
      <c r="C11" s="8" t="s">
        <v>664</v>
      </c>
      <c r="D11" s="8" t="s">
        <v>190</v>
      </c>
      <c r="E11" s="8" t="s">
        <v>154</v>
      </c>
      <c r="F11" s="8" t="s">
        <v>144</v>
      </c>
      <c r="G11" s="8" t="s">
        <v>665</v>
      </c>
    </row>
    <row r="12" spans="1:7" x14ac:dyDescent="0.35">
      <c r="A12" s="8" t="s">
        <v>162</v>
      </c>
      <c r="B12" s="8" t="s">
        <v>189</v>
      </c>
      <c r="C12" s="8" t="s">
        <v>666</v>
      </c>
      <c r="D12" s="8" t="s">
        <v>184</v>
      </c>
      <c r="E12" s="8" t="s">
        <v>183</v>
      </c>
      <c r="F12" s="8" t="s">
        <v>146</v>
      </c>
      <c r="G12" s="8" t="s">
        <v>667</v>
      </c>
    </row>
    <row r="13" spans="1:7" x14ac:dyDescent="0.35">
      <c r="A13" s="8" t="s">
        <v>562</v>
      </c>
      <c r="B13" s="8" t="s">
        <v>172</v>
      </c>
      <c r="C13" s="8" t="s">
        <v>187</v>
      </c>
      <c r="D13" s="8" t="s">
        <v>186</v>
      </c>
      <c r="E13" s="8" t="s">
        <v>147</v>
      </c>
      <c r="F13" s="8" t="s">
        <v>147</v>
      </c>
      <c r="G13" s="8"/>
    </row>
    <row r="14" spans="1:7" x14ac:dyDescent="0.35">
      <c r="A14" s="8" t="s">
        <v>561</v>
      </c>
      <c r="B14" s="8" t="s">
        <v>160</v>
      </c>
      <c r="C14" s="8" t="s">
        <v>160</v>
      </c>
      <c r="D14" s="8" t="s">
        <v>160</v>
      </c>
      <c r="E14" s="8" t="s">
        <v>160</v>
      </c>
      <c r="F14" s="69" t="s">
        <v>660</v>
      </c>
      <c r="G14" s="8"/>
    </row>
    <row r="15" spans="1:7" x14ac:dyDescent="0.35">
      <c r="A15" s="8">
        <v>15</v>
      </c>
      <c r="B15" s="8"/>
      <c r="C15" s="8"/>
      <c r="D15" s="8"/>
      <c r="E15" s="8"/>
      <c r="F15" s="8"/>
      <c r="G15" s="8"/>
    </row>
    <row r="16" spans="1:7" x14ac:dyDescent="0.35">
      <c r="A16" s="8" t="s">
        <v>541</v>
      </c>
      <c r="B16" s="8" t="s">
        <v>550</v>
      </c>
      <c r="C16" s="8" t="s">
        <v>602</v>
      </c>
      <c r="D16" s="8" t="s">
        <v>619</v>
      </c>
      <c r="E16" s="8" t="s">
        <v>680</v>
      </c>
      <c r="F16" s="8" t="s">
        <v>680</v>
      </c>
      <c r="G16" s="8" t="s">
        <v>619</v>
      </c>
    </row>
    <row r="17" spans="1:7" x14ac:dyDescent="0.35">
      <c r="A17" s="8" t="s">
        <v>527</v>
      </c>
      <c r="B17" s="72" t="s">
        <v>459</v>
      </c>
      <c r="C17" s="72" t="s">
        <v>577</v>
      </c>
      <c r="D17" s="72" t="s">
        <v>191</v>
      </c>
      <c r="E17" s="72" t="s">
        <v>183</v>
      </c>
      <c r="F17" s="72" t="s">
        <v>148</v>
      </c>
      <c r="G17" s="70" t="s">
        <v>620</v>
      </c>
    </row>
    <row r="18" spans="1:7" x14ac:dyDescent="0.35">
      <c r="A18" s="8" t="s">
        <v>528</v>
      </c>
      <c r="B18" s="8" t="s">
        <v>522</v>
      </c>
      <c r="C18" s="8" t="s">
        <v>458</v>
      </c>
      <c r="D18" s="8" t="s">
        <v>518</v>
      </c>
      <c r="E18" s="8" t="s">
        <v>506</v>
      </c>
      <c r="F18" s="8" t="s">
        <v>146</v>
      </c>
      <c r="G18" s="8" t="s">
        <v>621</v>
      </c>
    </row>
    <row r="19" spans="1:7" x14ac:dyDescent="0.35">
      <c r="A19" s="8" t="s">
        <v>529</v>
      </c>
      <c r="B19" s="8" t="s">
        <v>457</v>
      </c>
      <c r="C19" s="8" t="s">
        <v>460</v>
      </c>
      <c r="D19" s="8" t="s">
        <v>505</v>
      </c>
      <c r="E19" s="8" t="s">
        <v>521</v>
      </c>
      <c r="F19" s="72" t="s">
        <v>149</v>
      </c>
      <c r="G19" s="8" t="s">
        <v>622</v>
      </c>
    </row>
    <row r="20" spans="1:7" x14ac:dyDescent="0.35">
      <c r="A20" s="8" t="s">
        <v>530</v>
      </c>
      <c r="B20" s="72" t="s">
        <v>520</v>
      </c>
      <c r="C20" s="72" t="s">
        <v>570</v>
      </c>
      <c r="D20" s="72" t="s">
        <v>184</v>
      </c>
      <c r="E20" s="72" t="s">
        <v>507</v>
      </c>
      <c r="F20" s="72" t="s">
        <v>150</v>
      </c>
      <c r="G20" s="8" t="s">
        <v>623</v>
      </c>
    </row>
    <row r="21" spans="1:7" x14ac:dyDescent="0.35">
      <c r="A21" s="8">
        <v>21</v>
      </c>
      <c r="B21" s="8" t="s">
        <v>160</v>
      </c>
      <c r="C21" s="8" t="s">
        <v>160</v>
      </c>
      <c r="D21" s="8" t="s">
        <v>160</v>
      </c>
      <c r="E21" s="8" t="s">
        <v>160</v>
      </c>
      <c r="F21" s="72" t="s">
        <v>160</v>
      </c>
      <c r="G21" s="8" t="s">
        <v>160</v>
      </c>
    </row>
    <row r="22" spans="1:7" x14ac:dyDescent="0.35">
      <c r="A22" s="8" t="s">
        <v>545</v>
      </c>
      <c r="B22" s="8" t="s">
        <v>551</v>
      </c>
      <c r="C22" s="8" t="s">
        <v>555</v>
      </c>
      <c r="D22" s="8" t="s">
        <v>624</v>
      </c>
      <c r="E22" s="8" t="s">
        <v>546</v>
      </c>
      <c r="F22" s="8" t="s">
        <v>546</v>
      </c>
      <c r="G22" s="8" t="s">
        <v>624</v>
      </c>
    </row>
    <row r="23" spans="1:7" x14ac:dyDescent="0.35">
      <c r="A23" s="8" t="s">
        <v>531</v>
      </c>
      <c r="B23" s="8" t="s">
        <v>461</v>
      </c>
      <c r="C23" s="8" t="s">
        <v>462</v>
      </c>
      <c r="D23" s="8" t="s">
        <v>519</v>
      </c>
      <c r="E23" s="8" t="s">
        <v>142</v>
      </c>
      <c r="F23" s="8" t="s">
        <v>151</v>
      </c>
      <c r="G23" s="70" t="s">
        <v>625</v>
      </c>
    </row>
    <row r="24" spans="1:7" x14ac:dyDescent="0.35">
      <c r="A24" s="8" t="s">
        <v>532</v>
      </c>
      <c r="B24" s="8" t="s">
        <v>463</v>
      </c>
      <c r="C24" s="8" t="s">
        <v>684</v>
      </c>
      <c r="D24" s="8" t="s">
        <v>504</v>
      </c>
      <c r="E24" s="8" t="s">
        <v>503</v>
      </c>
      <c r="F24" s="8" t="s">
        <v>152</v>
      </c>
      <c r="G24" s="70" t="s">
        <v>626</v>
      </c>
    </row>
    <row r="25" spans="1:7" x14ac:dyDescent="0.35">
      <c r="A25" s="8">
        <v>25</v>
      </c>
      <c r="B25" s="8" t="s">
        <v>160</v>
      </c>
      <c r="C25" s="8" t="s">
        <v>160</v>
      </c>
      <c r="D25" s="8" t="s">
        <v>160</v>
      </c>
      <c r="E25" s="8" t="s">
        <v>160</v>
      </c>
      <c r="F25" s="8" t="s">
        <v>153</v>
      </c>
      <c r="G25" s="8" t="s">
        <v>627</v>
      </c>
    </row>
    <row r="26" spans="1:7" x14ac:dyDescent="0.35">
      <c r="A26" s="8">
        <v>26</v>
      </c>
      <c r="B26" s="8"/>
      <c r="C26" s="8"/>
      <c r="D26" s="8"/>
      <c r="E26" s="8"/>
      <c r="F26" s="8" t="s">
        <v>160</v>
      </c>
      <c r="G26" s="8" t="s">
        <v>160</v>
      </c>
    </row>
    <row r="27" spans="1:7" x14ac:dyDescent="0.35">
      <c r="A27" s="8" t="s">
        <v>544</v>
      </c>
      <c r="B27" s="8" t="s">
        <v>552</v>
      </c>
      <c r="C27" s="8" t="s">
        <v>556</v>
      </c>
      <c r="D27" s="8" t="s">
        <v>558</v>
      </c>
      <c r="E27" s="8" t="s">
        <v>547</v>
      </c>
      <c r="F27" s="8" t="s">
        <v>547</v>
      </c>
      <c r="G27" s="8" t="s">
        <v>558</v>
      </c>
    </row>
    <row r="28" spans="1:7" x14ac:dyDescent="0.35">
      <c r="A28" s="8" t="s">
        <v>533</v>
      </c>
      <c r="B28" s="8" t="s">
        <v>464</v>
      </c>
      <c r="C28" s="8" t="s">
        <v>681</v>
      </c>
      <c r="D28" s="8" t="s">
        <v>466</v>
      </c>
      <c r="E28" s="8" t="s">
        <v>604</v>
      </c>
      <c r="F28" s="68" t="s">
        <v>144</v>
      </c>
      <c r="G28" s="69" t="s">
        <v>628</v>
      </c>
    </row>
    <row r="29" spans="1:7" x14ac:dyDescent="0.35">
      <c r="A29" s="8" t="s">
        <v>534</v>
      </c>
      <c r="B29" s="72" t="s">
        <v>171</v>
      </c>
      <c r="C29" s="72" t="s">
        <v>575</v>
      </c>
      <c r="D29" s="72" t="s">
        <v>668</v>
      </c>
      <c r="E29" s="72" t="s">
        <v>663</v>
      </c>
      <c r="F29" s="72" t="s">
        <v>145</v>
      </c>
      <c r="G29" s="72" t="s">
        <v>629</v>
      </c>
    </row>
    <row r="30" spans="1:7" x14ac:dyDescent="0.35">
      <c r="A30" s="8" t="s">
        <v>535</v>
      </c>
      <c r="B30" s="8" t="s">
        <v>465</v>
      </c>
      <c r="C30" s="8" t="s">
        <v>683</v>
      </c>
      <c r="D30" s="8" t="s">
        <v>569</v>
      </c>
      <c r="E30" s="8" t="s">
        <v>154</v>
      </c>
      <c r="F30" s="8" t="s">
        <v>154</v>
      </c>
      <c r="G30" s="8" t="s">
        <v>630</v>
      </c>
    </row>
    <row r="31" spans="1:7" x14ac:dyDescent="0.35">
      <c r="A31" s="8">
        <v>31</v>
      </c>
      <c r="B31" s="8" t="s">
        <v>160</v>
      </c>
      <c r="C31" s="8" t="s">
        <v>160</v>
      </c>
      <c r="D31" s="8" t="s">
        <v>160</v>
      </c>
      <c r="E31" s="8" t="s">
        <v>160</v>
      </c>
      <c r="F31" s="8" t="s">
        <v>160</v>
      </c>
      <c r="G31" s="8" t="s">
        <v>160</v>
      </c>
    </row>
    <row r="32" spans="1:7" x14ac:dyDescent="0.35">
      <c r="A32" s="8" t="s">
        <v>543</v>
      </c>
      <c r="B32" s="8" t="s">
        <v>553</v>
      </c>
      <c r="C32" s="8" t="s">
        <v>557</v>
      </c>
      <c r="D32" s="8" t="s">
        <v>631</v>
      </c>
      <c r="E32" s="8" t="s">
        <v>548</v>
      </c>
      <c r="F32" s="8" t="s">
        <v>548</v>
      </c>
      <c r="G32" s="8" t="s">
        <v>631</v>
      </c>
    </row>
    <row r="33" spans="1:7" x14ac:dyDescent="0.35">
      <c r="A33" s="73" t="s">
        <v>526</v>
      </c>
      <c r="B33" s="8" t="s">
        <v>172</v>
      </c>
      <c r="C33" s="8" t="s">
        <v>608</v>
      </c>
      <c r="D33" s="8" t="s">
        <v>659</v>
      </c>
      <c r="E33" s="8" t="s">
        <v>147</v>
      </c>
      <c r="F33" s="8" t="s">
        <v>147</v>
      </c>
      <c r="G33" s="8" t="s">
        <v>659</v>
      </c>
    </row>
    <row r="34" spans="1:7" x14ac:dyDescent="0.35">
      <c r="A34" s="73" t="s">
        <v>536</v>
      </c>
      <c r="B34" s="70" t="s">
        <v>169</v>
      </c>
      <c r="C34" s="70" t="s">
        <v>710</v>
      </c>
      <c r="D34" s="70" t="s">
        <v>523</v>
      </c>
      <c r="E34" s="70" t="s">
        <v>155</v>
      </c>
      <c r="F34" s="70" t="s">
        <v>155</v>
      </c>
      <c r="G34" s="8" t="s">
        <v>632</v>
      </c>
    </row>
    <row r="35" spans="1:7" x14ac:dyDescent="0.35">
      <c r="A35" s="8">
        <v>35</v>
      </c>
      <c r="B35" s="8" t="s">
        <v>160</v>
      </c>
      <c r="C35" s="8" t="s">
        <v>160</v>
      </c>
      <c r="D35" s="8" t="s">
        <v>160</v>
      </c>
      <c r="E35" s="8" t="s">
        <v>160</v>
      </c>
      <c r="F35" s="70" t="s">
        <v>143</v>
      </c>
      <c r="G35" s="8" t="s">
        <v>633</v>
      </c>
    </row>
    <row r="36" spans="1:7" x14ac:dyDescent="0.35">
      <c r="A36" s="8">
        <v>36</v>
      </c>
      <c r="B36" s="8"/>
      <c r="C36" s="8"/>
      <c r="D36" s="8"/>
      <c r="E36" s="8"/>
      <c r="F36" s="8" t="s">
        <v>160</v>
      </c>
      <c r="G36" s="8" t="s">
        <v>160</v>
      </c>
    </row>
    <row r="37" spans="1:7" x14ac:dyDescent="0.35">
      <c r="A37" s="8" t="s">
        <v>542</v>
      </c>
      <c r="B37" s="8" t="s">
        <v>554</v>
      </c>
      <c r="C37" s="8" t="s">
        <v>560</v>
      </c>
      <c r="D37" s="8" t="s">
        <v>559</v>
      </c>
      <c r="E37" s="8" t="s">
        <v>549</v>
      </c>
      <c r="F37" s="8" t="s">
        <v>549</v>
      </c>
      <c r="G37" s="8" t="s">
        <v>559</v>
      </c>
    </row>
    <row r="38" spans="1:7" x14ac:dyDescent="0.35">
      <c r="A38" s="8" t="s">
        <v>537</v>
      </c>
      <c r="B38" s="8" t="s">
        <v>188</v>
      </c>
      <c r="C38" s="8" t="s">
        <v>607</v>
      </c>
      <c r="D38" s="8" t="s">
        <v>669</v>
      </c>
      <c r="E38" s="8" t="s">
        <v>156</v>
      </c>
      <c r="F38" s="8" t="s">
        <v>156</v>
      </c>
      <c r="G38" s="8" t="s">
        <v>658</v>
      </c>
    </row>
    <row r="39" spans="1:7" x14ac:dyDescent="0.35">
      <c r="A39" s="8" t="s">
        <v>538</v>
      </c>
      <c r="B39" s="8" t="s">
        <v>508</v>
      </c>
      <c r="C39" s="8" t="s">
        <v>512</v>
      </c>
      <c r="D39" s="8" t="s">
        <v>514</v>
      </c>
      <c r="E39" s="8" t="s">
        <v>158</v>
      </c>
      <c r="F39" s="8" t="s">
        <v>158</v>
      </c>
      <c r="G39" s="8" t="s">
        <v>634</v>
      </c>
    </row>
    <row r="40" spans="1:7" x14ac:dyDescent="0.35">
      <c r="A40" s="8" t="s">
        <v>539</v>
      </c>
      <c r="B40" s="8" t="s">
        <v>509</v>
      </c>
      <c r="C40" s="8" t="s">
        <v>513</v>
      </c>
      <c r="D40" s="8" t="s">
        <v>515</v>
      </c>
      <c r="E40" s="8" t="s">
        <v>157</v>
      </c>
      <c r="F40" s="8" t="s">
        <v>157</v>
      </c>
      <c r="G40" s="8" t="s">
        <v>635</v>
      </c>
    </row>
    <row r="41" spans="1:7" x14ac:dyDescent="0.35">
      <c r="A41" s="8" t="s">
        <v>540</v>
      </c>
      <c r="B41" s="72" t="s">
        <v>510</v>
      </c>
      <c r="C41" s="72" t="s">
        <v>682</v>
      </c>
      <c r="D41" s="72" t="s">
        <v>516</v>
      </c>
      <c r="E41" s="72" t="s">
        <v>159</v>
      </c>
      <c r="F41" s="72" t="s">
        <v>159</v>
      </c>
      <c r="G41" s="8" t="s">
        <v>636</v>
      </c>
    </row>
    <row r="42" spans="1:7" x14ac:dyDescent="0.35">
      <c r="A42" s="8">
        <v>42</v>
      </c>
      <c r="B42" s="8" t="s">
        <v>160</v>
      </c>
      <c r="C42" s="8" t="s">
        <v>160</v>
      </c>
      <c r="D42" s="8" t="s">
        <v>160</v>
      </c>
      <c r="E42" s="8" t="s">
        <v>160</v>
      </c>
      <c r="F42" s="8" t="s">
        <v>160</v>
      </c>
      <c r="G42" s="72"/>
    </row>
    <row r="43" spans="1:7" x14ac:dyDescent="0.35">
      <c r="A43" s="8">
        <v>43</v>
      </c>
      <c r="B43" s="8"/>
      <c r="C43" s="8" t="s">
        <v>511</v>
      </c>
      <c r="E43" s="72" t="s">
        <v>517</v>
      </c>
      <c r="F43" s="8" t="s">
        <v>670</v>
      </c>
      <c r="G43" s="74" t="s">
        <v>637</v>
      </c>
    </row>
    <row r="44" spans="1:7" x14ac:dyDescent="0.35">
      <c r="A44" s="8">
        <v>44</v>
      </c>
      <c r="B44" s="8"/>
      <c r="C44" s="8"/>
      <c r="E44" s="70" t="s">
        <v>524</v>
      </c>
      <c r="F44" s="8" t="s">
        <v>470</v>
      </c>
      <c r="G44" s="74" t="s">
        <v>638</v>
      </c>
    </row>
    <row r="45" spans="1:7" x14ac:dyDescent="0.35">
      <c r="A45" s="8">
        <v>45</v>
      </c>
      <c r="B45" s="8"/>
      <c r="C45" s="8"/>
      <c r="E45" s="8" t="s">
        <v>525</v>
      </c>
      <c r="F45" s="8" t="s">
        <v>671</v>
      </c>
      <c r="G45" s="74" t="s">
        <v>639</v>
      </c>
    </row>
    <row r="46" spans="1:7" x14ac:dyDescent="0.35">
      <c r="A46" s="8"/>
      <c r="B46" s="8"/>
      <c r="C46" s="8"/>
      <c r="E46" s="8"/>
      <c r="F46" s="8" t="s">
        <v>469</v>
      </c>
      <c r="G46" s="74" t="s">
        <v>637</v>
      </c>
    </row>
    <row r="47" spans="1:7" x14ac:dyDescent="0.35">
      <c r="A47" s="8"/>
      <c r="B47" s="8"/>
      <c r="C47" s="8"/>
      <c r="E47" s="8"/>
      <c r="F47" s="8" t="s">
        <v>473</v>
      </c>
      <c r="G47" s="74" t="s">
        <v>640</v>
      </c>
    </row>
    <row r="48" spans="1:7" x14ac:dyDescent="0.35">
      <c r="A48" s="8"/>
      <c r="B48" s="8"/>
      <c r="C48" s="8"/>
      <c r="E48" s="74" t="s">
        <v>469</v>
      </c>
      <c r="F48" s="8" t="s">
        <v>675</v>
      </c>
      <c r="G48" s="74" t="s">
        <v>641</v>
      </c>
    </row>
    <row r="49" spans="5:7" x14ac:dyDescent="0.35">
      <c r="E49" s="74" t="s">
        <v>470</v>
      </c>
      <c r="G49" s="74"/>
    </row>
    <row r="50" spans="5:7" x14ac:dyDescent="0.35">
      <c r="E50" s="74" t="s">
        <v>471</v>
      </c>
      <c r="F50" s="8" t="s">
        <v>480</v>
      </c>
      <c r="G50" s="74" t="s">
        <v>642</v>
      </c>
    </row>
    <row r="51" spans="5:7" x14ac:dyDescent="0.35">
      <c r="E51" s="74" t="s">
        <v>472</v>
      </c>
      <c r="F51" s="8" t="s">
        <v>672</v>
      </c>
      <c r="G51" s="74" t="s">
        <v>643</v>
      </c>
    </row>
    <row r="52" spans="5:7" x14ac:dyDescent="0.35">
      <c r="E52" s="74" t="s">
        <v>473</v>
      </c>
      <c r="F52" s="8" t="s">
        <v>673</v>
      </c>
      <c r="G52" s="74" t="s">
        <v>644</v>
      </c>
    </row>
    <row r="53" spans="5:7" x14ac:dyDescent="0.35">
      <c r="E53" s="74" t="s">
        <v>474</v>
      </c>
      <c r="F53" s="8" t="s">
        <v>475</v>
      </c>
      <c r="G53" s="74" t="s">
        <v>645</v>
      </c>
    </row>
    <row r="54" spans="5:7" x14ac:dyDescent="0.35">
      <c r="E54" s="74"/>
      <c r="F54" s="8" t="s">
        <v>479</v>
      </c>
      <c r="G54" s="74" t="s">
        <v>646</v>
      </c>
    </row>
    <row r="55" spans="5:7" x14ac:dyDescent="0.35">
      <c r="E55" s="74" t="s">
        <v>475</v>
      </c>
      <c r="F55" s="8" t="s">
        <v>674</v>
      </c>
      <c r="G55" s="74" t="s">
        <v>647</v>
      </c>
    </row>
    <row r="56" spans="5:7" x14ac:dyDescent="0.35">
      <c r="E56" s="74" t="s">
        <v>476</v>
      </c>
    </row>
    <row r="57" spans="5:7" x14ac:dyDescent="0.35">
      <c r="E57" s="74" t="s">
        <v>477</v>
      </c>
      <c r="F57" t="s">
        <v>481</v>
      </c>
      <c r="G57" t="s">
        <v>648</v>
      </c>
    </row>
    <row r="58" spans="5:7" x14ac:dyDescent="0.35">
      <c r="E58" s="74" t="s">
        <v>478</v>
      </c>
      <c r="F58" t="s">
        <v>482</v>
      </c>
      <c r="G58" t="s">
        <v>649</v>
      </c>
    </row>
    <row r="59" spans="5:7" x14ac:dyDescent="0.35">
      <c r="E59" s="74" t="s">
        <v>479</v>
      </c>
      <c r="F59" t="s">
        <v>483</v>
      </c>
      <c r="G59" t="s">
        <v>650</v>
      </c>
    </row>
    <row r="60" spans="5:7" x14ac:dyDescent="0.35">
      <c r="E60" s="74" t="s">
        <v>480</v>
      </c>
      <c r="F60" t="s">
        <v>484</v>
      </c>
      <c r="G60" s="8" t="s">
        <v>658</v>
      </c>
    </row>
    <row r="61" spans="5:7" x14ac:dyDescent="0.35">
      <c r="F61" t="s">
        <v>485</v>
      </c>
      <c r="G61" t="s">
        <v>651</v>
      </c>
    </row>
    <row r="62" spans="5:7" x14ac:dyDescent="0.35">
      <c r="F62" t="s">
        <v>486</v>
      </c>
      <c r="G62" t="s">
        <v>652</v>
      </c>
    </row>
    <row r="64" spans="5:7" x14ac:dyDescent="0.35">
      <c r="F64" t="s">
        <v>487</v>
      </c>
      <c r="G64" t="s">
        <v>653</v>
      </c>
    </row>
    <row r="65" spans="6:7" x14ac:dyDescent="0.35">
      <c r="F65" t="s">
        <v>488</v>
      </c>
      <c r="G65" t="s">
        <v>488</v>
      </c>
    </row>
    <row r="66" spans="6:7" x14ac:dyDescent="0.35">
      <c r="F66" t="s">
        <v>657</v>
      </c>
      <c r="G66" t="s">
        <v>654</v>
      </c>
    </row>
    <row r="67" spans="6:7" x14ac:dyDescent="0.35">
      <c r="F67" t="s">
        <v>676</v>
      </c>
      <c r="G67" t="s">
        <v>655</v>
      </c>
    </row>
    <row r="68" spans="6:7" x14ac:dyDescent="0.35">
      <c r="F68" t="s">
        <v>491</v>
      </c>
      <c r="G68" t="s">
        <v>491</v>
      </c>
    </row>
    <row r="69" spans="6:7" x14ac:dyDescent="0.35">
      <c r="F69" t="s">
        <v>492</v>
      </c>
      <c r="G69" t="s">
        <v>656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B16" sqref="B16"/>
    </sheetView>
  </sheetViews>
  <sheetFormatPr baseColWidth="10" defaultColWidth="11.453125" defaultRowHeight="14.5" x14ac:dyDescent="0.35"/>
  <cols>
    <col min="1" max="1" width="27.81640625" style="93" customWidth="1"/>
    <col min="2" max="2" width="40.54296875" style="93" customWidth="1"/>
    <col min="3" max="3" width="47.7265625" style="93" customWidth="1"/>
    <col min="4" max="4" width="46.1796875" style="93" customWidth="1"/>
    <col min="5" max="5" width="46.54296875" style="93" customWidth="1"/>
    <col min="6" max="6" width="50.26953125" style="93" customWidth="1"/>
    <col min="7" max="16384" width="11.453125" style="93"/>
  </cols>
  <sheetData>
    <row r="1" spans="1:7" x14ac:dyDescent="0.35">
      <c r="A1" s="8" t="s">
        <v>196</v>
      </c>
      <c r="B1" s="70" t="s">
        <v>86</v>
      </c>
      <c r="C1" s="70" t="s">
        <v>87</v>
      </c>
      <c r="D1" s="70" t="s">
        <v>88</v>
      </c>
      <c r="E1" s="70" t="s">
        <v>3</v>
      </c>
      <c r="F1" s="70" t="s">
        <v>5</v>
      </c>
      <c r="G1" s="8"/>
    </row>
    <row r="2" spans="1:7" ht="87" x14ac:dyDescent="0.35">
      <c r="A2" s="8" t="s">
        <v>175</v>
      </c>
      <c r="B2" s="8" t="s">
        <v>730</v>
      </c>
      <c r="C2" s="8" t="s">
        <v>756</v>
      </c>
      <c r="D2" s="8" t="s">
        <v>454</v>
      </c>
      <c r="E2" s="71" t="s">
        <v>455</v>
      </c>
      <c r="F2" s="8" t="s">
        <v>185</v>
      </c>
      <c r="G2" s="8"/>
    </row>
    <row r="3" spans="1:7" x14ac:dyDescent="0.35">
      <c r="A3" s="8">
        <v>3</v>
      </c>
      <c r="B3" s="8"/>
      <c r="C3" s="8"/>
      <c r="D3" s="8"/>
      <c r="E3" s="8"/>
      <c r="F3" s="8"/>
      <c r="G3" s="8"/>
    </row>
    <row r="4" spans="1:7" x14ac:dyDescent="0.35">
      <c r="A4" s="8" t="s">
        <v>161</v>
      </c>
      <c r="B4" s="8" t="s">
        <v>770</v>
      </c>
      <c r="C4" s="8" t="s">
        <v>757</v>
      </c>
      <c r="D4" s="8" t="s">
        <v>743</v>
      </c>
      <c r="E4" s="8" t="s">
        <v>181</v>
      </c>
      <c r="F4" s="8" t="s">
        <v>138</v>
      </c>
      <c r="G4" s="8"/>
    </row>
    <row r="5" spans="1:7" x14ac:dyDescent="0.35">
      <c r="A5" s="8">
        <v>5</v>
      </c>
      <c r="B5" s="8" t="s">
        <v>731</v>
      </c>
      <c r="C5" s="8" t="s">
        <v>758</v>
      </c>
      <c r="D5" s="8" t="s">
        <v>744</v>
      </c>
      <c r="E5" s="8" t="s">
        <v>182</v>
      </c>
      <c r="F5" s="8" t="s">
        <v>139</v>
      </c>
      <c r="G5" s="8"/>
    </row>
    <row r="6" spans="1:7" x14ac:dyDescent="0.35">
      <c r="A6" s="8" t="s">
        <v>167</v>
      </c>
      <c r="B6" s="8" t="s">
        <v>732</v>
      </c>
      <c r="C6" s="8" t="s">
        <v>759</v>
      </c>
      <c r="D6" s="8" t="s">
        <v>777</v>
      </c>
      <c r="E6" s="8" t="s">
        <v>603</v>
      </c>
      <c r="F6" s="8" t="s">
        <v>141</v>
      </c>
      <c r="G6" s="8"/>
    </row>
    <row r="7" spans="1:7" x14ac:dyDescent="0.35">
      <c r="A7" s="8" t="s">
        <v>165</v>
      </c>
      <c r="B7" s="8" t="s">
        <v>733</v>
      </c>
      <c r="C7" s="8" t="s">
        <v>760</v>
      </c>
      <c r="D7" s="8" t="s">
        <v>745</v>
      </c>
      <c r="E7" s="8" t="s">
        <v>142</v>
      </c>
      <c r="F7" s="8" t="s">
        <v>142</v>
      </c>
      <c r="G7" s="8"/>
    </row>
    <row r="8" spans="1:7" x14ac:dyDescent="0.35">
      <c r="A8" s="8" t="s">
        <v>164</v>
      </c>
      <c r="B8" s="8" t="s">
        <v>160</v>
      </c>
      <c r="C8" s="8" t="s">
        <v>160</v>
      </c>
      <c r="D8" s="8" t="s">
        <v>160</v>
      </c>
      <c r="E8" s="8" t="s">
        <v>160</v>
      </c>
      <c r="F8" s="8" t="s">
        <v>140</v>
      </c>
      <c r="G8" s="8"/>
    </row>
    <row r="9" spans="1:7" x14ac:dyDescent="0.35">
      <c r="A9" s="8">
        <v>9</v>
      </c>
      <c r="B9" s="8"/>
      <c r="C9" s="8"/>
      <c r="D9" s="8"/>
      <c r="E9" s="8"/>
      <c r="F9" s="8"/>
      <c r="G9" s="8"/>
    </row>
    <row r="10" spans="1:7" x14ac:dyDescent="0.35">
      <c r="A10" s="8" t="s">
        <v>166</v>
      </c>
      <c r="B10" s="8" t="s">
        <v>771</v>
      </c>
      <c r="C10" s="8" t="s">
        <v>761</v>
      </c>
      <c r="D10" s="8" t="s">
        <v>746</v>
      </c>
      <c r="E10" s="69" t="s">
        <v>662</v>
      </c>
      <c r="F10" s="8" t="s">
        <v>143</v>
      </c>
      <c r="G10" s="8" t="s">
        <v>661</v>
      </c>
    </row>
    <row r="11" spans="1:7" x14ac:dyDescent="0.35">
      <c r="A11" s="8" t="s">
        <v>163</v>
      </c>
      <c r="B11" s="8" t="s">
        <v>734</v>
      </c>
      <c r="C11" s="8" t="s">
        <v>762</v>
      </c>
      <c r="D11" s="8" t="s">
        <v>747</v>
      </c>
      <c r="E11" s="8" t="s">
        <v>154</v>
      </c>
      <c r="F11" s="8" t="s">
        <v>144</v>
      </c>
      <c r="G11" s="8" t="s">
        <v>665</v>
      </c>
    </row>
    <row r="12" spans="1:7" x14ac:dyDescent="0.35">
      <c r="A12" s="8" t="s">
        <v>162</v>
      </c>
      <c r="B12" s="8" t="s">
        <v>772</v>
      </c>
      <c r="C12" s="8" t="s">
        <v>763</v>
      </c>
      <c r="D12" s="8" t="s">
        <v>748</v>
      </c>
      <c r="E12" s="8" t="s">
        <v>183</v>
      </c>
      <c r="F12" s="8" t="s">
        <v>146</v>
      </c>
      <c r="G12" s="8" t="s">
        <v>667</v>
      </c>
    </row>
    <row r="13" spans="1:7" x14ac:dyDescent="0.35">
      <c r="A13" s="8" t="s">
        <v>562</v>
      </c>
      <c r="B13" s="8" t="s">
        <v>735</v>
      </c>
      <c r="C13" s="8" t="s">
        <v>735</v>
      </c>
      <c r="D13" s="8" t="s">
        <v>735</v>
      </c>
      <c r="E13" s="8" t="s">
        <v>147</v>
      </c>
      <c r="F13" s="8" t="s">
        <v>147</v>
      </c>
      <c r="G13" s="8"/>
    </row>
    <row r="14" spans="1:7" x14ac:dyDescent="0.35">
      <c r="A14" s="8" t="s">
        <v>561</v>
      </c>
      <c r="B14" s="8" t="s">
        <v>160</v>
      </c>
      <c r="C14" s="8" t="s">
        <v>160</v>
      </c>
      <c r="D14" s="8" t="s">
        <v>160</v>
      </c>
      <c r="E14" s="8" t="s">
        <v>160</v>
      </c>
      <c r="F14" s="69" t="s">
        <v>660</v>
      </c>
      <c r="G14" s="8"/>
    </row>
    <row r="15" spans="1:7" x14ac:dyDescent="0.35">
      <c r="A15" s="8">
        <v>15</v>
      </c>
      <c r="B15" s="8"/>
      <c r="C15" s="8"/>
      <c r="D15" s="8"/>
      <c r="E15" s="8"/>
      <c r="F15" s="8"/>
      <c r="G15" s="8"/>
    </row>
    <row r="16" spans="1:7" x14ac:dyDescent="0.35">
      <c r="A16" s="8" t="s">
        <v>541</v>
      </c>
      <c r="B16" s="8" t="s">
        <v>680</v>
      </c>
      <c r="C16" s="8" t="s">
        <v>680</v>
      </c>
      <c r="D16" s="8" t="s">
        <v>680</v>
      </c>
      <c r="E16" s="8" t="s">
        <v>680</v>
      </c>
      <c r="F16" s="8" t="s">
        <v>680</v>
      </c>
      <c r="G16" s="8" t="s">
        <v>619</v>
      </c>
    </row>
    <row r="17" spans="1:7" x14ac:dyDescent="0.35">
      <c r="A17" s="8" t="s">
        <v>527</v>
      </c>
      <c r="B17" s="72" t="s">
        <v>773</v>
      </c>
      <c r="C17" s="72" t="s">
        <v>764</v>
      </c>
      <c r="D17" s="72" t="s">
        <v>778</v>
      </c>
      <c r="E17" s="72" t="s">
        <v>183</v>
      </c>
      <c r="F17" s="72" t="s">
        <v>148</v>
      </c>
      <c r="G17" s="70" t="s">
        <v>620</v>
      </c>
    </row>
    <row r="18" spans="1:7" x14ac:dyDescent="0.35">
      <c r="A18" s="8" t="s">
        <v>528</v>
      </c>
      <c r="B18" s="8" t="s">
        <v>772</v>
      </c>
      <c r="C18" s="8" t="s">
        <v>775</v>
      </c>
      <c r="D18" s="8" t="s">
        <v>749</v>
      </c>
      <c r="E18" s="8" t="s">
        <v>506</v>
      </c>
      <c r="F18" s="8" t="s">
        <v>146</v>
      </c>
      <c r="G18" s="8" t="s">
        <v>621</v>
      </c>
    </row>
    <row r="19" spans="1:7" x14ac:dyDescent="0.35">
      <c r="A19" s="8" t="s">
        <v>529</v>
      </c>
      <c r="B19" s="8" t="s">
        <v>736</v>
      </c>
      <c r="C19" s="8" t="s">
        <v>759</v>
      </c>
      <c r="D19" s="8" t="s">
        <v>750</v>
      </c>
      <c r="E19" s="8" t="s">
        <v>521</v>
      </c>
      <c r="F19" s="72" t="s">
        <v>149</v>
      </c>
      <c r="G19" s="8" t="s">
        <v>622</v>
      </c>
    </row>
    <row r="20" spans="1:7" x14ac:dyDescent="0.35">
      <c r="A20" s="8" t="s">
        <v>530</v>
      </c>
      <c r="B20" s="72" t="s">
        <v>737</v>
      </c>
      <c r="C20" s="72" t="s">
        <v>765</v>
      </c>
      <c r="D20" s="72" t="s">
        <v>748</v>
      </c>
      <c r="E20" s="72" t="s">
        <v>507</v>
      </c>
      <c r="F20" s="72" t="s">
        <v>150</v>
      </c>
      <c r="G20" s="8" t="s">
        <v>623</v>
      </c>
    </row>
    <row r="21" spans="1:7" x14ac:dyDescent="0.35">
      <c r="A21" s="8">
        <v>21</v>
      </c>
      <c r="B21" s="8" t="s">
        <v>160</v>
      </c>
      <c r="C21" s="8" t="s">
        <v>160</v>
      </c>
      <c r="D21" s="8" t="s">
        <v>160</v>
      </c>
      <c r="E21" s="8" t="s">
        <v>160</v>
      </c>
      <c r="F21" s="72" t="s">
        <v>160</v>
      </c>
      <c r="G21" s="8" t="s">
        <v>160</v>
      </c>
    </row>
    <row r="22" spans="1:7" x14ac:dyDescent="0.35">
      <c r="A22" s="8" t="s">
        <v>545</v>
      </c>
      <c r="B22" s="8" t="s">
        <v>780</v>
      </c>
      <c r="C22" s="8" t="s">
        <v>546</v>
      </c>
      <c r="D22" s="8" t="s">
        <v>546</v>
      </c>
      <c r="E22" s="8" t="s">
        <v>546</v>
      </c>
      <c r="F22" s="8" t="s">
        <v>546</v>
      </c>
      <c r="G22" s="8" t="s">
        <v>624</v>
      </c>
    </row>
    <row r="23" spans="1:7" x14ac:dyDescent="0.35">
      <c r="A23" s="8" t="s">
        <v>531</v>
      </c>
      <c r="B23" s="8" t="s">
        <v>774</v>
      </c>
      <c r="C23" s="8" t="s">
        <v>776</v>
      </c>
      <c r="D23" s="8" t="s">
        <v>751</v>
      </c>
      <c r="E23" s="8" t="s">
        <v>142</v>
      </c>
      <c r="F23" s="8" t="s">
        <v>151</v>
      </c>
      <c r="G23" s="70" t="s">
        <v>625</v>
      </c>
    </row>
    <row r="24" spans="1:7" x14ac:dyDescent="0.35">
      <c r="A24" s="8" t="s">
        <v>532</v>
      </c>
      <c r="B24" s="8" t="s">
        <v>738</v>
      </c>
      <c r="C24" s="8" t="s">
        <v>766</v>
      </c>
      <c r="D24" s="8" t="s">
        <v>779</v>
      </c>
      <c r="E24" s="8" t="s">
        <v>503</v>
      </c>
      <c r="F24" s="8" t="s">
        <v>152</v>
      </c>
      <c r="G24" s="70" t="s">
        <v>626</v>
      </c>
    </row>
    <row r="25" spans="1:7" x14ac:dyDescent="0.35">
      <c r="A25" s="8">
        <v>25</v>
      </c>
      <c r="B25" s="8" t="s">
        <v>160</v>
      </c>
      <c r="C25" s="8" t="s">
        <v>160</v>
      </c>
      <c r="D25" s="8" t="s">
        <v>160</v>
      </c>
      <c r="E25" s="8" t="s">
        <v>160</v>
      </c>
      <c r="F25" s="8" t="s">
        <v>153</v>
      </c>
      <c r="G25" s="8" t="s">
        <v>627</v>
      </c>
    </row>
    <row r="26" spans="1:7" x14ac:dyDescent="0.35">
      <c r="A26" s="8">
        <v>26</v>
      </c>
      <c r="B26" s="8"/>
      <c r="C26" s="8"/>
      <c r="D26" s="8"/>
      <c r="E26" s="8"/>
      <c r="F26" s="8" t="s">
        <v>160</v>
      </c>
      <c r="G26" s="8" t="s">
        <v>160</v>
      </c>
    </row>
    <row r="27" spans="1:7" x14ac:dyDescent="0.35">
      <c r="A27" s="8" t="s">
        <v>544</v>
      </c>
      <c r="B27" s="8" t="s">
        <v>547</v>
      </c>
      <c r="C27" s="8" t="s">
        <v>547</v>
      </c>
      <c r="D27" s="8" t="s">
        <v>547</v>
      </c>
      <c r="E27" s="8" t="s">
        <v>547</v>
      </c>
      <c r="F27" s="8" t="s">
        <v>547</v>
      </c>
      <c r="G27" s="8" t="s">
        <v>558</v>
      </c>
    </row>
    <row r="28" spans="1:7" x14ac:dyDescent="0.35">
      <c r="A28" s="8" t="s">
        <v>533</v>
      </c>
      <c r="B28" s="8" t="s">
        <v>739</v>
      </c>
      <c r="C28" s="8" t="s">
        <v>767</v>
      </c>
      <c r="D28" s="8" t="s">
        <v>752</v>
      </c>
      <c r="E28" s="8" t="s">
        <v>604</v>
      </c>
      <c r="F28" s="68" t="s">
        <v>144</v>
      </c>
      <c r="G28" s="69" t="s">
        <v>628</v>
      </c>
    </row>
    <row r="29" spans="1:7" x14ac:dyDescent="0.35">
      <c r="A29" s="8" t="s">
        <v>534</v>
      </c>
      <c r="B29" s="72" t="s">
        <v>734</v>
      </c>
      <c r="C29" s="72" t="s">
        <v>663</v>
      </c>
      <c r="D29" s="72" t="s">
        <v>663</v>
      </c>
      <c r="E29" s="72" t="s">
        <v>663</v>
      </c>
      <c r="F29" s="72" t="s">
        <v>145</v>
      </c>
      <c r="G29" s="72" t="s">
        <v>629</v>
      </c>
    </row>
    <row r="30" spans="1:7" x14ac:dyDescent="0.35">
      <c r="A30" s="8" t="s">
        <v>535</v>
      </c>
      <c r="B30" s="8" t="s">
        <v>740</v>
      </c>
      <c r="C30" s="8" t="s">
        <v>768</v>
      </c>
      <c r="D30" s="8" t="s">
        <v>753</v>
      </c>
      <c r="E30" s="8" t="s">
        <v>154</v>
      </c>
      <c r="F30" s="8" t="s">
        <v>154</v>
      </c>
      <c r="G30" s="8" t="s">
        <v>630</v>
      </c>
    </row>
    <row r="31" spans="1:7" x14ac:dyDescent="0.35">
      <c r="A31" s="8">
        <v>31</v>
      </c>
      <c r="B31" s="8" t="s">
        <v>160</v>
      </c>
      <c r="C31" s="8" t="s">
        <v>160</v>
      </c>
      <c r="D31" s="8" t="s">
        <v>160</v>
      </c>
      <c r="E31" s="8" t="s">
        <v>160</v>
      </c>
      <c r="F31" s="8" t="s">
        <v>160</v>
      </c>
      <c r="G31" s="8" t="s">
        <v>160</v>
      </c>
    </row>
    <row r="32" spans="1:7" x14ac:dyDescent="0.35">
      <c r="A32" s="8" t="s">
        <v>543</v>
      </c>
      <c r="B32" s="8" t="s">
        <v>548</v>
      </c>
      <c r="C32" s="8" t="s">
        <v>548</v>
      </c>
      <c r="D32" s="8" t="s">
        <v>548</v>
      </c>
      <c r="E32" s="8" t="s">
        <v>548</v>
      </c>
      <c r="F32" s="8" t="s">
        <v>548</v>
      </c>
      <c r="G32" s="8" t="s">
        <v>631</v>
      </c>
    </row>
    <row r="33" spans="1:7" x14ac:dyDescent="0.35">
      <c r="A33" s="73" t="s">
        <v>526</v>
      </c>
      <c r="B33" s="8" t="s">
        <v>735</v>
      </c>
      <c r="C33" s="8" t="s">
        <v>735</v>
      </c>
      <c r="D33" s="8" t="s">
        <v>735</v>
      </c>
      <c r="E33" s="8" t="s">
        <v>147</v>
      </c>
      <c r="F33" s="8" t="s">
        <v>147</v>
      </c>
      <c r="G33" s="8" t="s">
        <v>659</v>
      </c>
    </row>
    <row r="34" spans="1:7" x14ac:dyDescent="0.35">
      <c r="A34" s="73" t="s">
        <v>536</v>
      </c>
      <c r="B34" s="70" t="s">
        <v>771</v>
      </c>
      <c r="C34" s="70" t="s">
        <v>761</v>
      </c>
      <c r="D34" s="70" t="s">
        <v>754</v>
      </c>
      <c r="E34" s="70" t="s">
        <v>155</v>
      </c>
      <c r="F34" s="70" t="s">
        <v>155</v>
      </c>
      <c r="G34" s="8" t="s">
        <v>632</v>
      </c>
    </row>
    <row r="35" spans="1:7" x14ac:dyDescent="0.35">
      <c r="A35" s="8">
        <v>35</v>
      </c>
      <c r="B35" s="8" t="s">
        <v>160</v>
      </c>
      <c r="C35" s="8" t="s">
        <v>160</v>
      </c>
      <c r="D35" s="8" t="s">
        <v>160</v>
      </c>
      <c r="E35" s="8" t="s">
        <v>160</v>
      </c>
      <c r="F35" s="70" t="s">
        <v>143</v>
      </c>
      <c r="G35" s="8" t="s">
        <v>633</v>
      </c>
    </row>
    <row r="36" spans="1:7" x14ac:dyDescent="0.35">
      <c r="A36" s="8">
        <v>36</v>
      </c>
      <c r="B36" s="8"/>
      <c r="C36" s="8"/>
      <c r="D36" s="8"/>
      <c r="E36" s="8"/>
      <c r="F36" s="8" t="s">
        <v>160</v>
      </c>
      <c r="G36" s="8" t="s">
        <v>160</v>
      </c>
    </row>
    <row r="37" spans="1:7" x14ac:dyDescent="0.35">
      <c r="A37" s="8" t="s">
        <v>542</v>
      </c>
      <c r="B37" s="8" t="s">
        <v>549</v>
      </c>
      <c r="C37" s="8" t="s">
        <v>549</v>
      </c>
      <c r="D37" s="8" t="s">
        <v>549</v>
      </c>
      <c r="E37" s="8" t="s">
        <v>549</v>
      </c>
      <c r="F37" s="8" t="s">
        <v>549</v>
      </c>
      <c r="G37" s="8" t="s">
        <v>559</v>
      </c>
    </row>
    <row r="38" spans="1:7" x14ac:dyDescent="0.35">
      <c r="A38" s="8" t="s">
        <v>537</v>
      </c>
      <c r="B38" s="8" t="s">
        <v>741</v>
      </c>
      <c r="C38" s="8" t="s">
        <v>741</v>
      </c>
      <c r="D38" s="8" t="s">
        <v>741</v>
      </c>
      <c r="E38" s="8" t="s">
        <v>156</v>
      </c>
      <c r="F38" s="8" t="s">
        <v>156</v>
      </c>
      <c r="G38" s="8" t="s">
        <v>658</v>
      </c>
    </row>
    <row r="39" spans="1:7" x14ac:dyDescent="0.35">
      <c r="A39" s="8" t="s">
        <v>538</v>
      </c>
      <c r="B39" s="8" t="s">
        <v>742</v>
      </c>
      <c r="C39" s="8" t="s">
        <v>742</v>
      </c>
      <c r="D39" s="8" t="s">
        <v>742</v>
      </c>
      <c r="E39" s="8" t="s">
        <v>158</v>
      </c>
      <c r="F39" s="8" t="s">
        <v>158</v>
      </c>
      <c r="G39" s="8" t="s">
        <v>634</v>
      </c>
    </row>
    <row r="40" spans="1:7" x14ac:dyDescent="0.35">
      <c r="A40" s="8" t="s">
        <v>539</v>
      </c>
      <c r="B40" s="8" t="s">
        <v>769</v>
      </c>
      <c r="C40" s="8" t="s">
        <v>769</v>
      </c>
      <c r="D40" s="8" t="s">
        <v>769</v>
      </c>
      <c r="E40" s="8" t="s">
        <v>157</v>
      </c>
      <c r="F40" s="8" t="s">
        <v>157</v>
      </c>
      <c r="G40" s="8" t="s">
        <v>635</v>
      </c>
    </row>
    <row r="41" spans="1:7" x14ac:dyDescent="0.35">
      <c r="A41" s="8" t="s">
        <v>540</v>
      </c>
      <c r="B41" s="72" t="s">
        <v>755</v>
      </c>
      <c r="C41" s="72" t="s">
        <v>755</v>
      </c>
      <c r="D41" s="72" t="s">
        <v>755</v>
      </c>
      <c r="E41" s="72" t="s">
        <v>159</v>
      </c>
      <c r="F41" s="72" t="s">
        <v>159</v>
      </c>
      <c r="G41" s="8" t="s">
        <v>636</v>
      </c>
    </row>
    <row r="42" spans="1:7" x14ac:dyDescent="0.35">
      <c r="A42" s="8">
        <v>42</v>
      </c>
      <c r="B42" s="8" t="s">
        <v>160</v>
      </c>
      <c r="C42" s="8" t="s">
        <v>160</v>
      </c>
      <c r="D42" s="8" t="s">
        <v>160</v>
      </c>
      <c r="E42" s="8" t="s">
        <v>160</v>
      </c>
      <c r="F42" s="8" t="s">
        <v>160</v>
      </c>
      <c r="G42" s="72"/>
    </row>
    <row r="43" spans="1:7" x14ac:dyDescent="0.35">
      <c r="A43" s="8">
        <v>43</v>
      </c>
      <c r="B43" s="8"/>
      <c r="C43" s="8" t="s">
        <v>511</v>
      </c>
      <c r="E43" s="72" t="s">
        <v>517</v>
      </c>
      <c r="F43" s="8" t="s">
        <v>670</v>
      </c>
      <c r="G43" s="74" t="s">
        <v>637</v>
      </c>
    </row>
    <row r="44" spans="1:7" x14ac:dyDescent="0.35">
      <c r="A44" s="8">
        <v>44</v>
      </c>
      <c r="B44" s="8"/>
      <c r="C44" s="8"/>
      <c r="E44" s="70" t="s">
        <v>524</v>
      </c>
      <c r="F44" s="8" t="s">
        <v>470</v>
      </c>
      <c r="G44" s="74" t="s">
        <v>638</v>
      </c>
    </row>
    <row r="45" spans="1:7" x14ac:dyDescent="0.35">
      <c r="A45" s="8">
        <v>45</v>
      </c>
      <c r="B45" s="8"/>
      <c r="C45" s="8"/>
      <c r="E45" s="8" t="s">
        <v>525</v>
      </c>
      <c r="F45" s="8" t="s">
        <v>671</v>
      </c>
      <c r="G45" s="74" t="s">
        <v>639</v>
      </c>
    </row>
    <row r="46" spans="1:7" x14ac:dyDescent="0.35">
      <c r="A46" s="8"/>
      <c r="B46" s="8"/>
      <c r="C46" s="8"/>
      <c r="E46" s="8"/>
      <c r="F46" s="8" t="s">
        <v>469</v>
      </c>
      <c r="G46" s="74" t="s">
        <v>637</v>
      </c>
    </row>
    <row r="47" spans="1:7" x14ac:dyDescent="0.35">
      <c r="A47" s="8"/>
      <c r="B47" s="8"/>
      <c r="C47" s="8"/>
      <c r="E47" s="8"/>
      <c r="F47" s="8" t="s">
        <v>473</v>
      </c>
      <c r="G47" s="74" t="s">
        <v>640</v>
      </c>
    </row>
    <row r="48" spans="1:7" x14ac:dyDescent="0.35">
      <c r="A48" s="8"/>
      <c r="B48" s="8"/>
      <c r="C48" s="8"/>
      <c r="E48" s="74" t="s">
        <v>469</v>
      </c>
      <c r="F48" s="8" t="s">
        <v>675</v>
      </c>
      <c r="G48" s="74" t="s">
        <v>641</v>
      </c>
    </row>
    <row r="49" spans="5:7" x14ac:dyDescent="0.35">
      <c r="E49" s="74" t="s">
        <v>470</v>
      </c>
      <c r="G49" s="74"/>
    </row>
    <row r="50" spans="5:7" x14ac:dyDescent="0.35">
      <c r="E50" s="74" t="s">
        <v>471</v>
      </c>
      <c r="F50" s="8" t="s">
        <v>480</v>
      </c>
      <c r="G50" s="74" t="s">
        <v>642</v>
      </c>
    </row>
    <row r="51" spans="5:7" x14ac:dyDescent="0.35">
      <c r="E51" s="74" t="s">
        <v>472</v>
      </c>
      <c r="F51" s="8" t="s">
        <v>672</v>
      </c>
      <c r="G51" s="74" t="s">
        <v>643</v>
      </c>
    </row>
    <row r="52" spans="5:7" x14ac:dyDescent="0.35">
      <c r="E52" s="74" t="s">
        <v>473</v>
      </c>
      <c r="F52" s="8" t="s">
        <v>673</v>
      </c>
      <c r="G52" s="74" t="s">
        <v>644</v>
      </c>
    </row>
    <row r="53" spans="5:7" x14ac:dyDescent="0.35">
      <c r="E53" s="74" t="s">
        <v>474</v>
      </c>
      <c r="F53" s="8" t="s">
        <v>475</v>
      </c>
      <c r="G53" s="74" t="s">
        <v>645</v>
      </c>
    </row>
    <row r="54" spans="5:7" x14ac:dyDescent="0.35">
      <c r="E54" s="74"/>
      <c r="F54" s="8" t="s">
        <v>479</v>
      </c>
      <c r="G54" s="74" t="s">
        <v>646</v>
      </c>
    </row>
    <row r="55" spans="5:7" x14ac:dyDescent="0.35">
      <c r="E55" s="74" t="s">
        <v>475</v>
      </c>
      <c r="F55" s="8" t="s">
        <v>674</v>
      </c>
      <c r="G55" s="74" t="s">
        <v>647</v>
      </c>
    </row>
    <row r="56" spans="5:7" x14ac:dyDescent="0.35">
      <c r="E56" s="74" t="s">
        <v>476</v>
      </c>
    </row>
    <row r="57" spans="5:7" x14ac:dyDescent="0.35">
      <c r="E57" s="74" t="s">
        <v>477</v>
      </c>
      <c r="F57" s="93" t="s">
        <v>481</v>
      </c>
      <c r="G57" s="93" t="s">
        <v>648</v>
      </c>
    </row>
    <row r="58" spans="5:7" x14ac:dyDescent="0.35">
      <c r="E58" s="74" t="s">
        <v>478</v>
      </c>
      <c r="F58" s="93" t="s">
        <v>482</v>
      </c>
      <c r="G58" s="93" t="s">
        <v>649</v>
      </c>
    </row>
    <row r="59" spans="5:7" x14ac:dyDescent="0.35">
      <c r="E59" s="74" t="s">
        <v>479</v>
      </c>
      <c r="F59" s="93" t="s">
        <v>483</v>
      </c>
      <c r="G59" s="93" t="s">
        <v>650</v>
      </c>
    </row>
    <row r="60" spans="5:7" x14ac:dyDescent="0.35">
      <c r="E60" s="74" t="s">
        <v>480</v>
      </c>
      <c r="F60" s="93" t="s">
        <v>484</v>
      </c>
      <c r="G60" s="8" t="s">
        <v>658</v>
      </c>
    </row>
    <row r="61" spans="5:7" x14ac:dyDescent="0.35">
      <c r="F61" s="93" t="s">
        <v>485</v>
      </c>
      <c r="G61" s="93" t="s">
        <v>651</v>
      </c>
    </row>
    <row r="62" spans="5:7" x14ac:dyDescent="0.35">
      <c r="F62" s="93" t="s">
        <v>486</v>
      </c>
      <c r="G62" s="93" t="s">
        <v>652</v>
      </c>
    </row>
    <row r="64" spans="5:7" x14ac:dyDescent="0.35">
      <c r="F64" s="93" t="s">
        <v>487</v>
      </c>
      <c r="G64" s="93" t="s">
        <v>653</v>
      </c>
    </row>
    <row r="65" spans="6:7" x14ac:dyDescent="0.35">
      <c r="F65" s="93" t="s">
        <v>488</v>
      </c>
      <c r="G65" s="93" t="s">
        <v>488</v>
      </c>
    </row>
    <row r="66" spans="6:7" x14ac:dyDescent="0.35">
      <c r="F66" s="93" t="s">
        <v>657</v>
      </c>
      <c r="G66" s="93" t="s">
        <v>654</v>
      </c>
    </row>
    <row r="67" spans="6:7" x14ac:dyDescent="0.35">
      <c r="F67" s="93" t="s">
        <v>676</v>
      </c>
      <c r="G67" s="93" t="s">
        <v>655</v>
      </c>
    </row>
    <row r="68" spans="6:7" x14ac:dyDescent="0.35">
      <c r="F68" s="93" t="s">
        <v>491</v>
      </c>
      <c r="G68" s="93" t="s">
        <v>491</v>
      </c>
    </row>
    <row r="69" spans="6:7" x14ac:dyDescent="0.35">
      <c r="F69" s="93" t="s">
        <v>492</v>
      </c>
      <c r="G69" s="93" t="s">
        <v>656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workbookViewId="0">
      <selection activeCell="G23" sqref="G23"/>
    </sheetView>
  </sheetViews>
  <sheetFormatPr baseColWidth="10" defaultRowHeight="14.5" x14ac:dyDescent="0.35"/>
  <cols>
    <col min="1" max="1" width="11.54296875" customWidth="1"/>
    <col min="2" max="2" width="9.453125" customWidth="1"/>
    <col min="3" max="4" width="7" customWidth="1"/>
    <col min="5" max="7" width="8.7265625" customWidth="1"/>
    <col min="8" max="8" width="8.1796875" customWidth="1"/>
    <col min="9" max="9" width="8.7265625" customWidth="1"/>
    <col min="10" max="10" width="8.453125" customWidth="1"/>
    <col min="12" max="12" width="10.1796875" customWidth="1"/>
    <col min="13" max="13" width="8.1796875" customWidth="1"/>
    <col min="14" max="14" width="6.7265625" customWidth="1"/>
    <col min="16" max="16" width="9.1796875" customWidth="1"/>
    <col min="17" max="17" width="6.7265625" customWidth="1"/>
    <col min="18" max="18" width="11.453125" customWidth="1"/>
    <col min="19" max="19" width="8.54296875" customWidth="1"/>
    <col min="20" max="20" width="7.1796875" customWidth="1"/>
    <col min="21" max="21" width="9.54296875" customWidth="1"/>
    <col min="22" max="22" width="8.453125" customWidth="1"/>
    <col min="23" max="23" width="8" customWidth="1"/>
    <col min="25" max="25" width="8" customWidth="1"/>
    <col min="26" max="26" width="13.1796875" customWidth="1"/>
    <col min="27" max="27" width="8.26953125" customWidth="1"/>
  </cols>
  <sheetData>
    <row r="1" spans="1:35" x14ac:dyDescent="0.3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35">
      <c r="A2" s="23" t="s">
        <v>87</v>
      </c>
      <c r="B2" s="26">
        <f>2*(O2-U2)</f>
        <v>1.7028023730202554E-2</v>
      </c>
      <c r="C2" s="26">
        <f>L2-R2</f>
        <v>6.5437696341296842E-3</v>
      </c>
      <c r="D2" s="26">
        <f>2*R2-I2</f>
        <v>1.7359302346297054E-2</v>
      </c>
      <c r="E2" s="43">
        <f>2*S2-J2</f>
        <v>58463700000</v>
      </c>
      <c r="F2" s="47">
        <f>2*C2</f>
        <v>1.3087539268259368E-2</v>
      </c>
      <c r="G2" s="91">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3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91">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35">
      <c r="A4" s="23" t="s">
        <v>86</v>
      </c>
      <c r="B4" s="26">
        <f t="shared" si="0"/>
        <v>8.0634500991407787E-3</v>
      </c>
      <c r="C4" s="26">
        <f t="shared" si="1"/>
        <v>3.2958068062282232E-3</v>
      </c>
      <c r="D4" s="26">
        <f>2*R4-I4</f>
        <v>9.1769749664241552E-3</v>
      </c>
      <c r="E4" s="43">
        <f t="shared" si="2"/>
        <v>21688000000</v>
      </c>
      <c r="F4" s="47">
        <f t="shared" si="3"/>
        <v>6.5916136124564463E-3</v>
      </c>
      <c r="G4" s="91">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35">
      <c r="A5" s="29" t="s">
        <v>202</v>
      </c>
      <c r="B5" s="26">
        <f t="shared" si="0"/>
        <v>8.8437994948846327E-3</v>
      </c>
      <c r="C5" s="26">
        <f t="shared" si="1"/>
        <v>3.7675815968584627E-3</v>
      </c>
      <c r="D5" s="26">
        <f>2*R5-I5</f>
        <v>1.0566981856850939E-2</v>
      </c>
      <c r="E5" s="43">
        <f t="shared" si="2"/>
        <v>18761000000</v>
      </c>
      <c r="F5" s="47">
        <f t="shared" si="3"/>
        <v>7.5351631937169254E-3</v>
      </c>
      <c r="G5" s="91">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35">
      <c r="A6" s="34" t="s">
        <v>203</v>
      </c>
      <c r="B6" s="26">
        <f t="shared" si="0"/>
        <v>1.1055813634683727E-2</v>
      </c>
      <c r="C6" s="30">
        <f t="shared" si="1"/>
        <v>4.473664964343288E-3</v>
      </c>
      <c r="D6" s="26">
        <f>2*R6-I6</f>
        <v>1.2349818211794653E-2</v>
      </c>
      <c r="E6" s="43">
        <f t="shared" si="2"/>
        <v>107565200000</v>
      </c>
      <c r="F6" s="47">
        <f t="shared" si="3"/>
        <v>8.947329928686576E-3</v>
      </c>
      <c r="G6" s="91">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35">
      <c r="A7" s="37" t="s">
        <v>205</v>
      </c>
      <c r="B7" s="26">
        <f t="shared" si="0"/>
        <v>1.0470649031249994E-2</v>
      </c>
      <c r="C7" s="26">
        <f t="shared" si="1"/>
        <v>4.6053055562499997E-3</v>
      </c>
      <c r="D7" s="26">
        <f>2*R7-I7</f>
        <v>1.2789388887499999E-2</v>
      </c>
      <c r="E7" s="43">
        <f t="shared" si="2"/>
        <v>149207572000</v>
      </c>
      <c r="F7" s="48">
        <f t="shared" si="3"/>
        <v>9.2106111124999994E-3</v>
      </c>
      <c r="G7" s="91">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35">
      <c r="A8" s="37"/>
      <c r="B8" s="26"/>
      <c r="C8" s="26"/>
      <c r="D8" s="26"/>
      <c r="E8" s="40" t="s">
        <v>250</v>
      </c>
      <c r="F8" s="49">
        <v>9.5999999999999992E-3</v>
      </c>
      <c r="G8" s="92"/>
      <c r="H8" s="26"/>
      <c r="I8" s="38"/>
      <c r="J8" s="7"/>
      <c r="K8" s="39"/>
      <c r="L8" s="38"/>
      <c r="M8" s="7"/>
      <c r="N8" s="39"/>
      <c r="O8" s="38"/>
      <c r="P8" s="7"/>
      <c r="Q8" s="13"/>
      <c r="R8" s="38"/>
      <c r="S8" s="7"/>
      <c r="T8" s="32"/>
      <c r="U8" s="38"/>
      <c r="V8" s="7"/>
      <c r="W8" s="5"/>
      <c r="X8" s="38"/>
      <c r="Y8" s="7"/>
      <c r="Z8" s="13"/>
      <c r="AC8" t="s">
        <v>252</v>
      </c>
      <c r="AI8" t="s">
        <v>720</v>
      </c>
    </row>
    <row r="9" spans="1:35" x14ac:dyDescent="0.35">
      <c r="A9" s="37" t="s">
        <v>3</v>
      </c>
      <c r="B9" s="43"/>
      <c r="C9" s="36"/>
      <c r="D9" s="27">
        <f>E9/AA9</f>
        <v>1.2647283363533513E-2</v>
      </c>
      <c r="E9" s="43">
        <v>27500000000</v>
      </c>
      <c r="F9" s="50">
        <f>G9/AA9</f>
        <v>9.2440143857099501E-3</v>
      </c>
      <c r="G9" s="54">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35">
      <c r="A10" s="37" t="s">
        <v>5</v>
      </c>
      <c r="B10" s="43"/>
      <c r="C10" s="36"/>
      <c r="D10" s="43"/>
      <c r="F10" s="51">
        <v>2.4E-2</v>
      </c>
      <c r="G10" s="92">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35">
      <c r="A11" s="37"/>
      <c r="B11" s="26"/>
      <c r="D11" s="26"/>
      <c r="E11" s="40" t="s">
        <v>250</v>
      </c>
      <c r="F11" s="52">
        <v>2.1299999999999999E-2</v>
      </c>
      <c r="G11" s="51"/>
      <c r="H11" s="19"/>
      <c r="T11" s="32"/>
      <c r="V11" s="32"/>
      <c r="W11" s="5"/>
      <c r="AC11" t="s">
        <v>718</v>
      </c>
    </row>
    <row r="12" spans="1:35" x14ac:dyDescent="0.35">
      <c r="A12" t="s">
        <v>207</v>
      </c>
      <c r="B12" s="40" t="s">
        <v>208</v>
      </c>
      <c r="C12" t="s">
        <v>208</v>
      </c>
      <c r="D12" s="26" t="s">
        <v>208</v>
      </c>
      <c r="E12" s="26"/>
      <c r="F12" s="52" t="s">
        <v>208</v>
      </c>
      <c r="G12" s="52"/>
      <c r="H12" s="19" t="s">
        <v>208</v>
      </c>
      <c r="I12" t="s">
        <v>208</v>
      </c>
      <c r="L12" t="s">
        <v>208</v>
      </c>
      <c r="O12" t="s">
        <v>208</v>
      </c>
      <c r="R12" t="s">
        <v>208</v>
      </c>
      <c r="T12" s="32"/>
      <c r="U12" t="s">
        <v>208</v>
      </c>
      <c r="V12" s="32"/>
      <c r="W12" s="5" t="s">
        <v>209</v>
      </c>
      <c r="X12" t="s">
        <v>208</v>
      </c>
      <c r="Y12" t="s">
        <v>210</v>
      </c>
      <c r="AA12" s="33">
        <v>260000</v>
      </c>
    </row>
    <row r="13" spans="1:35" x14ac:dyDescent="0.35">
      <c r="A13" t="s">
        <v>211</v>
      </c>
      <c r="B13" s="40">
        <f>2*(O13-U13)</f>
        <v>0</v>
      </c>
      <c r="C13" s="40">
        <f t="shared" ref="C13:C19" si="6">L13-R13</f>
        <v>0</v>
      </c>
      <c r="D13" s="40">
        <f t="shared" ref="D13:D19" si="7">2*R13-I13</f>
        <v>0</v>
      </c>
      <c r="E13" s="40"/>
      <c r="F13" s="53">
        <v>0</v>
      </c>
      <c r="G13" s="53"/>
      <c r="H13" s="40">
        <f t="shared" ref="H13:H19" si="8">O13-L13+I13/2</f>
        <v>0</v>
      </c>
      <c r="I13">
        <v>2</v>
      </c>
      <c r="L13">
        <v>1</v>
      </c>
      <c r="O13">
        <v>0</v>
      </c>
      <c r="R13">
        <v>1</v>
      </c>
      <c r="T13" s="32"/>
      <c r="U13">
        <v>0</v>
      </c>
      <c r="V13" s="32"/>
      <c r="W13" s="41">
        <v>0.5</v>
      </c>
      <c r="X13">
        <v>0.1</v>
      </c>
      <c r="Y13">
        <f t="shared" ref="Y13:Y19" si="9">W13*$AA$12/1000000</f>
        <v>0.13</v>
      </c>
    </row>
    <row r="14" spans="1:35" x14ac:dyDescent="0.35">
      <c r="A14" t="s">
        <v>212</v>
      </c>
      <c r="B14" s="40">
        <f t="shared" ref="B14:B19" si="10">2*(O14-U14)</f>
        <v>0</v>
      </c>
      <c r="C14" s="40">
        <f t="shared" si="6"/>
        <v>0</v>
      </c>
      <c r="D14" s="40">
        <f t="shared" si="7"/>
        <v>2</v>
      </c>
      <c r="E14" s="40"/>
      <c r="F14" s="53">
        <v>0</v>
      </c>
      <c r="G14" s="53"/>
      <c r="H14" s="40">
        <f t="shared" si="8"/>
        <v>1</v>
      </c>
      <c r="I14">
        <v>2</v>
      </c>
      <c r="L14">
        <v>2</v>
      </c>
      <c r="O14">
        <v>2</v>
      </c>
      <c r="R14">
        <v>2</v>
      </c>
      <c r="T14" s="32"/>
      <c r="U14">
        <v>2</v>
      </c>
      <c r="V14" s="32"/>
      <c r="W14" s="41">
        <v>2</v>
      </c>
      <c r="X14">
        <v>1</v>
      </c>
      <c r="Y14">
        <f t="shared" si="9"/>
        <v>0.52</v>
      </c>
    </row>
    <row r="15" spans="1:35" x14ac:dyDescent="0.35">
      <c r="A15" t="s">
        <v>213</v>
      </c>
      <c r="B15" s="40">
        <f t="shared" si="10"/>
        <v>0</v>
      </c>
      <c r="C15" s="40">
        <f t="shared" si="6"/>
        <v>1</v>
      </c>
      <c r="D15" s="40">
        <f t="shared" si="7"/>
        <v>2</v>
      </c>
      <c r="E15" s="40"/>
      <c r="F15" s="53">
        <v>2</v>
      </c>
      <c r="G15" s="53"/>
      <c r="H15" s="40">
        <f t="shared" si="8"/>
        <v>1</v>
      </c>
      <c r="I15">
        <v>2</v>
      </c>
      <c r="L15">
        <v>3</v>
      </c>
      <c r="O15">
        <v>3</v>
      </c>
      <c r="R15">
        <v>2</v>
      </c>
      <c r="T15" s="32"/>
      <c r="U15">
        <v>3</v>
      </c>
      <c r="V15" s="32"/>
      <c r="W15" s="41">
        <v>5</v>
      </c>
      <c r="X15">
        <v>2</v>
      </c>
      <c r="Y15">
        <f t="shared" si="9"/>
        <v>1.3</v>
      </c>
    </row>
    <row r="16" spans="1:35" x14ac:dyDescent="0.35">
      <c r="A16" t="s">
        <v>214</v>
      </c>
      <c r="B16" s="40">
        <f t="shared" si="10"/>
        <v>2</v>
      </c>
      <c r="C16" s="40">
        <f t="shared" si="6"/>
        <v>1</v>
      </c>
      <c r="D16" s="40">
        <f t="shared" si="7"/>
        <v>2</v>
      </c>
      <c r="E16" s="40"/>
      <c r="F16" s="53">
        <v>2</v>
      </c>
      <c r="G16" s="53"/>
      <c r="H16" s="40">
        <f t="shared" si="8"/>
        <v>3</v>
      </c>
      <c r="I16">
        <v>2</v>
      </c>
      <c r="L16">
        <v>3</v>
      </c>
      <c r="O16">
        <v>5</v>
      </c>
      <c r="R16">
        <v>2</v>
      </c>
      <c r="T16" s="32"/>
      <c r="U16">
        <v>4</v>
      </c>
      <c r="V16" s="32"/>
      <c r="W16" s="41">
        <v>10</v>
      </c>
      <c r="X16">
        <v>5</v>
      </c>
      <c r="Y16">
        <f t="shared" si="9"/>
        <v>2.6</v>
      </c>
    </row>
    <row r="17" spans="1:26" x14ac:dyDescent="0.35">
      <c r="A17" t="s">
        <v>215</v>
      </c>
      <c r="B17" s="40">
        <f t="shared" si="10"/>
        <v>4</v>
      </c>
      <c r="C17" s="40">
        <f t="shared" si="6"/>
        <v>1</v>
      </c>
      <c r="D17" s="40">
        <f t="shared" si="7"/>
        <v>2</v>
      </c>
      <c r="E17" s="40"/>
      <c r="F17" s="53">
        <v>2</v>
      </c>
      <c r="G17" s="53"/>
      <c r="H17" s="40">
        <f t="shared" si="8"/>
        <v>5</v>
      </c>
      <c r="I17">
        <v>2</v>
      </c>
      <c r="L17">
        <v>3</v>
      </c>
      <c r="O17">
        <v>7</v>
      </c>
      <c r="R17">
        <v>2</v>
      </c>
      <c r="T17" s="32"/>
      <c r="U17">
        <v>5</v>
      </c>
      <c r="V17" s="32"/>
      <c r="W17" s="41">
        <v>100</v>
      </c>
      <c r="X17">
        <v>10</v>
      </c>
      <c r="Y17">
        <f t="shared" si="9"/>
        <v>26</v>
      </c>
    </row>
    <row r="18" spans="1:26" x14ac:dyDescent="0.35">
      <c r="A18" t="s">
        <v>216</v>
      </c>
      <c r="B18" s="40">
        <f t="shared" si="10"/>
        <v>4</v>
      </c>
      <c r="C18" s="40">
        <f t="shared" si="6"/>
        <v>1</v>
      </c>
      <c r="D18" s="40">
        <f t="shared" si="7"/>
        <v>2</v>
      </c>
      <c r="E18" s="40"/>
      <c r="F18" s="53">
        <v>2</v>
      </c>
      <c r="G18" s="53"/>
      <c r="H18" s="40">
        <f t="shared" si="8"/>
        <v>6</v>
      </c>
      <c r="I18">
        <v>2</v>
      </c>
      <c r="L18">
        <v>3</v>
      </c>
      <c r="O18">
        <v>8</v>
      </c>
      <c r="R18">
        <v>2</v>
      </c>
      <c r="T18" s="32"/>
      <c r="U18">
        <v>6</v>
      </c>
      <c r="V18" s="32"/>
      <c r="W18" s="41">
        <v>1000</v>
      </c>
      <c r="X18">
        <v>60</v>
      </c>
      <c r="Y18">
        <f t="shared" si="9"/>
        <v>260</v>
      </c>
    </row>
    <row r="19" spans="1:26" x14ac:dyDescent="0.35">
      <c r="A19" t="s">
        <v>217</v>
      </c>
      <c r="B19" s="40">
        <f t="shared" si="10"/>
        <v>4</v>
      </c>
      <c r="C19" s="40">
        <f t="shared" si="6"/>
        <v>1</v>
      </c>
      <c r="D19" s="40">
        <f t="shared" si="7"/>
        <v>2</v>
      </c>
      <c r="E19" s="40"/>
      <c r="F19" s="53">
        <v>2</v>
      </c>
      <c r="G19" s="53"/>
      <c r="H19" s="40">
        <f t="shared" si="8"/>
        <v>7</v>
      </c>
      <c r="I19">
        <v>2</v>
      </c>
      <c r="L19">
        <v>3</v>
      </c>
      <c r="O19">
        <v>9</v>
      </c>
      <c r="R19">
        <v>2</v>
      </c>
      <c r="T19" s="32"/>
      <c r="U19">
        <v>7</v>
      </c>
      <c r="V19" s="32"/>
      <c r="W19" s="41">
        <v>10000</v>
      </c>
      <c r="X19">
        <v>90</v>
      </c>
      <c r="Y19">
        <f t="shared" si="9"/>
        <v>2600</v>
      </c>
    </row>
    <row r="20" spans="1:26" x14ac:dyDescent="0.35">
      <c r="E20" t="s">
        <v>253</v>
      </c>
      <c r="F20" s="49">
        <v>8.5000000000000006E-3</v>
      </c>
      <c r="G20" s="54">
        <f>F20*H20</f>
        <v>816000000000</v>
      </c>
      <c r="H20">
        <f>96*10^12</f>
        <v>96000000000000</v>
      </c>
      <c r="I20" s="94">
        <f>G20/2</f>
        <v>408000000000</v>
      </c>
      <c r="T20" s="32"/>
      <c r="V20" s="32"/>
      <c r="W20" s="5"/>
    </row>
    <row r="21" spans="1:26" x14ac:dyDescent="0.35">
      <c r="E21" t="s">
        <v>251</v>
      </c>
      <c r="F21" s="49">
        <v>1.6000000000000001E-3</v>
      </c>
      <c r="G21" s="54">
        <f>F21*H21</f>
        <v>2880000000</v>
      </c>
      <c r="H21">
        <v>1800000000000</v>
      </c>
      <c r="I21" s="94">
        <f t="shared" ref="I21:I26" si="11">G21/2</f>
        <v>1440000000</v>
      </c>
      <c r="T21" s="32"/>
      <c r="V21" s="32"/>
      <c r="W21" s="5"/>
    </row>
    <row r="22" spans="1:26" x14ac:dyDescent="0.35">
      <c r="E22" t="s">
        <v>254</v>
      </c>
      <c r="F22" s="49">
        <v>1.6000000000000001E-3</v>
      </c>
      <c r="G22" s="54">
        <f>F22*H22</f>
        <v>841600000</v>
      </c>
      <c r="H22">
        <v>526000000000</v>
      </c>
      <c r="I22" s="94">
        <f t="shared" si="11"/>
        <v>420800000</v>
      </c>
      <c r="T22" s="32"/>
      <c r="V22" s="32"/>
      <c r="W22" s="5"/>
    </row>
    <row r="23" spans="1:26" s="89" customFormat="1" x14ac:dyDescent="0.35">
      <c r="E23" s="89" t="s">
        <v>722</v>
      </c>
      <c r="F23" s="49">
        <v>6.7999999999999996E-3</v>
      </c>
      <c r="G23" s="54">
        <v>121318800000</v>
      </c>
      <c r="I23" s="94">
        <f t="shared" si="11"/>
        <v>60659400000</v>
      </c>
      <c r="T23" s="32"/>
      <c r="V23" s="32"/>
      <c r="W23" s="5"/>
    </row>
    <row r="24" spans="1:26" s="89" customFormat="1" x14ac:dyDescent="0.35">
      <c r="C24" s="89" t="s">
        <v>721</v>
      </c>
      <c r="F24" s="49">
        <v>2.3E-3</v>
      </c>
      <c r="G24" s="54">
        <v>37300000000</v>
      </c>
      <c r="I24" s="94">
        <f t="shared" si="11"/>
        <v>18650000000</v>
      </c>
      <c r="T24" s="32"/>
      <c r="V24" s="32"/>
      <c r="W24" s="5"/>
    </row>
    <row r="25" spans="1:26" s="89" customFormat="1" x14ac:dyDescent="0.35">
      <c r="E25" s="89" t="s">
        <v>723</v>
      </c>
      <c r="F25" s="49">
        <v>9.5999999999999992E-3</v>
      </c>
      <c r="G25" s="54">
        <v>165620000000</v>
      </c>
      <c r="I25" s="94">
        <f t="shared" si="11"/>
        <v>82810000000</v>
      </c>
      <c r="T25" s="32"/>
      <c r="V25" s="32"/>
      <c r="W25" s="5"/>
    </row>
    <row r="26" spans="1:26" s="89" customFormat="1" x14ac:dyDescent="0.35">
      <c r="D26" s="89" t="s">
        <v>724</v>
      </c>
      <c r="F26" s="49">
        <v>2.18E-2</v>
      </c>
      <c r="G26" s="54">
        <v>395000000000</v>
      </c>
      <c r="I26" s="94">
        <f t="shared" si="11"/>
        <v>197500000000</v>
      </c>
      <c r="T26" s="32"/>
      <c r="V26" s="32"/>
      <c r="W26" s="5"/>
    </row>
    <row r="27" spans="1:26" x14ac:dyDescent="0.3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3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3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3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3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3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3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3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3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3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3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3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3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3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3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3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3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3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Wording</vt:lpstr>
      <vt:lpstr>Quotas</vt:lpstr>
      <vt:lpstr>Constants</vt:lpstr>
      <vt:lpstr>Income</vt:lpstr>
      <vt:lpstr>Education</vt:lpstr>
      <vt:lpstr>Policies</vt:lpstr>
      <vt:lpstr>Policies_EN</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2023-10-20T15:33:07Z</dcterms:modified>
</cp:coreProperties>
</file>