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questionnaire\"/>
    </mc:Choice>
  </mc:AlternateContent>
  <bookViews>
    <workbookView xWindow="0" yWindow="0" windowWidth="19220" windowHeight="11880" activeTab="5"/>
  </bookViews>
  <sheets>
    <sheet name="Main" sheetId="3" r:id="rId1"/>
    <sheet name="Constants" sheetId="2" r:id="rId2"/>
    <sheet name="Income" sheetId="4" r:id="rId3"/>
    <sheet name="Education" sheetId="5" r:id="rId4"/>
    <sheet name="Policies" sheetId="6" r:id="rId5"/>
    <sheet name="Wealth tax" sheetId="8" r:id="rId6"/>
    <sheet name="Rotated (old)" sheetId="1"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6" i="8" l="1"/>
  <c r="L6" i="8"/>
  <c r="I6" i="8"/>
  <c r="F6" i="8"/>
  <c r="C6" i="8"/>
  <c r="B6" i="8"/>
  <c r="D6" i="8"/>
  <c r="G6" i="8"/>
  <c r="J6" i="8"/>
  <c r="M6" i="8"/>
  <c r="O6" i="8"/>
  <c r="O7" i="8"/>
  <c r="L4" i="8"/>
  <c r="L3" i="8"/>
  <c r="L2" i="8"/>
  <c r="L5" i="8"/>
  <c r="B5" i="8"/>
  <c r="M17" i="8"/>
  <c r="B17" i="8"/>
  <c r="M16" i="8"/>
  <c r="B16" i="8"/>
  <c r="M15" i="8"/>
  <c r="B15" i="8"/>
  <c r="M14" i="8"/>
  <c r="B14" i="8"/>
  <c r="M13" i="8"/>
  <c r="B13" i="8"/>
  <c r="M12" i="8"/>
  <c r="B12" i="8"/>
  <c r="M11" i="8"/>
  <c r="B11" i="8"/>
  <c r="B7" i="8"/>
  <c r="I5" i="8"/>
  <c r="F5" i="8"/>
  <c r="C5" i="8"/>
  <c r="I4" i="8"/>
  <c r="F4" i="8"/>
  <c r="C4" i="8"/>
  <c r="I3" i="8"/>
  <c r="F3" i="8"/>
  <c r="C3" i="8"/>
  <c r="I2" i="8"/>
  <c r="F2" i="8"/>
  <c r="C2" i="8"/>
  <c r="B4" i="8" l="1"/>
  <c r="B3" i="8"/>
  <c r="B2" i="8"/>
  <c r="K15" i="3"/>
  <c r="G15" i="3"/>
  <c r="F15" i="3"/>
  <c r="E15" i="3"/>
  <c r="D15" i="3"/>
  <c r="C15" i="3"/>
  <c r="B15" i="3"/>
  <c r="O11" i="1"/>
  <c r="O7" i="1"/>
  <c r="O6" i="1"/>
  <c r="O5" i="1"/>
  <c r="O4" i="1"/>
  <c r="O3" i="1"/>
  <c r="O2" i="1"/>
  <c r="C35" i="3" l="1"/>
  <c r="D35" i="3"/>
  <c r="F35" i="3"/>
  <c r="B35" i="3"/>
  <c r="B32" i="3" l="1"/>
  <c r="G31" i="3"/>
  <c r="F31" i="3"/>
  <c r="E31" i="3"/>
  <c r="D31" i="3"/>
  <c r="C31" i="3"/>
  <c r="B31" i="3"/>
  <c r="G30" i="3"/>
  <c r="F30" i="3"/>
  <c r="E30" i="3"/>
  <c r="D30" i="3"/>
  <c r="B30" i="3"/>
  <c r="F28" i="3"/>
  <c r="E28" i="3"/>
  <c r="D28" i="3"/>
  <c r="D32" i="3" s="1"/>
  <c r="C28" i="3"/>
  <c r="C32" i="3" s="1"/>
  <c r="I26" i="3"/>
  <c r="H26" i="3"/>
  <c r="I25" i="3"/>
  <c r="H25" i="3"/>
  <c r="I17" i="3"/>
  <c r="H17" i="3"/>
  <c r="I16" i="3"/>
  <c r="H16" i="3"/>
  <c r="G9" i="3"/>
  <c r="F9" i="3"/>
  <c r="E12" i="3"/>
  <c r="E34" i="3" s="1"/>
  <c r="D12" i="3"/>
  <c r="D34" i="3" s="1"/>
  <c r="B12" i="3"/>
  <c r="H13" i="3"/>
  <c r="I13" i="3" s="1"/>
  <c r="C12" i="3"/>
  <c r="C34" i="3" s="1"/>
  <c r="C9" i="3"/>
  <c r="C10" i="3" s="1"/>
  <c r="C21" i="3" s="1"/>
  <c r="C19" i="3" s="1"/>
  <c r="D7" i="3"/>
  <c r="C7" i="3"/>
  <c r="C2" i="3" s="1"/>
  <c r="B7" i="3"/>
  <c r="I6" i="3"/>
  <c r="H6" i="3"/>
  <c r="H5" i="3"/>
  <c r="I5" i="3" s="1"/>
  <c r="G2" i="3"/>
  <c r="F2" i="3"/>
  <c r="E2" i="3"/>
  <c r="D2" i="3"/>
  <c r="B2" i="3"/>
  <c r="M8" i="1"/>
  <c r="M9" i="1" s="1"/>
  <c r="Z8" i="1"/>
  <c r="Z9" i="1" s="1"/>
  <c r="B9" i="3" l="1"/>
  <c r="B10" i="3" s="1"/>
  <c r="B21" i="3" s="1"/>
  <c r="B19" i="3" s="1"/>
  <c r="D9" i="3"/>
  <c r="D33" i="3" s="1"/>
  <c r="G12" i="3"/>
  <c r="G34" i="3" s="1"/>
  <c r="B34" i="3"/>
  <c r="F33" i="3"/>
  <c r="F10" i="3"/>
  <c r="F21" i="3" s="1"/>
  <c r="F19" i="3" s="1"/>
  <c r="G33" i="3"/>
  <c r="G10" i="3"/>
  <c r="G21" i="3" s="1"/>
  <c r="G19" i="3" s="1"/>
  <c r="F12" i="3"/>
  <c r="F34" i="3" s="1"/>
  <c r="C30" i="3"/>
  <c r="E9" i="3"/>
  <c r="C33" i="3"/>
  <c r="H28" i="3"/>
  <c r="I28" i="3" s="1"/>
  <c r="I30" i="3" s="1"/>
  <c r="H30" i="3"/>
  <c r="B6" i="1"/>
  <c r="B5" i="1"/>
  <c r="B7" i="1"/>
  <c r="G3" i="1"/>
  <c r="B3" i="1" s="1"/>
  <c r="G4" i="1"/>
  <c r="B4" i="1" s="1"/>
  <c r="G2" i="1"/>
  <c r="B2" i="1" s="1"/>
  <c r="AE3" i="1"/>
  <c r="AE4" i="1"/>
  <c r="AE6" i="1"/>
  <c r="AE5" i="1"/>
  <c r="AE7" i="1"/>
  <c r="AE2" i="1"/>
  <c r="AF2" i="1"/>
  <c r="AD2" i="1"/>
  <c r="AD7" i="1"/>
  <c r="B33" i="3" l="1"/>
  <c r="H12" i="3"/>
  <c r="H34" i="3" s="1"/>
  <c r="D10" i="3"/>
  <c r="D21" i="3" s="1"/>
  <c r="D19" i="3" s="1"/>
  <c r="H32" i="3"/>
  <c r="E10" i="3"/>
  <c r="E21" i="3" s="1"/>
  <c r="E19" i="3" s="1"/>
  <c r="E33" i="3"/>
  <c r="I32" i="3"/>
  <c r="I12" i="3"/>
  <c r="I34" i="3" s="1"/>
  <c r="L6" i="1"/>
  <c r="AH6" i="1" s="1"/>
  <c r="I6" i="1"/>
  <c r="L2" i="1"/>
  <c r="AH2" i="1" s="1"/>
  <c r="I2" i="1"/>
  <c r="L4" i="1"/>
  <c r="AH4" i="1" s="1"/>
  <c r="I4" i="1"/>
  <c r="L3" i="1"/>
  <c r="AH3" i="1" s="1"/>
  <c r="I3" i="1"/>
  <c r="L5" i="1"/>
  <c r="AH5" i="1" s="1"/>
  <c r="I5" i="1"/>
  <c r="I7" i="1"/>
  <c r="L7" i="1"/>
  <c r="AH7" i="1" s="1"/>
  <c r="Q8" i="1"/>
  <c r="Q9" i="1"/>
  <c r="P9" i="1"/>
  <c r="P8" i="1"/>
  <c r="E8" i="1"/>
  <c r="Y8" i="1"/>
  <c r="Y9" i="1" s="1"/>
  <c r="J2" i="1" l="1"/>
  <c r="U2" i="1" s="1"/>
  <c r="S2" i="1" s="1"/>
  <c r="AG2" i="1"/>
  <c r="J7" i="1"/>
  <c r="U7" i="1" s="1"/>
  <c r="S7" i="1" s="1"/>
  <c r="AG7" i="1"/>
  <c r="AG5" i="1"/>
  <c r="J5" i="1"/>
  <c r="U5" i="1" s="1"/>
  <c r="S5" i="1" s="1"/>
  <c r="AG6" i="1"/>
  <c r="J6" i="1"/>
  <c r="U6" i="1" s="1"/>
  <c r="S6" i="1" s="1"/>
  <c r="J3" i="1"/>
  <c r="U3" i="1" s="1"/>
  <c r="S3" i="1" s="1"/>
  <c r="AG3" i="1"/>
  <c r="AG4" i="1"/>
  <c r="J4" i="1"/>
  <c r="U4" i="1" s="1"/>
  <c r="S4" i="1" s="1"/>
  <c r="L8" i="1"/>
  <c r="AH8" i="1" s="1"/>
  <c r="L9" i="1"/>
  <c r="AH9" i="1" s="1"/>
  <c r="E9" i="1"/>
  <c r="AB3" i="1"/>
  <c r="AD3" i="1" s="1"/>
  <c r="AB4" i="1"/>
  <c r="AD4" i="1" s="1"/>
  <c r="AB6" i="1"/>
  <c r="AD6" i="1" s="1"/>
  <c r="AB5" i="1"/>
  <c r="AD5" i="1" s="1"/>
  <c r="AF3" i="1" l="1"/>
  <c r="F9" i="1"/>
  <c r="F8" i="1"/>
  <c r="AF4" i="1"/>
  <c r="AB8" i="1"/>
  <c r="AB9" i="1" l="1"/>
  <c r="AD9" i="1" s="1"/>
  <c r="AD8" i="1"/>
  <c r="AF8" i="1"/>
  <c r="AF9" i="1" l="1"/>
</calcChain>
</file>

<file path=xl/sharedStrings.xml><?xml version="1.0" encoding="utf-8"?>
<sst xmlns="http://schemas.openxmlformats.org/spreadsheetml/2006/main" count="398" uniqueCount="262">
  <si>
    <t>France</t>
  </si>
  <si>
    <t>Germany</t>
  </si>
  <si>
    <t>Spain</t>
  </si>
  <si>
    <t>UK</t>
  </si>
  <si>
    <t>Switzerland</t>
  </si>
  <si>
    <t>US</t>
  </si>
  <si>
    <t>Country</t>
  </si>
  <si>
    <t>ODA/spending</t>
  </si>
  <si>
    <t>Source</t>
  </si>
  <si>
    <t>https://data.oecd.org/gga/general-government-spending.htm</t>
  </si>
  <si>
    <t>Govt spending pc ($)</t>
  </si>
  <si>
    <t>Govt spending (M$)</t>
  </si>
  <si>
    <t>https://data.oecd.org/pop/population.htm</t>
  </si>
  <si>
    <t>https://www.oecd.org/dac/financing-sustainable-development/development-finance-data/ODA-2019-detailed-summary.pdf</t>
  </si>
  <si>
    <t>https://en.wikipedia.org/wiki/Budget_of_the_European_Union</t>
  </si>
  <si>
    <t>ODA*/spending</t>
  </si>
  <si>
    <t>net loss GCS ($/month)</t>
  </si>
  <si>
    <t>Pop &gt;15 2015</t>
  </si>
  <si>
    <t>Pop &gt;15 2030</t>
  </si>
  <si>
    <t>€ per $</t>
  </si>
  <si>
    <t>net loss (G€/year)</t>
  </si>
  <si>
    <t>2015 global pop &gt;15</t>
  </si>
  <si>
    <t>A</t>
  </si>
  <si>
    <t>2030 global pop &gt;15</t>
  </si>
  <si>
    <t>F</t>
  </si>
  <si>
    <t>Carbon tax revenues in 2030</t>
  </si>
  <si>
    <t>R</t>
  </si>
  <si>
    <t>2015 Global CO2 emission (MtCO2)</t>
  </si>
  <si>
    <t>E</t>
  </si>
  <si>
    <t>Formula: ((e/E)*(f/a)*A/F)*R/a</t>
  </si>
  <si>
    <t>adrien-fabre.com/Documents/estimate%20of%20a%20global%20basic%20income.pdf</t>
  </si>
  <si>
    <t>e national emission</t>
  </si>
  <si>
    <t>e/E global emission share</t>
  </si>
  <si>
    <t>EU28</t>
  </si>
  <si>
    <t>US 2021 https://www.govinfo.gov/content/pkg/BUDGET-2021-BUD/pdf/BUDGET-2021-BUD.pdf p. 115, 127  total outlays minus net interest</t>
  </si>
  <si>
    <t>FR 2019 https://fr.wikipedia.org/wiki/Budget_de_l%27%C3%89tat_fran%C3%A7ais_en_2019</t>
  </si>
  <si>
    <t>ODA national (M)</t>
  </si>
  <si>
    <t>UK 2019 % of Total Managed Expenditures i.e. 15,0G£ over 886 public spending (403,8 in state budget i.e. Departmental Expenditures Limits) https://ifs.org.uk/taxlab/taxlab-data-item/ifs-spending-composition-sheet  https://www.gov.uk/government/statistics/public-spending-statistics-release-november-2020/public-spending-statistics-november-2020  https://www.gov.uk/government/publications/how-to-understand-public-sector-spending/how-to-understand-public-sector-spending</t>
  </si>
  <si>
    <t>ODA/GNI (2019)</t>
  </si>
  <si>
    <t>govt spending/GDP (2019)</t>
  </si>
  <si>
    <t>ODA/govt spending (2019)</t>
  </si>
  <si>
    <t>ODA*/GNI (2019)</t>
  </si>
  <si>
    <t>ODA*/govt spending (2019)</t>
  </si>
  <si>
    <t>Median/Average carbon footprint</t>
  </si>
  <si>
    <t>US individual average of deciles 5 and 6 (or 4 to 7) over individual average, from Fremstad &amp; Paul (2019)</t>
  </si>
  <si>
    <t>EU from Ivanova &amp; Wood (2020)</t>
  </si>
  <si>
    <t>UK 82% from Ivanova &amp; Wood (2020) Supplementary material (Table 6)</t>
  </si>
  <si>
    <t>Compatible carbon price ($/tCO2)</t>
  </si>
  <si>
    <t>https://data.worldbank.org/indicator/NY.GDP.MKTP.CD?locations=DE</t>
  </si>
  <si>
    <t>GDP (G 2021$)</t>
  </si>
  <si>
    <t>Top 5% post-tax income share</t>
  </si>
  <si>
    <t>Top 5% post-tax threshold  (k $2021)</t>
  </si>
  <si>
    <t>tax revenue over top 5% share</t>
  </si>
  <si>
    <t>2020 equal-split https://wid.world/</t>
  </si>
  <si>
    <t>Adult pop 2020</t>
  </si>
  <si>
    <t>Adult pop 2030</t>
  </si>
  <si>
    <t>tax revenues needed for compensation of 2020 typical person</t>
  </si>
  <si>
    <t>tax revenues needed for compensation of 2030 typical person</t>
  </si>
  <si>
    <t>* includes ODA from EU institutions</t>
  </si>
  <si>
    <t>cf. 'Constants' sheet</t>
  </si>
  <si>
    <t>UN World Population Prospects (2017) POP/7-1</t>
  </si>
  <si>
    <t>https://di.unfccc.int/time_series (cf. 'Constants' sheet)</t>
  </si>
  <si>
    <t>EU27 (excl. UK)</t>
  </si>
  <si>
    <t>Eu5 (Eu4+CH)</t>
  </si>
  <si>
    <t>Eu4 (FR+DE+SP+UK)</t>
  </si>
  <si>
    <t>Italic denotes raw/external data</t>
  </si>
  <si>
    <t>ODA (2019 M$)</t>
  </si>
  <si>
    <t>share in EU revenues (2023)</t>
  </si>
  <si>
    <t>median loss from GCS in 2030</t>
  </si>
  <si>
    <t>Assumption: emissions per adult (&gt;15) will evolve in the same way in all countries</t>
  </si>
  <si>
    <t>tax revenues needed over GDP</t>
  </si>
  <si>
    <t>Pop (2021 M)</t>
  </si>
  <si>
    <t>Deprecated:</t>
  </si>
  <si>
    <t>Bold denotes figures used in the questionnaire</t>
  </si>
  <si>
    <t>2030 has been chosen because it is the date where the Global Climate Scheme (GCS) should cost the most (i.e. the share of its revenues over global GDP will be highest)</t>
  </si>
  <si>
    <t>Sources : global price/emission trajectory: Hood (2017); Stern &amp; Stiglitz (2017); population, etc.: OCDE: bit.ly/37kSVUx ; ONU: bit.ly/38kUOAb ; CO2 emissions for countries absent from OECD (UK, NG, EG, except IR: conso-based): CO2e production-based with LULUCF 2018 https://en.wikipedia.org/wiki/List_of_countries_by_greenhouse_gas_emissions i.e. https://di.unfccc.int/time_series</t>
  </si>
  <si>
    <t>D1</t>
  </si>
  <si>
    <t>D2</t>
  </si>
  <si>
    <t>Q1</t>
  </si>
  <si>
    <t>D3</t>
  </si>
  <si>
    <t>D4</t>
  </si>
  <si>
    <t>Q2</t>
  </si>
  <si>
    <t>D6</t>
  </si>
  <si>
    <t>D7</t>
  </si>
  <si>
    <t>Q3</t>
  </si>
  <si>
    <t>D8</t>
  </si>
  <si>
    <t>D9</t>
  </si>
  <si>
    <t>FR</t>
  </si>
  <si>
    <t>DE</t>
  </si>
  <si>
    <t>ES</t>
  </si>
  <si>
    <t>CH</t>
  </si>
  <si>
    <t>Eurostat 2021</t>
  </si>
  <si>
    <t>Eurostat 2018  inflated to 2021</t>
  </si>
  <si>
    <t>Eurostat 2019  inflated to 2021</t>
  </si>
  <si>
    <t>Variable</t>
  </si>
  <si>
    <t>Equivalised disposable income</t>
  </si>
  <si>
    <t>Household total income</t>
  </si>
  <si>
    <t>Unit</t>
  </si>
  <si>
    <t>€/Month</t>
  </si>
  <si>
    <t>£/Month</t>
  </si>
  <si>
    <t>CHF/Month</t>
  </si>
  <si>
    <t>k$/Year</t>
  </si>
  <si>
    <t>Eurostat data: https://ec.europa.eu/eurostat/estat-navtree-portlet-prod/BulkDownloadListing?file=data/ilc_di01.tsv.gz</t>
  </si>
  <si>
    <t>To inflate data, we use nominal GDP growth in LCU from https://data.worldbank.org/indicator/NY.GDP.MKTP.CN?end=2021&amp;locations=GB-CH&amp;start=1960&amp;view=chart</t>
  </si>
  <si>
    <t>Census 2021 HINC-01 (Current Population Survey)</t>
  </si>
  <si>
    <t>US data: https://www.census.gov/data/tables/time-series/demo/income-poverty/cps-hinc/hinc-01.html</t>
  </si>
  <si>
    <t>Sample (total 2000, proportional to 2020 adult pop)</t>
  </si>
  <si>
    <t>Brevet</t>
  </si>
  <si>
    <t>CAP ou BEP</t>
  </si>
  <si>
    <t>Bac professionnel</t>
  </si>
  <si>
    <t>Bac général ou technologique</t>
  </si>
  <si>
    <t>Bac +2 (BTS, DUT, DEUG…)</t>
  </si>
  <si>
    <t>Bac +3 (licence…)</t>
  </si>
  <si>
    <t>Bac +5 ou plus (master, école d'ingénieur ou de commerce, doctorat, médecine, maîtrise, DEA, DESS...)</t>
  </si>
  <si>
    <t>Eigth grade</t>
  </si>
  <si>
    <t>Primary school or less</t>
  </si>
  <si>
    <t>Some high school</t>
  </si>
  <si>
    <t>Regular high school diploma/GED or alternative credential</t>
  </si>
  <si>
    <t>Bachelor's degree (for example: BA, BS)</t>
  </si>
  <si>
    <t>Master’s degree or above (MA, MS, MEng, MEd, MSW, MBA, MD, DDS, DVM, LLB, JD)</t>
  </si>
  <si>
    <t>!</t>
  </si>
  <si>
    <t>2-year college degree or associates degree (for example: AA, AS) / Some college, no degree</t>
  </si>
  <si>
    <t>Educación secundaria obligatoria (ESO)</t>
  </si>
  <si>
    <t>Formación profesional básica (FP)</t>
  </si>
  <si>
    <t>Bachillerato</t>
  </si>
  <si>
    <t>Formación profesional de grado medio</t>
  </si>
  <si>
    <t>Formación profesional de grado superior</t>
  </si>
  <si>
    <t>Grado universitario</t>
  </si>
  <si>
    <t>Máster/doctorado</t>
  </si>
  <si>
    <t>Primary education or less</t>
  </si>
  <si>
    <t>High school degree (A level)</t>
  </si>
  <si>
    <t>Vocational Upper secondary (Level 3 award, level 3 certificate, level 3 diploma, advanced apprenticeship, etc.)</t>
  </si>
  <si>
    <t>Higher vocational education (Level 4+ award, level 4+ certificate, level 4+ diploma, higher apprenticeship, etc.)</t>
  </si>
  <si>
    <t>Bachelor's Degree (BA, BSc, BEng, etc.)</t>
  </si>
  <si>
    <t>Postgraduate diploma or certificate, Master's Degree (MSc, MA, MBA, etc.) or Ph.D.</t>
  </si>
  <si>
    <t>Keine abgeschlossene Schulbildung / Grundschule</t>
  </si>
  <si>
    <t>Educación primaria / No he completado la enseñanza básica</t>
  </si>
  <si>
    <t>École primaire / Aucun</t>
  </si>
  <si>
    <t>Untere Sekundarstufe (z.B. Haupt- oder Realschulabschluss)</t>
  </si>
  <si>
    <t>Beruflicher Abschluss / Ausbildung</t>
  </si>
  <si>
    <t>Abitur</t>
  </si>
  <si>
    <t>Master-Abschluss oder höher</t>
  </si>
  <si>
    <t>Zweitausbildung</t>
  </si>
  <si>
    <t>Hochschulabschluss (z.B. Bachelor, Fachschulabschluss)</t>
  </si>
  <si>
    <t>Erstausbildung</t>
  </si>
  <si>
    <t>Some secondary school</t>
  </si>
  <si>
    <t>merge 3 and 4</t>
  </si>
  <si>
    <t>United Kingdom</t>
  </si>
  <si>
    <t>United States</t>
  </si>
  <si>
    <t>Decrease the payroll tax</t>
  </si>
  <si>
    <t>Permit completion of the Keystone pipeline</t>
  </si>
  <si>
    <t>Withdrawal of the Paris agreement</t>
  </si>
  <si>
    <t>Marriage only for opposite-sex couples</t>
  </si>
  <si>
    <t>Strict enforcement of immigration and border legislation</t>
  </si>
  <si>
    <t>Increase corporate income tax rate from 21% to 28%</t>
  </si>
  <si>
    <t>Coal exit</t>
  </si>
  <si>
    <t>Trillion dollar investment in clean transportation infrastructure and building insulation</t>
  </si>
  <si>
    <t>$15 minimum wage</t>
  </si>
  <si>
    <t>National redistribution scheme</t>
  </si>
  <si>
    <t>Student loan forgiveness</t>
  </si>
  <si>
    <t>Universal childcare/pre-K</t>
  </si>
  <si>
    <t>Funding affordable housing</t>
  </si>
  <si>
    <t>Expanding the Supreme Court</t>
  </si>
  <si>
    <t>Handgun ban</t>
  </si>
  <si>
    <t>Making abortion a right at the federal level</t>
  </si>
  <si>
    <t>Ban the sale of new combustion-engine cars by 2030</t>
  </si>
  <si>
    <t>Wealth tax</t>
  </si>
  <si>
    <t>Global climate scheme</t>
  </si>
  <si>
    <t>Global democratic assembly on climate change</t>
  </si>
  <si>
    <t>Global tax on millionaires</t>
  </si>
  <si>
    <t>Doubling foreign aid</t>
  </si>
  <si>
    <t>-</t>
  </si>
  <si>
    <t>Conservative: Economic issues</t>
  </si>
  <si>
    <t>Progressive: Economic issues</t>
  </si>
  <si>
    <t>Progressive: Climate policy</t>
  </si>
  <si>
    <t>Conservative: Climate policy</t>
  </si>
  <si>
    <t>Conservative: Societal issues</t>
  </si>
  <si>
    <t>Progressive: Tax system</t>
  </si>
  <si>
    <t>Conservative: Salient topic</t>
  </si>
  <si>
    <t>Unternehmenssteuerlast auf 25 Prozent senken</t>
  </si>
  <si>
    <t>Rétablissement de l'impôt sur la fortune (ISF)</t>
  </si>
  <si>
    <t>Instaurer des quotas d'immigration</t>
  </si>
  <si>
    <t>15 heures d'activité par semaine obligatoires pour bénéficier du RSA</t>
  </si>
  <si>
    <t>Suppression de 150 000 fonctionnaires</t>
  </si>
  <si>
    <t>Plan pour l'isolation thermique</t>
  </si>
  <si>
    <t>Plan de redistribution nationale</t>
  </si>
  <si>
    <t>Exonération des droits de succession pour 95% des Français</t>
  </si>
  <si>
    <t>It can be both SPD or CDU</t>
  </si>
  <si>
    <t>Second tour Présidentielle</t>
  </si>
  <si>
    <t>What platform do you prefer?</t>
  </si>
  <si>
    <t>Conjoint analysis d</t>
  </si>
  <si>
    <t>Klimaneutral Industrie fördern</t>
  </si>
  <si>
    <t>Schuldenquote auf unter 60% reduzieren</t>
  </si>
  <si>
    <t>Investitionen für Gigabit-Netzwerke bereitstellen.</t>
  </si>
  <si>
    <t>Die Vermögensteuer wieder in Kraft setzen</t>
  </si>
  <si>
    <t>Luchar firmemente contra el independentismo</t>
  </si>
  <si>
    <t xml:space="preserve">Rebaja del IRPF para todos los contribuyentes / reducción del tipo del impuesto de sociedades al 20% / </t>
  </si>
  <si>
    <t>Supresión del impuesto sobre el patrimonio y el impuesto de sucesiones</t>
  </si>
  <si>
    <t>Tougher sentencing for the worst offenders and 10,000 more prison places</t>
  </si>
  <si>
    <t>Cut the burden of tax on business</t>
  </si>
  <si>
    <t>£100 billion for infrastructures like road and rail</t>
  </si>
  <si>
    <t>Upgrade UK homes to the highest energy-efficiency standards</t>
  </si>
  <si>
    <t>Windfall tax on oil companies</t>
  </si>
  <si>
    <t>£150 billion to upgrade schools, hospitals, care homes and council houses</t>
  </si>
  <si>
    <t>Inversión en el sistema educativo y universalización de la educación preescolar</t>
  </si>
  <si>
    <t>Rep vs Dem and Dem primary</t>
  </si>
  <si>
    <t>Plan nacional de redistribución</t>
  </si>
  <si>
    <t>Plan zur nationalen Umverteilung</t>
  </si>
  <si>
    <t>Plan mondial pour le climat</t>
  </si>
  <si>
    <t>Plan Climático Global</t>
  </si>
  <si>
    <t>Globaler Klimaschutzplan</t>
  </si>
  <si>
    <t>SMIC à 1600€ net</t>
  </si>
  <si>
    <t>Already exists</t>
  </si>
  <si>
    <t>Mehr finanzielle Unterstützung für berufstätige Eltern. / einkommensschwache Haushalte entlasten/stärker unterstützen</t>
  </si>
  <si>
    <t>Alle geeigneten Dächer eine Solaranlage bekommen / Einen Fonds für gerechte Klimainvestitionen einsetzen</t>
  </si>
  <si>
    <t>100% de electricidad producida con energías renovables en 2040 / 90%?</t>
  </si>
  <si>
    <t>Más necesidades sanitarias dentro del sistema público (cuidado dental, gafas, salud mental)</t>
  </si>
  <si>
    <t>Modernización y simplificación de los procedimientos administrativos / desgravar la vivienda en los impuestos e impulsar el campo</t>
  </si>
  <si>
    <t>country</t>
  </si>
  <si>
    <t>III-II+I/2</t>
  </si>
  <si>
    <t>I</t>
  </si>
  <si>
    <t>Modifzierte Daten + Ausweicheffekte (modest evasion)</t>
  </si>
  <si>
    <t>affected pop-share</t>
  </si>
  <si>
    <t>II</t>
  </si>
  <si>
    <t>III</t>
  </si>
  <si>
    <t>IV</t>
  </si>
  <si>
    <t>GDP World Bank https://data.worldbank.org/indicator/NY.GDP.MKTP.CN?end=2018&amp;locations=ES-FR-DE&amp;start=2017</t>
  </si>
  <si>
    <t>Year</t>
  </si>
  <si>
    <t>AT</t>
  </si>
  <si>
    <t>BE</t>
  </si>
  <si>
    <t>CY</t>
  </si>
  <si>
    <t>EE</t>
  </si>
  <si>
    <t>FI</t>
  </si>
  <si>
    <t>GR</t>
  </si>
  <si>
    <t>HR</t>
  </si>
  <si>
    <t>HU</t>
  </si>
  <si>
    <t>IE</t>
  </si>
  <si>
    <t>IT</t>
  </si>
  <si>
    <t>LT</t>
  </si>
  <si>
    <t>LU</t>
  </si>
  <si>
    <t>LV</t>
  </si>
  <si>
    <t>MT</t>
  </si>
  <si>
    <t>NL</t>
  </si>
  <si>
    <t>PL</t>
  </si>
  <si>
    <t>PT</t>
  </si>
  <si>
    <t>SI</t>
  </si>
  <si>
    <t>SK</t>
  </si>
  <si>
    <t>UE22</t>
  </si>
  <si>
    <t>cf. Kapeller et al. (2021)</t>
  </si>
  <si>
    <t>Tax rates</t>
  </si>
  <si>
    <t>%</t>
  </si>
  <si>
    <t>Av. wealth</t>
  </si>
  <si>
    <t>1M</t>
  </si>
  <si>
    <t>2M</t>
  </si>
  <si>
    <t>5M</t>
  </si>
  <si>
    <t>10M</t>
  </si>
  <si>
    <t>50M</t>
  </si>
  <si>
    <t>100M</t>
  </si>
  <si>
    <t>500M</t>
  </si>
  <si>
    <t xml:space="preserve">M€ threshold if av. wealth = </t>
  </si>
  <si>
    <t>DE+ES+FR+IT</t>
  </si>
  <si>
    <t>of UE22 GDP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</si>
</sst>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43">
    <xf numFmtId="0" fontId="0" fillId="0" borderId="0" xfId="0"/>
    <xf numFmtId="2" fontId="0" fillId="0" borderId="0" xfId="0" applyNumberFormat="1"/>
    <xf numFmtId="1" fontId="0" fillId="0" borderId="0" xfId="0" applyNumberFormat="1"/>
    <xf numFmtId="10" fontId="0" fillId="0" borderId="0" xfId="1" applyNumberFormat="1" applyFont="1"/>
    <xf numFmtId="1" fontId="3" fillId="0" borderId="0" xfId="0" applyNumberFormat="1" applyFont="1"/>
    <xf numFmtId="9" fontId="0" fillId="0" borderId="0" xfId="1" applyFont="1"/>
    <xf numFmtId="11" fontId="0" fillId="0" borderId="0" xfId="0" applyNumberFormat="1"/>
    <xf numFmtId="0" fontId="2" fillId="0" borderId="0" xfId="0" applyFont="1"/>
    <xf numFmtId="0" fontId="3" fillId="0" borderId="0" xfId="0" applyFont="1"/>
    <xf numFmtId="10" fontId="3" fillId="0" borderId="0" xfId="1" applyNumberFormat="1" applyFont="1"/>
    <xf numFmtId="2" fontId="3" fillId="0" borderId="0" xfId="0" applyNumberFormat="1" applyFont="1"/>
    <xf numFmtId="10" fontId="0" fillId="0" borderId="0" xfId="0" applyNumberFormat="1"/>
    <xf numFmtId="10" fontId="2" fillId="0" borderId="0" xfId="1" applyNumberFormat="1" applyFont="1"/>
    <xf numFmtId="9" fontId="0" fillId="0" borderId="0" xfId="0" applyNumberFormat="1"/>
    <xf numFmtId="0" fontId="2" fillId="0" borderId="0" xfId="0" applyFont="1" applyAlignment="1">
      <alignment wrapText="1"/>
    </xf>
    <xf numFmtId="10" fontId="2" fillId="0" borderId="0" xfId="1" applyNumberFormat="1" applyFont="1" applyAlignment="1">
      <alignment wrapText="1"/>
    </xf>
    <xf numFmtId="0" fontId="4" fillId="0" borderId="0" xfId="0" applyFont="1" applyAlignment="1">
      <alignment wrapText="1"/>
    </xf>
    <xf numFmtId="10" fontId="4" fillId="0" borderId="0" xfId="1" applyNumberFormat="1" applyFont="1" applyAlignment="1">
      <alignment wrapText="1"/>
    </xf>
    <xf numFmtId="0" fontId="5" fillId="0" borderId="0" xfId="0" applyFont="1"/>
    <xf numFmtId="0" fontId="0" fillId="0" borderId="0" xfId="0" applyFont="1"/>
    <xf numFmtId="1" fontId="2" fillId="0" borderId="0" xfId="0" applyNumberFormat="1" applyFont="1"/>
    <xf numFmtId="1" fontId="0" fillId="0" borderId="0" xfId="0" applyNumberFormat="1" applyFont="1"/>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 xfId="0" applyFont="1" applyFill="1" applyBorder="1" applyAlignment="1">
      <alignment horizontal="center" vertical="top"/>
    </xf>
    <xf numFmtId="164" fontId="2" fillId="0" borderId="0" xfId="0" applyNumberFormat="1" applyFont="1" applyBorder="1" applyAlignment="1">
      <alignment horizontal="center" vertical="top"/>
    </xf>
    <xf numFmtId="164" fontId="2" fillId="0" borderId="0" xfId="1" applyNumberFormat="1" applyFont="1" applyBorder="1" applyAlignment="1">
      <alignment horizontal="center" vertical="top"/>
    </xf>
    <xf numFmtId="164" fontId="2" fillId="0" borderId="0" xfId="1" applyNumberFormat="1" applyFont="1"/>
    <xf numFmtId="3" fontId="2" fillId="0" borderId="0" xfId="0" applyNumberFormat="1" applyFont="1"/>
    <xf numFmtId="164" fontId="0" fillId="0" borderId="0" xfId="1" applyNumberFormat="1" applyFont="1"/>
    <xf numFmtId="164" fontId="1" fillId="0" borderId="0" xfId="1" applyNumberFormat="1" applyFont="1" applyBorder="1" applyAlignment="1">
      <alignment horizontal="center" vertical="top"/>
    </xf>
    <xf numFmtId="3" fontId="0" fillId="0" borderId="0" xfId="0" applyNumberFormat="1"/>
    <xf numFmtId="164" fontId="0" fillId="0" borderId="0" xfId="0" applyNumberFormat="1"/>
    <xf numFmtId="0" fontId="2" fillId="0" borderId="0" xfId="0" applyFont="1" applyFill="1" applyBorder="1" applyAlignment="1">
      <alignment horizontal="center" vertical="top"/>
    </xf>
    <xf numFmtId="0" fontId="0" fillId="0" borderId="0" xfId="0" applyNumberFormat="1" applyFont="1" applyBorder="1" applyAlignment="1">
      <alignment horizontal="center" vertical="top"/>
    </xf>
    <xf numFmtId="0" fontId="0" fillId="0" borderId="1" xfId="0" applyFont="1" applyBorder="1" applyAlignment="1">
      <alignment horizontal="center" vertical="top"/>
    </xf>
    <xf numFmtId="164" fontId="0" fillId="0" borderId="0" xfId="0" applyNumberFormat="1" applyFont="1" applyBorder="1" applyAlignment="1">
      <alignment horizontal="center" vertical="top"/>
    </xf>
    <xf numFmtId="9" fontId="0" fillId="0" borderId="0" xfId="0" applyNumberFormat="1" applyFont="1"/>
    <xf numFmtId="164" fontId="2" fillId="0" borderId="0" xfId="0" applyNumberFormat="1" applyFont="1"/>
    <xf numFmtId="0" fontId="0" fillId="0" borderId="2" xfId="0" applyFont="1" applyFill="1" applyBorder="1" applyAlignment="1">
      <alignment horizontal="center" vertical="top"/>
    </xf>
    <xf numFmtId="0" fontId="0" fillId="0" borderId="0" xfId="0" applyNumberFormat="1"/>
    <xf numFmtId="164" fontId="1" fillId="0" borderId="0" xfId="1" applyNumberFormat="1" applyFont="1" applyFill="1" applyBorder="1" applyAlignment="1">
      <alignment horizontal="center" vertical="top"/>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2"/>
  <sheetViews>
    <sheetView workbookViewId="0">
      <pane ySplit="1" topLeftCell="A11" activePane="bottomLeft" state="frozen"/>
      <selection pane="bottomLeft" activeCell="D23" sqref="D23"/>
    </sheetView>
  </sheetViews>
  <sheetFormatPr baseColWidth="10" defaultRowHeight="14.5" x14ac:dyDescent="0.35"/>
  <cols>
    <col min="1" max="1" width="58.453125" style="22" customWidth="1"/>
  </cols>
  <sheetData>
    <row r="1" spans="1:16" x14ac:dyDescent="0.35">
      <c r="A1" s="14" t="s">
        <v>6</v>
      </c>
      <c r="B1" s="7" t="s">
        <v>0</v>
      </c>
      <c r="C1" s="7" t="s">
        <v>1</v>
      </c>
      <c r="D1" s="7" t="s">
        <v>2</v>
      </c>
      <c r="E1" s="19" t="s">
        <v>4</v>
      </c>
      <c r="F1" s="7" t="s">
        <v>3</v>
      </c>
      <c r="G1" s="7" t="s">
        <v>5</v>
      </c>
      <c r="H1" t="s">
        <v>64</v>
      </c>
      <c r="I1" t="s">
        <v>63</v>
      </c>
      <c r="J1" t="s">
        <v>62</v>
      </c>
      <c r="K1" t="s">
        <v>33</v>
      </c>
      <c r="M1" s="7" t="s">
        <v>8</v>
      </c>
    </row>
    <row r="2" spans="1:16" x14ac:dyDescent="0.35">
      <c r="A2" s="14" t="s">
        <v>42</v>
      </c>
      <c r="B2" s="12">
        <f t="shared" ref="B2:G2" si="0">B7/B3</f>
        <v>9.7357029337316898E-3</v>
      </c>
      <c r="C2" s="12">
        <f t="shared" si="0"/>
        <v>1.5292830463390731E-2</v>
      </c>
      <c r="D2" s="12">
        <f t="shared" si="0"/>
        <v>7.3089030223605529E-3</v>
      </c>
      <c r="E2" s="3">
        <f t="shared" si="0"/>
        <v>1.3414634146341463E-2</v>
      </c>
      <c r="F2" s="12">
        <f t="shared" si="0"/>
        <v>1.7199017199017199E-2</v>
      </c>
      <c r="G2" s="12">
        <f t="shared" si="0"/>
        <v>4.1884816753926706E-3</v>
      </c>
      <c r="H2" s="3"/>
      <c r="I2" s="3"/>
      <c r="N2" t="s">
        <v>58</v>
      </c>
    </row>
    <row r="3" spans="1:16" x14ac:dyDescent="0.35">
      <c r="A3" s="16" t="s">
        <v>39</v>
      </c>
      <c r="B3" s="3">
        <v>0.55400000000000005</v>
      </c>
      <c r="C3" s="3">
        <v>0.45</v>
      </c>
      <c r="D3" s="3">
        <v>0.42099999999999999</v>
      </c>
      <c r="E3" s="3">
        <v>0.32800000000000001</v>
      </c>
      <c r="F3" s="3">
        <v>0.40699999999999997</v>
      </c>
      <c r="G3" s="3">
        <v>0.38200000000000001</v>
      </c>
      <c r="H3" s="3"/>
      <c r="I3" s="3"/>
      <c r="M3" t="s">
        <v>9</v>
      </c>
    </row>
    <row r="4" spans="1:16" x14ac:dyDescent="0.35">
      <c r="A4" s="17" t="s">
        <v>38</v>
      </c>
      <c r="B4" s="11">
        <v>4.4000000000000003E-3</v>
      </c>
      <c r="C4" s="3">
        <v>6.0000000000000001E-3</v>
      </c>
      <c r="D4" s="3">
        <v>2.0999999999999999E-3</v>
      </c>
      <c r="E4" s="3">
        <v>4.4000000000000003E-3</v>
      </c>
      <c r="F4" s="3">
        <v>7.0000000000000001E-3</v>
      </c>
      <c r="G4" s="3">
        <v>1.6000000000000001E-3</v>
      </c>
      <c r="H4" s="3"/>
      <c r="I4" s="3"/>
      <c r="M4" t="s">
        <v>13</v>
      </c>
    </row>
    <row r="5" spans="1:16" x14ac:dyDescent="0.35">
      <c r="A5" s="16" t="s">
        <v>66</v>
      </c>
      <c r="B5">
        <v>12180</v>
      </c>
      <c r="C5">
        <v>23810</v>
      </c>
      <c r="D5">
        <v>2900</v>
      </c>
      <c r="E5">
        <v>3090</v>
      </c>
      <c r="F5">
        <v>19370</v>
      </c>
      <c r="G5">
        <v>34620</v>
      </c>
      <c r="H5">
        <f>SUM(B5+C5+D5+F5)</f>
        <v>58260</v>
      </c>
      <c r="I5">
        <f>H5+E5</f>
        <v>61350</v>
      </c>
      <c r="J5">
        <v>14827</v>
      </c>
      <c r="M5" t="s">
        <v>13</v>
      </c>
    </row>
    <row r="6" spans="1:16" x14ac:dyDescent="0.35">
      <c r="A6" s="16" t="s">
        <v>67</v>
      </c>
      <c r="B6" s="1">
        <v>0.1855</v>
      </c>
      <c r="C6" s="1">
        <v>0.23599999999999999</v>
      </c>
      <c r="D6" s="1">
        <v>9.0999999999999998E-2</v>
      </c>
      <c r="H6" s="1">
        <f>B6+C6+D6</f>
        <v>0.51249999999999996</v>
      </c>
      <c r="I6" s="1">
        <f>B6+C6+D6</f>
        <v>0.51249999999999996</v>
      </c>
      <c r="M6" t="s">
        <v>14</v>
      </c>
    </row>
    <row r="7" spans="1:16" x14ac:dyDescent="0.35">
      <c r="A7" s="15" t="s">
        <v>41</v>
      </c>
      <c r="B7" s="11">
        <f>B4*((B5+$J$5*B6)/B5)</f>
        <v>5.3935794252873565E-3</v>
      </c>
      <c r="C7" s="11">
        <f>C4*((C5+$J$5*C6)/C5)</f>
        <v>6.881773708525829E-3</v>
      </c>
      <c r="D7" s="11">
        <f>D4*((D5+$J$5*D6)/D5)</f>
        <v>3.0770481724137926E-3</v>
      </c>
      <c r="E7" s="3">
        <v>4.4000000000000003E-3</v>
      </c>
      <c r="F7" s="3">
        <v>7.0000000000000001E-3</v>
      </c>
      <c r="G7" s="3">
        <v>1.6000000000000001E-3</v>
      </c>
      <c r="H7" s="3"/>
      <c r="I7" s="3"/>
      <c r="L7" s="18" t="s">
        <v>65</v>
      </c>
    </row>
    <row r="8" spans="1:16" x14ac:dyDescent="0.35">
      <c r="A8" s="15"/>
      <c r="B8" s="11"/>
      <c r="C8" s="11"/>
      <c r="D8" s="11"/>
      <c r="E8" s="3"/>
      <c r="F8" s="3"/>
      <c r="G8" s="3"/>
      <c r="H8" s="3"/>
      <c r="I8" s="3"/>
      <c r="L8" s="7" t="s">
        <v>73</v>
      </c>
    </row>
    <row r="9" spans="1:16" x14ac:dyDescent="0.35">
      <c r="A9" s="14" t="s">
        <v>68</v>
      </c>
      <c r="B9" s="20">
        <f>B11*(B15*(B17/B16)*Constants!$C$1/Constants!$C$2)*Constants!$C$3/B16/12-30</f>
        <v>11.601525537519159</v>
      </c>
      <c r="C9" s="20">
        <f>C11*(C15*(C17/C16)*Constants!$C$1/Constants!$C$2)*Constants!$C$3/C16/12-30</f>
        <v>25.254793222517712</v>
      </c>
      <c r="D9" s="20">
        <f>D11*(D15*(D17/D16)*Constants!$C$1/Constants!$C$2)*Constants!$C$3/D16/12-30</f>
        <v>5.0865013761834774</v>
      </c>
      <c r="E9" s="21">
        <f>E11*(E15*(E17/E16)*Constants!$C$1/Constants!$C$2)*Constants!$C$3/E16/12-30</f>
        <v>37.428768662577298</v>
      </c>
      <c r="F9" s="20">
        <f>F11*(F15*(F17/F16)*Constants!$C$1/Constants!$C$2)*Constants!$C$3/F16/12-30</f>
        <v>23.310686870464927</v>
      </c>
      <c r="G9" s="20">
        <f>G11*(G15*(G17/G16)*Constants!$C$1/Constants!$C$2)*Constants!$C$3/G16/12-30</f>
        <v>85.616150463269989</v>
      </c>
      <c r="M9" t="s">
        <v>59</v>
      </c>
      <c r="P9" t="s">
        <v>74</v>
      </c>
    </row>
    <row r="10" spans="1:16" x14ac:dyDescent="0.35">
      <c r="A10" s="14" t="s">
        <v>57</v>
      </c>
      <c r="B10" s="2">
        <f t="shared" ref="B10:G10" si="1">B9*B13*12/1000</f>
        <v>7.5317103789574373</v>
      </c>
      <c r="C10" s="2">
        <f t="shared" si="1"/>
        <v>20.850357284510622</v>
      </c>
      <c r="D10" s="2">
        <f t="shared" si="1"/>
        <v>2.392690247356708</v>
      </c>
      <c r="E10" s="2">
        <f t="shared" si="1"/>
        <v>3.3910464408295034</v>
      </c>
      <c r="F10" s="2">
        <f t="shared" si="1"/>
        <v>15.664781576952432</v>
      </c>
      <c r="G10" s="2">
        <f t="shared" si="1"/>
        <v>285.30725980380089</v>
      </c>
    </row>
    <row r="11" spans="1:16" x14ac:dyDescent="0.35">
      <c r="A11" s="16" t="s">
        <v>43</v>
      </c>
      <c r="B11" s="13">
        <v>0.9</v>
      </c>
      <c r="C11" s="13">
        <v>0.9</v>
      </c>
      <c r="D11" s="13">
        <v>0.9</v>
      </c>
      <c r="E11" s="13">
        <v>0.9</v>
      </c>
      <c r="F11" s="5">
        <v>0.9</v>
      </c>
      <c r="G11" s="13">
        <v>0.9</v>
      </c>
      <c r="M11" t="s">
        <v>44</v>
      </c>
      <c r="N11" t="s">
        <v>46</v>
      </c>
      <c r="O11" t="s">
        <v>45</v>
      </c>
    </row>
    <row r="12" spans="1:16" x14ac:dyDescent="0.35">
      <c r="A12" s="14" t="s">
        <v>16</v>
      </c>
      <c r="B12" s="2">
        <f>(B15*(B17/B16)*Constants!$C$1/Constants!$C$2)*Constants!$C$3/B16/12-30</f>
        <v>16.223917263910174</v>
      </c>
      <c r="C12" s="2">
        <f>(C15*(C17/C16)*Constants!$C$1/Constants!$C$2)*Constants!$C$3/C16/12-30</f>
        <v>31.394214691686351</v>
      </c>
      <c r="D12" s="2">
        <f>(D15*(D17/D16)*Constants!$C$1/Constants!$C$2)*Constants!$C$3/D16/12-30</f>
        <v>8.9850015290927558</v>
      </c>
      <c r="E12" s="2">
        <f>(E15*(E17/E16)*Constants!$C$1/Constants!$C$2)*Constants!$C$3/E16/12-30</f>
        <v>44.920854069530336</v>
      </c>
      <c r="F12" s="2">
        <f>(F15*(F17/F16)*Constants!$C$1/Constants!$C$2)*Constants!$C$3/F16/12-30</f>
        <v>29.234096522738803</v>
      </c>
      <c r="G12" s="2">
        <f>(G15*(G17/G16)*Constants!$C$1/Constants!$C$2)*Constants!$C$3/G16/12-30</f>
        <v>98.462389403633296</v>
      </c>
      <c r="H12" s="2">
        <f>SUMPRODUCT(B12:F12,B17:F17)/H17</f>
        <v>23.777393803164124</v>
      </c>
      <c r="I12" s="2">
        <f>SUMPRODUCT(B12:F12,B17:F17)/I17</f>
        <v>23.777393803164124</v>
      </c>
    </row>
    <row r="13" spans="1:16" x14ac:dyDescent="0.35">
      <c r="A13" s="16" t="s">
        <v>55</v>
      </c>
      <c r="B13" s="4">
        <v>54.1</v>
      </c>
      <c r="C13" s="2">
        <v>68.8</v>
      </c>
      <c r="D13" s="2">
        <v>39.200000000000003</v>
      </c>
      <c r="E13" s="2">
        <v>7.55</v>
      </c>
      <c r="F13" s="2">
        <v>56</v>
      </c>
      <c r="G13" s="4">
        <v>277.7</v>
      </c>
      <c r="H13" s="2">
        <f>SUM(B13:F13)</f>
        <v>225.65000000000003</v>
      </c>
      <c r="I13" s="2">
        <f>H13+E13</f>
        <v>233.20000000000005</v>
      </c>
      <c r="M13" t="s">
        <v>60</v>
      </c>
    </row>
    <row r="14" spans="1:16" x14ac:dyDescent="0.35">
      <c r="A14" s="16" t="s">
        <v>31</v>
      </c>
      <c r="B14" s="8">
        <v>445</v>
      </c>
      <c r="C14" s="8">
        <v>853.4</v>
      </c>
      <c r="D14" s="8">
        <v>293.8</v>
      </c>
      <c r="E14" s="8">
        <v>94.2</v>
      </c>
      <c r="F14" s="8">
        <v>575.79999999999995</v>
      </c>
      <c r="G14" s="10">
        <v>5794.5</v>
      </c>
      <c r="K14" s="8">
        <v>3964.1</v>
      </c>
      <c r="M14" t="s">
        <v>61</v>
      </c>
    </row>
    <row r="15" spans="1:16" x14ac:dyDescent="0.35">
      <c r="A15" s="16" t="s">
        <v>32</v>
      </c>
      <c r="B15" s="9">
        <f>B14/Constants!$C$4</f>
        <v>1.3787334242161359E-2</v>
      </c>
      <c r="C15" s="9">
        <f>C14/Constants!$C$4</f>
        <v>2.6440698971371916E-2</v>
      </c>
      <c r="D15" s="9">
        <f>D14/Constants!$C$4</f>
        <v>9.1027388771842861E-3</v>
      </c>
      <c r="E15" s="9">
        <f>E14/Constants!$C$4</f>
        <v>2.9185772710373032E-3</v>
      </c>
      <c r="F15" s="9">
        <f>F14/Constants!$C$4</f>
        <v>1.7839881026149459E-2</v>
      </c>
      <c r="G15" s="9">
        <f>G14/Constants!$C$4</f>
        <v>0.17952968149708762</v>
      </c>
      <c r="K15" s="9">
        <f>K14/Constants!$C$4</f>
        <v>0.1228188127401165</v>
      </c>
      <c r="M15" t="s">
        <v>61</v>
      </c>
    </row>
    <row r="16" spans="1:16" x14ac:dyDescent="0.35">
      <c r="A16" s="16" t="s">
        <v>17</v>
      </c>
      <c r="B16" s="4">
        <v>52684007</v>
      </c>
      <c r="C16" s="2">
        <v>70988740</v>
      </c>
      <c r="D16" s="2">
        <v>39480741</v>
      </c>
      <c r="E16" s="2">
        <v>7089710</v>
      </c>
      <c r="F16" s="2">
        <v>53897217</v>
      </c>
      <c r="G16" s="4">
        <v>258461619</v>
      </c>
      <c r="H16" s="2">
        <f>SUM(B16:F16)</f>
        <v>224140415</v>
      </c>
      <c r="I16" s="2">
        <f>SUM(B16:F16)</f>
        <v>224140415</v>
      </c>
      <c r="M16" t="s">
        <v>60</v>
      </c>
    </row>
    <row r="17" spans="1:14" x14ac:dyDescent="0.35">
      <c r="A17" s="16" t="s">
        <v>18</v>
      </c>
      <c r="B17" s="4">
        <v>56464893</v>
      </c>
      <c r="C17" s="2">
        <v>71001565</v>
      </c>
      <c r="D17" s="2">
        <v>40507042</v>
      </c>
      <c r="E17" s="2">
        <v>7829300</v>
      </c>
      <c r="F17" s="2">
        <v>58525747</v>
      </c>
      <c r="G17" s="4">
        <v>290045629</v>
      </c>
      <c r="H17" s="2">
        <f>SUM(B17:F17)</f>
        <v>234328547</v>
      </c>
      <c r="I17" s="2">
        <f>SUM(B17:F17)</f>
        <v>234328547</v>
      </c>
      <c r="M17" t="s">
        <v>60</v>
      </c>
    </row>
    <row r="18" spans="1:14" x14ac:dyDescent="0.35">
      <c r="A18" s="14"/>
      <c r="B18" s="2"/>
      <c r="C18" s="2"/>
      <c r="D18" s="2"/>
      <c r="E18" s="2"/>
      <c r="F18" s="2"/>
      <c r="G18" s="2"/>
    </row>
    <row r="19" spans="1:14" x14ac:dyDescent="0.35">
      <c r="A19" s="14" t="s">
        <v>52</v>
      </c>
      <c r="B19" s="11">
        <f t="shared" ref="B19:G19" si="2">B21/B20</f>
        <v>1.6804869000780116E-2</v>
      </c>
      <c r="C19" s="11">
        <f t="shared" si="2"/>
        <v>2.4285946906251236E-2</v>
      </c>
      <c r="D19" s="11">
        <f t="shared" si="2"/>
        <v>8.4503315316459028E-3</v>
      </c>
      <c r="E19" s="11">
        <f t="shared" si="2"/>
        <v>2.182641984567564E-2</v>
      </c>
      <c r="F19" s="11">
        <f t="shared" si="2"/>
        <v>2.7832459188770545E-2</v>
      </c>
      <c r="G19" s="11">
        <f t="shared" si="2"/>
        <v>4.5731003235390304E-2</v>
      </c>
    </row>
    <row r="20" spans="1:14" x14ac:dyDescent="0.35">
      <c r="A20" s="16" t="s">
        <v>50</v>
      </c>
      <c r="B20" s="11">
        <v>0.15260000000000001</v>
      </c>
      <c r="C20" s="11">
        <v>0.20330000000000001</v>
      </c>
      <c r="D20" s="11">
        <v>0.19869999999999999</v>
      </c>
      <c r="E20" s="11">
        <v>0.19109999999999999</v>
      </c>
      <c r="F20" s="11">
        <v>0.17660000000000001</v>
      </c>
      <c r="G20" s="11">
        <v>0.27129999999999999</v>
      </c>
      <c r="M20" t="s">
        <v>53</v>
      </c>
    </row>
    <row r="21" spans="1:14" x14ac:dyDescent="0.35">
      <c r="A21" s="14" t="s">
        <v>70</v>
      </c>
      <c r="B21" s="3">
        <f t="shared" ref="B21:G21" si="3">B10/B22</f>
        <v>2.5644230095190458E-3</v>
      </c>
      <c r="C21" s="3">
        <f t="shared" si="3"/>
        <v>4.9373330060408765E-3</v>
      </c>
      <c r="D21" s="3">
        <f t="shared" si="3"/>
        <v>1.6790808753380407E-3</v>
      </c>
      <c r="E21" s="3">
        <f t="shared" si="3"/>
        <v>4.1710288325086144E-3</v>
      </c>
      <c r="F21" s="3">
        <f t="shared" si="3"/>
        <v>4.9152122927368785E-3</v>
      </c>
      <c r="G21" s="3">
        <f t="shared" si="3"/>
        <v>1.2406821177761389E-2</v>
      </c>
    </row>
    <row r="22" spans="1:14" x14ac:dyDescent="0.35">
      <c r="A22" s="16" t="s">
        <v>49</v>
      </c>
      <c r="B22">
        <v>2937</v>
      </c>
      <c r="C22">
        <v>4223</v>
      </c>
      <c r="D22">
        <v>1425</v>
      </c>
      <c r="E22">
        <v>813</v>
      </c>
      <c r="F22">
        <v>3187</v>
      </c>
      <c r="G22">
        <v>22996</v>
      </c>
      <c r="M22" t="s">
        <v>48</v>
      </c>
    </row>
    <row r="23" spans="1:14" x14ac:dyDescent="0.35">
      <c r="A23" s="16" t="s">
        <v>51</v>
      </c>
      <c r="B23">
        <v>95</v>
      </c>
      <c r="C23">
        <v>112</v>
      </c>
      <c r="D23">
        <v>83</v>
      </c>
      <c r="E23">
        <v>152</v>
      </c>
      <c r="F23">
        <v>88</v>
      </c>
      <c r="G23">
        <v>172</v>
      </c>
      <c r="M23" t="s">
        <v>53</v>
      </c>
    </row>
    <row r="24" spans="1:14" x14ac:dyDescent="0.35">
      <c r="A24" s="14" t="s">
        <v>72</v>
      </c>
      <c r="B24" s="3"/>
      <c r="C24" s="3"/>
      <c r="D24" s="3"/>
      <c r="E24" s="3"/>
      <c r="F24" s="3"/>
      <c r="G24" s="3"/>
    </row>
    <row r="25" spans="1:14" x14ac:dyDescent="0.35">
      <c r="A25" s="16" t="s">
        <v>71</v>
      </c>
      <c r="B25">
        <v>67.400000000000006</v>
      </c>
      <c r="C25">
        <v>83.1</v>
      </c>
      <c r="D25">
        <v>47.1</v>
      </c>
      <c r="E25">
        <v>8.6</v>
      </c>
      <c r="F25">
        <v>66.8</v>
      </c>
      <c r="G25">
        <v>328.3</v>
      </c>
      <c r="H25">
        <f>SUM(B25+C25+D25+F25)</f>
        <v>264.39999999999998</v>
      </c>
      <c r="I25">
        <f>H25+E25</f>
        <v>273</v>
      </c>
      <c r="J25">
        <v>446.8</v>
      </c>
      <c r="M25" t="s">
        <v>12</v>
      </c>
    </row>
    <row r="26" spans="1:14" x14ac:dyDescent="0.35">
      <c r="A26" s="16" t="s">
        <v>54</v>
      </c>
      <c r="B26" s="4">
        <v>51.7</v>
      </c>
      <c r="C26" s="2">
        <v>69.400000000000006</v>
      </c>
      <c r="D26" s="2">
        <v>38.5</v>
      </c>
      <c r="E26" s="2">
        <v>7.11</v>
      </c>
      <c r="F26" s="2">
        <v>53.1</v>
      </c>
      <c r="G26" s="4">
        <v>257</v>
      </c>
      <c r="H26" s="2">
        <f>SUM(B26:F26)</f>
        <v>219.81000000000003</v>
      </c>
      <c r="I26" s="2">
        <f>H26+E26</f>
        <v>226.92000000000004</v>
      </c>
      <c r="M26" t="s">
        <v>60</v>
      </c>
    </row>
    <row r="27" spans="1:14" x14ac:dyDescent="0.35">
      <c r="A27" s="16" t="s">
        <v>10</v>
      </c>
      <c r="B27">
        <v>27012</v>
      </c>
      <c r="C27">
        <v>25039</v>
      </c>
      <c r="D27">
        <v>17656</v>
      </c>
      <c r="E27">
        <v>23603</v>
      </c>
      <c r="F27">
        <v>19798</v>
      </c>
      <c r="G27">
        <v>24858</v>
      </c>
      <c r="M27" t="s">
        <v>9</v>
      </c>
    </row>
    <row r="28" spans="1:14" x14ac:dyDescent="0.35">
      <c r="A28" s="16" t="s">
        <v>11</v>
      </c>
      <c r="B28" s="2">
        <v>469000</v>
      </c>
      <c r="C28" s="2">
        <f>C27*C25</f>
        <v>2080740.9</v>
      </c>
      <c r="D28" s="2">
        <f>D27*D25</f>
        <v>831597.6</v>
      </c>
      <c r="E28" s="2">
        <f>E27*E25</f>
        <v>202985.8</v>
      </c>
      <c r="F28" s="2">
        <f>F27*F25</f>
        <v>1322506.3999999999</v>
      </c>
      <c r="G28" s="2">
        <v>4496000</v>
      </c>
      <c r="H28">
        <f>SUM(B28+C28+D28+F28)</f>
        <v>4703844.9000000004</v>
      </c>
      <c r="I28">
        <f>H28+E28</f>
        <v>4906830.7</v>
      </c>
      <c r="J28" s="2"/>
      <c r="K28" s="2"/>
      <c r="M28" t="s">
        <v>34</v>
      </c>
      <c r="N28" t="s">
        <v>35</v>
      </c>
    </row>
    <row r="29" spans="1:14" x14ac:dyDescent="0.35">
      <c r="A29" s="16" t="s">
        <v>36</v>
      </c>
      <c r="B29">
        <v>3079</v>
      </c>
      <c r="G29">
        <v>44100</v>
      </c>
      <c r="M29" t="s">
        <v>34</v>
      </c>
      <c r="N29" t="s">
        <v>35</v>
      </c>
    </row>
    <row r="30" spans="1:14" x14ac:dyDescent="0.35">
      <c r="A30" s="14" t="s">
        <v>7</v>
      </c>
      <c r="B30" s="3">
        <f>B29/B28</f>
        <v>6.5650319829424304E-3</v>
      </c>
      <c r="C30" s="3">
        <f>C5/C28</f>
        <v>1.1443039351992361E-2</v>
      </c>
      <c r="D30" s="3">
        <f>D5/D28</f>
        <v>3.487263551506161E-3</v>
      </c>
      <c r="E30" s="3">
        <f>E5/E28</f>
        <v>1.5222739718738948E-2</v>
      </c>
      <c r="F30" s="3">
        <f>F5/F28</f>
        <v>1.4646431956775409E-2</v>
      </c>
      <c r="G30" s="3">
        <f>G29/G28</f>
        <v>9.8087188612099637E-3</v>
      </c>
      <c r="H30" s="3">
        <f>H5/H28</f>
        <v>1.2385612459288356E-2</v>
      </c>
      <c r="I30" s="3">
        <f>I5/I28</f>
        <v>1.2502978755717004E-2</v>
      </c>
    </row>
    <row r="31" spans="1:14" x14ac:dyDescent="0.35">
      <c r="A31" s="14" t="s">
        <v>40</v>
      </c>
      <c r="B31" s="3">
        <f t="shared" ref="B31:G31" si="4">B4/B3</f>
        <v>7.9422382671480145E-3</v>
      </c>
      <c r="C31" s="3">
        <f t="shared" si="4"/>
        <v>1.3333333333333332E-2</v>
      </c>
      <c r="D31" s="3">
        <f t="shared" si="4"/>
        <v>4.9881235154394295E-3</v>
      </c>
      <c r="E31" s="3">
        <f t="shared" si="4"/>
        <v>1.3414634146341463E-2</v>
      </c>
      <c r="F31" s="3">
        <f t="shared" si="4"/>
        <v>1.7199017199017199E-2</v>
      </c>
      <c r="G31" s="3">
        <f t="shared" si="4"/>
        <v>4.1884816753926706E-3</v>
      </c>
      <c r="H31" s="3"/>
      <c r="I31" s="3"/>
    </row>
    <row r="32" spans="1:14" x14ac:dyDescent="0.35">
      <c r="A32" s="14" t="s">
        <v>15</v>
      </c>
      <c r="B32" s="3">
        <f>(B6*$J$5+B29)/B28</f>
        <v>1.2429442430703624E-2</v>
      </c>
      <c r="C32" s="3">
        <f>(C6*$J$5+C5)/C28</f>
        <v>1.3124734559694578E-2</v>
      </c>
      <c r="D32" s="3">
        <f>(D6*$J$5+D5)/D28</f>
        <v>5.109751398993936E-3</v>
      </c>
      <c r="F32" s="11">
        <v>1.7000000000000001E-2</v>
      </c>
      <c r="H32" s="3">
        <f>(H6*$J$5+H5)/H28</f>
        <v>1.4001064852287113E-2</v>
      </c>
      <c r="I32" s="3">
        <f>(I6*$J$5+I5)/I28</f>
        <v>1.4051603105034782E-2</v>
      </c>
      <c r="M32" t="s">
        <v>37</v>
      </c>
    </row>
    <row r="33" spans="1:9" x14ac:dyDescent="0.35">
      <c r="A33" s="14" t="s">
        <v>56</v>
      </c>
      <c r="B33" s="2">
        <f t="shared" ref="B33:G33" si="5">B9*B26*12/1000</f>
        <v>7.1975864434768866</v>
      </c>
      <c r="C33" s="2">
        <f t="shared" si="5"/>
        <v>21.032191795712752</v>
      </c>
      <c r="D33" s="2">
        <f t="shared" si="5"/>
        <v>2.3499636357967666</v>
      </c>
      <c r="E33" s="2">
        <f t="shared" si="5"/>
        <v>3.1934225422910951</v>
      </c>
      <c r="F33" s="2">
        <f t="shared" si="5"/>
        <v>14.853569673860253</v>
      </c>
      <c r="G33" s="2">
        <f t="shared" si="5"/>
        <v>264.04020802872463</v>
      </c>
    </row>
    <row r="34" spans="1:9" x14ac:dyDescent="0.35">
      <c r="A34" s="14" t="s">
        <v>20</v>
      </c>
      <c r="B34" s="2">
        <f>Constants!$B$6*B12*12*B17/10^9</f>
        <v>10.992981028170488</v>
      </c>
      <c r="C34" s="2">
        <f>Constants!$B$6*C12*12*C17/10^9</f>
        <v>26.748460500668678</v>
      </c>
      <c r="D34" s="2">
        <f>Constants!$B$6*D12*12*D17/10^9</f>
        <v>4.3674700117082939</v>
      </c>
      <c r="E34" s="2">
        <f>Constants!$B$6*E12*12*E17/10^9</f>
        <v>4.2203861131988871</v>
      </c>
      <c r="F34" s="2">
        <f>Constants!$B$6*F12*12*F17/10^9</f>
        <v>20.53136804236069</v>
      </c>
      <c r="G34" s="2">
        <f>Constants!$B$6*G12*12*G17/10^9</f>
        <v>342.70302800903698</v>
      </c>
      <c r="H34" s="2">
        <f>Constants!$B$6*H12*12*H17/10^9</f>
        <v>66.860665696107034</v>
      </c>
      <c r="I34" s="2">
        <f>Constants!$B$6*I12*12*I17/10^9</f>
        <v>66.860665696107034</v>
      </c>
    </row>
    <row r="35" spans="1:9" x14ac:dyDescent="0.35">
      <c r="A35" s="14" t="s">
        <v>106</v>
      </c>
      <c r="B35" s="2">
        <f>2000*B26/$H$26</f>
        <v>470.40625995177646</v>
      </c>
      <c r="C35" s="2">
        <f t="shared" ref="C35:F35" si="6">2000*C26/$H$26</f>
        <v>631.4544379236612</v>
      </c>
      <c r="D35" s="2">
        <f t="shared" si="6"/>
        <v>350.30253400664208</v>
      </c>
      <c r="E35" s="2"/>
      <c r="F35" s="2">
        <f t="shared" si="6"/>
        <v>483.14453391565434</v>
      </c>
    </row>
    <row r="36" spans="1:9" x14ac:dyDescent="0.35">
      <c r="A36" s="14"/>
    </row>
    <row r="37" spans="1:9" x14ac:dyDescent="0.35">
      <c r="A37" s="14"/>
    </row>
    <row r="38" spans="1:9" x14ac:dyDescent="0.35">
      <c r="A38" s="14"/>
    </row>
    <row r="39" spans="1:9" x14ac:dyDescent="0.35">
      <c r="A39" s="14"/>
    </row>
    <row r="40" spans="1:9" x14ac:dyDescent="0.35">
      <c r="A40" s="14"/>
    </row>
    <row r="41" spans="1:9" x14ac:dyDescent="0.35">
      <c r="A41" s="14"/>
    </row>
    <row r="42" spans="1:9" x14ac:dyDescent="0.35">
      <c r="A42" s="14"/>
    </row>
    <row r="43" spans="1:9" x14ac:dyDescent="0.35">
      <c r="A43" s="14"/>
    </row>
    <row r="44" spans="1:9" x14ac:dyDescent="0.35">
      <c r="A44" s="14"/>
    </row>
    <row r="45" spans="1:9" x14ac:dyDescent="0.35">
      <c r="A45" s="14"/>
    </row>
    <row r="46" spans="1:9" x14ac:dyDescent="0.35">
      <c r="A46" s="14"/>
    </row>
    <row r="47" spans="1:9" x14ac:dyDescent="0.35">
      <c r="A47" s="14"/>
    </row>
    <row r="48" spans="1:9" x14ac:dyDescent="0.35">
      <c r="A48" s="14"/>
    </row>
    <row r="49" spans="1:1" x14ac:dyDescent="0.35">
      <c r="A49" s="14"/>
    </row>
    <row r="50" spans="1:1" x14ac:dyDescent="0.35">
      <c r="A50" s="14"/>
    </row>
    <row r="51" spans="1:1" x14ac:dyDescent="0.35">
      <c r="A51" s="14"/>
    </row>
    <row r="52" spans="1:1" x14ac:dyDescent="0.35">
      <c r="A52" s="14"/>
    </row>
    <row r="53" spans="1:1" x14ac:dyDescent="0.35">
      <c r="A53" s="14"/>
    </row>
    <row r="54" spans="1:1" x14ac:dyDescent="0.35">
      <c r="A54" s="14"/>
    </row>
    <row r="55" spans="1:1" x14ac:dyDescent="0.35">
      <c r="A55" s="14"/>
    </row>
    <row r="56" spans="1:1" x14ac:dyDescent="0.35">
      <c r="A56" s="14"/>
    </row>
    <row r="57" spans="1:1" x14ac:dyDescent="0.35">
      <c r="A57" s="14"/>
    </row>
    <row r="58" spans="1:1" x14ac:dyDescent="0.35">
      <c r="A58" s="14"/>
    </row>
    <row r="59" spans="1:1" x14ac:dyDescent="0.35">
      <c r="A59" s="14"/>
    </row>
    <row r="60" spans="1:1" x14ac:dyDescent="0.35">
      <c r="A60" s="14"/>
    </row>
    <row r="61" spans="1:1" x14ac:dyDescent="0.35">
      <c r="A61" s="14"/>
    </row>
    <row r="62" spans="1:1" x14ac:dyDescent="0.35">
      <c r="A62" s="14"/>
    </row>
    <row r="63" spans="1:1" x14ac:dyDescent="0.35">
      <c r="A63" s="14"/>
    </row>
    <row r="64" spans="1:1" x14ac:dyDescent="0.35">
      <c r="A64" s="14"/>
    </row>
    <row r="65" spans="1:1" x14ac:dyDescent="0.35">
      <c r="A65" s="14"/>
    </row>
    <row r="66" spans="1:1" x14ac:dyDescent="0.35">
      <c r="A66" s="14"/>
    </row>
    <row r="67" spans="1:1" x14ac:dyDescent="0.35">
      <c r="A67" s="14"/>
    </row>
    <row r="68" spans="1:1" x14ac:dyDescent="0.35">
      <c r="A68" s="14"/>
    </row>
    <row r="69" spans="1:1" x14ac:dyDescent="0.35">
      <c r="A69" s="14"/>
    </row>
    <row r="70" spans="1:1" x14ac:dyDescent="0.35">
      <c r="A70" s="14"/>
    </row>
    <row r="71" spans="1:1" x14ac:dyDescent="0.35">
      <c r="A71" s="14"/>
    </row>
    <row r="72" spans="1:1" x14ac:dyDescent="0.35">
      <c r="A72" s="14"/>
    </row>
    <row r="73" spans="1:1" x14ac:dyDescent="0.35">
      <c r="A73" s="14"/>
    </row>
    <row r="74" spans="1:1" x14ac:dyDescent="0.35">
      <c r="A74" s="14"/>
    </row>
    <row r="75" spans="1:1" x14ac:dyDescent="0.35">
      <c r="A75" s="14"/>
    </row>
    <row r="76" spans="1:1" x14ac:dyDescent="0.35">
      <c r="A76" s="14"/>
    </row>
    <row r="77" spans="1:1" x14ac:dyDescent="0.35">
      <c r="A77" s="14"/>
    </row>
    <row r="78" spans="1:1" x14ac:dyDescent="0.35">
      <c r="A78" s="14"/>
    </row>
    <row r="79" spans="1:1" x14ac:dyDescent="0.35">
      <c r="A79" s="14"/>
    </row>
    <row r="80" spans="1:1" x14ac:dyDescent="0.35">
      <c r="A80" s="14"/>
    </row>
    <row r="81" spans="1:1" x14ac:dyDescent="0.35">
      <c r="A81" s="14"/>
    </row>
    <row r="82" spans="1:1" x14ac:dyDescent="0.35">
      <c r="A82" s="14"/>
    </row>
    <row r="83" spans="1:1" x14ac:dyDescent="0.35">
      <c r="A83" s="14"/>
    </row>
    <row r="84" spans="1:1" x14ac:dyDescent="0.35">
      <c r="A84" s="14"/>
    </row>
    <row r="85" spans="1:1" x14ac:dyDescent="0.35">
      <c r="A85" s="14"/>
    </row>
    <row r="86" spans="1:1" x14ac:dyDescent="0.35">
      <c r="A86" s="14"/>
    </row>
    <row r="87" spans="1:1" x14ac:dyDescent="0.35">
      <c r="A87" s="14"/>
    </row>
    <row r="88" spans="1:1" x14ac:dyDescent="0.35">
      <c r="A88" s="14"/>
    </row>
    <row r="89" spans="1:1" x14ac:dyDescent="0.35">
      <c r="A89" s="14"/>
    </row>
    <row r="90" spans="1:1" x14ac:dyDescent="0.35">
      <c r="A90" s="14"/>
    </row>
    <row r="91" spans="1:1" x14ac:dyDescent="0.35">
      <c r="A91" s="14"/>
    </row>
    <row r="92" spans="1:1" x14ac:dyDescent="0.35">
      <c r="A92" s="14"/>
    </row>
    <row r="93" spans="1:1" x14ac:dyDescent="0.35">
      <c r="A93" s="14"/>
    </row>
    <row r="94" spans="1:1" x14ac:dyDescent="0.35">
      <c r="A94" s="14"/>
    </row>
    <row r="95" spans="1:1" x14ac:dyDescent="0.35">
      <c r="A95" s="14"/>
    </row>
    <row r="96" spans="1:1" x14ac:dyDescent="0.35">
      <c r="A96" s="14"/>
    </row>
    <row r="97" spans="1:1" x14ac:dyDescent="0.35">
      <c r="A97" s="14"/>
    </row>
    <row r="98" spans="1:1" x14ac:dyDescent="0.35">
      <c r="A98" s="14"/>
    </row>
    <row r="99" spans="1:1" x14ac:dyDescent="0.35">
      <c r="A99" s="14"/>
    </row>
    <row r="100" spans="1:1" x14ac:dyDescent="0.35">
      <c r="A100" s="14"/>
    </row>
    <row r="101" spans="1:1" x14ac:dyDescent="0.35">
      <c r="A101" s="14"/>
    </row>
    <row r="102" spans="1:1" x14ac:dyDescent="0.35">
      <c r="A102" s="14"/>
    </row>
    <row r="103" spans="1:1" x14ac:dyDescent="0.35">
      <c r="A103" s="14"/>
    </row>
    <row r="104" spans="1:1" x14ac:dyDescent="0.35">
      <c r="A104" s="14"/>
    </row>
    <row r="105" spans="1:1" x14ac:dyDescent="0.35">
      <c r="A105" s="14"/>
    </row>
    <row r="106" spans="1:1" x14ac:dyDescent="0.35">
      <c r="A106" s="14"/>
    </row>
    <row r="107" spans="1:1" x14ac:dyDescent="0.35">
      <c r="A107" s="14"/>
    </row>
    <row r="108" spans="1:1" x14ac:dyDescent="0.35">
      <c r="A108" s="14"/>
    </row>
    <row r="109" spans="1:1" x14ac:dyDescent="0.35">
      <c r="A109" s="14"/>
    </row>
    <row r="110" spans="1:1" x14ac:dyDescent="0.35">
      <c r="A110" s="14"/>
    </row>
    <row r="111" spans="1:1" x14ac:dyDescent="0.35">
      <c r="A111" s="14"/>
    </row>
    <row r="112" spans="1:1" x14ac:dyDescent="0.35">
      <c r="A112" s="14"/>
    </row>
    <row r="113" spans="1:1" x14ac:dyDescent="0.35">
      <c r="A113" s="14"/>
    </row>
    <row r="114" spans="1:1" x14ac:dyDescent="0.35">
      <c r="A114" s="14"/>
    </row>
    <row r="115" spans="1:1" x14ac:dyDescent="0.35">
      <c r="A115" s="14"/>
    </row>
    <row r="116" spans="1:1" x14ac:dyDescent="0.35">
      <c r="A116" s="14"/>
    </row>
    <row r="117" spans="1:1" x14ac:dyDescent="0.35">
      <c r="A117" s="14"/>
    </row>
    <row r="118" spans="1:1" x14ac:dyDescent="0.35">
      <c r="A118" s="14"/>
    </row>
    <row r="119" spans="1:1" x14ac:dyDescent="0.35">
      <c r="A119" s="14"/>
    </row>
    <row r="120" spans="1:1" x14ac:dyDescent="0.35">
      <c r="A120" s="14"/>
    </row>
    <row r="121" spans="1:1" x14ac:dyDescent="0.35">
      <c r="A121" s="14"/>
    </row>
    <row r="122" spans="1:1" x14ac:dyDescent="0.35">
      <c r="A122" s="14"/>
    </row>
    <row r="123" spans="1:1" x14ac:dyDescent="0.35">
      <c r="A123" s="14"/>
    </row>
    <row r="124" spans="1:1" x14ac:dyDescent="0.35">
      <c r="A124" s="14"/>
    </row>
    <row r="125" spans="1:1" x14ac:dyDescent="0.35">
      <c r="A125" s="14"/>
    </row>
    <row r="126" spans="1:1" x14ac:dyDescent="0.35">
      <c r="A126" s="14"/>
    </row>
    <row r="127" spans="1:1" x14ac:dyDescent="0.35">
      <c r="A127" s="14"/>
    </row>
    <row r="128" spans="1:1" x14ac:dyDescent="0.35">
      <c r="A128" s="14"/>
    </row>
    <row r="129" spans="1:1" x14ac:dyDescent="0.35">
      <c r="A129" s="14"/>
    </row>
    <row r="130" spans="1:1" x14ac:dyDescent="0.35">
      <c r="A130" s="14"/>
    </row>
    <row r="131" spans="1:1" x14ac:dyDescent="0.35">
      <c r="A131" s="14"/>
    </row>
    <row r="132" spans="1:1" x14ac:dyDescent="0.35">
      <c r="A132" s="14"/>
    </row>
    <row r="133" spans="1:1" x14ac:dyDescent="0.35">
      <c r="A133" s="14"/>
    </row>
    <row r="134" spans="1:1" x14ac:dyDescent="0.35">
      <c r="A134" s="14"/>
    </row>
    <row r="135" spans="1:1" x14ac:dyDescent="0.35">
      <c r="A135" s="14"/>
    </row>
    <row r="136" spans="1:1" x14ac:dyDescent="0.35">
      <c r="A136" s="14"/>
    </row>
    <row r="137" spans="1:1" x14ac:dyDescent="0.35">
      <c r="A137" s="14"/>
    </row>
    <row r="138" spans="1:1" x14ac:dyDescent="0.35">
      <c r="A138" s="14"/>
    </row>
    <row r="139" spans="1:1" x14ac:dyDescent="0.35">
      <c r="A139" s="14"/>
    </row>
    <row r="140" spans="1:1" x14ac:dyDescent="0.35">
      <c r="A140" s="14"/>
    </row>
    <row r="141" spans="1:1" x14ac:dyDescent="0.35">
      <c r="A141" s="14"/>
    </row>
    <row r="142" spans="1:1" x14ac:dyDescent="0.35">
      <c r="A142" s="14"/>
    </row>
    <row r="143" spans="1:1" x14ac:dyDescent="0.35">
      <c r="A143" s="14"/>
    </row>
    <row r="144" spans="1:1" x14ac:dyDescent="0.35">
      <c r="A144" s="14"/>
    </row>
    <row r="145" spans="1:1" x14ac:dyDescent="0.35">
      <c r="A145" s="14"/>
    </row>
    <row r="146" spans="1:1" x14ac:dyDescent="0.35">
      <c r="A146" s="14"/>
    </row>
    <row r="147" spans="1:1" x14ac:dyDescent="0.35">
      <c r="A147" s="14"/>
    </row>
    <row r="148" spans="1:1" x14ac:dyDescent="0.35">
      <c r="A148" s="14"/>
    </row>
    <row r="149" spans="1:1" x14ac:dyDescent="0.35">
      <c r="A149" s="14"/>
    </row>
    <row r="150" spans="1:1" x14ac:dyDescent="0.35">
      <c r="A150" s="14"/>
    </row>
    <row r="151" spans="1:1" x14ac:dyDescent="0.35">
      <c r="A151" s="14"/>
    </row>
    <row r="152" spans="1:1" x14ac:dyDescent="0.35">
      <c r="A152" s="14"/>
    </row>
    <row r="153" spans="1:1" x14ac:dyDescent="0.35">
      <c r="A153" s="14"/>
    </row>
    <row r="154" spans="1:1" x14ac:dyDescent="0.35">
      <c r="A154" s="14"/>
    </row>
    <row r="155" spans="1:1" x14ac:dyDescent="0.35">
      <c r="A155" s="14"/>
    </row>
    <row r="156" spans="1:1" x14ac:dyDescent="0.35">
      <c r="A156" s="14"/>
    </row>
    <row r="157" spans="1:1" x14ac:dyDescent="0.35">
      <c r="A157" s="14"/>
    </row>
    <row r="158" spans="1:1" x14ac:dyDescent="0.35">
      <c r="A158" s="14"/>
    </row>
    <row r="159" spans="1:1" x14ac:dyDescent="0.35">
      <c r="A159" s="14"/>
    </row>
    <row r="160" spans="1:1" x14ac:dyDescent="0.35">
      <c r="A160" s="14"/>
    </row>
    <row r="161" spans="1:1" x14ac:dyDescent="0.35">
      <c r="A161" s="14"/>
    </row>
    <row r="162" spans="1:1" x14ac:dyDescent="0.35">
      <c r="A162" s="14"/>
    </row>
    <row r="163" spans="1:1" x14ac:dyDescent="0.35">
      <c r="A163" s="14"/>
    </row>
    <row r="164" spans="1:1" x14ac:dyDescent="0.35">
      <c r="A164" s="14"/>
    </row>
    <row r="165" spans="1:1" x14ac:dyDescent="0.35">
      <c r="A165" s="14"/>
    </row>
    <row r="166" spans="1:1" x14ac:dyDescent="0.35">
      <c r="A166" s="14"/>
    </row>
    <row r="167" spans="1:1" x14ac:dyDescent="0.35">
      <c r="A167" s="14"/>
    </row>
    <row r="168" spans="1:1" x14ac:dyDescent="0.35">
      <c r="A168" s="14"/>
    </row>
    <row r="169" spans="1:1" x14ac:dyDescent="0.35">
      <c r="A169" s="14"/>
    </row>
    <row r="170" spans="1:1" x14ac:dyDescent="0.35">
      <c r="A170" s="14"/>
    </row>
    <row r="171" spans="1:1" x14ac:dyDescent="0.35">
      <c r="A171" s="14"/>
    </row>
    <row r="172" spans="1:1" x14ac:dyDescent="0.35">
      <c r="A172" s="14"/>
    </row>
    <row r="173" spans="1:1" x14ac:dyDescent="0.35">
      <c r="A173" s="14"/>
    </row>
    <row r="174" spans="1:1" x14ac:dyDescent="0.35">
      <c r="A174" s="14"/>
    </row>
    <row r="175" spans="1:1" x14ac:dyDescent="0.35">
      <c r="A175" s="14"/>
    </row>
    <row r="176" spans="1:1" x14ac:dyDescent="0.35">
      <c r="A176" s="14"/>
    </row>
    <row r="177" spans="1:1" x14ac:dyDescent="0.35">
      <c r="A177" s="14"/>
    </row>
    <row r="178" spans="1:1" x14ac:dyDescent="0.35">
      <c r="A178" s="14"/>
    </row>
    <row r="179" spans="1:1" x14ac:dyDescent="0.35">
      <c r="A179" s="14"/>
    </row>
    <row r="180" spans="1:1" x14ac:dyDescent="0.35">
      <c r="A180" s="14"/>
    </row>
    <row r="181" spans="1:1" x14ac:dyDescent="0.35">
      <c r="A181" s="14"/>
    </row>
    <row r="182" spans="1:1" x14ac:dyDescent="0.35">
      <c r="A182"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A11" sqref="A11"/>
    </sheetView>
  </sheetViews>
  <sheetFormatPr baseColWidth="10" defaultRowHeight="14.5" x14ac:dyDescent="0.35"/>
  <cols>
    <col min="2" max="2" width="14.1796875" customWidth="1"/>
  </cols>
  <sheetData>
    <row r="1" spans="1:4" x14ac:dyDescent="0.35">
      <c r="A1" t="s">
        <v>21</v>
      </c>
      <c r="C1">
        <v>5452476469</v>
      </c>
      <c r="D1" t="s">
        <v>22</v>
      </c>
    </row>
    <row r="2" spans="1:4" x14ac:dyDescent="0.35">
      <c r="A2" t="s">
        <v>23</v>
      </c>
      <c r="C2">
        <v>6525973123</v>
      </c>
      <c r="D2" t="s">
        <v>24</v>
      </c>
    </row>
    <row r="3" spans="1:4" x14ac:dyDescent="0.35">
      <c r="A3" t="s">
        <v>25</v>
      </c>
      <c r="C3" s="6">
        <v>2367000000000</v>
      </c>
      <c r="D3" t="s">
        <v>26</v>
      </c>
    </row>
    <row r="4" spans="1:4" x14ac:dyDescent="0.35">
      <c r="A4" t="s">
        <v>27</v>
      </c>
      <c r="C4">
        <v>32276</v>
      </c>
      <c r="D4" t="s">
        <v>28</v>
      </c>
    </row>
    <row r="5" spans="1:4" x14ac:dyDescent="0.35">
      <c r="A5" t="s">
        <v>47</v>
      </c>
      <c r="C5">
        <v>90</v>
      </c>
    </row>
    <row r="6" spans="1:4" x14ac:dyDescent="0.35">
      <c r="A6" t="s">
        <v>19</v>
      </c>
      <c r="B6">
        <v>1</v>
      </c>
    </row>
    <row r="8" spans="1:4" x14ac:dyDescent="0.35">
      <c r="A8" t="s">
        <v>29</v>
      </c>
    </row>
    <row r="9" spans="1:4" x14ac:dyDescent="0.35">
      <c r="A9" t="s">
        <v>69</v>
      </c>
    </row>
    <row r="10" spans="1:4" x14ac:dyDescent="0.35">
      <c r="A10" t="s">
        <v>75</v>
      </c>
    </row>
    <row r="11" spans="1:4" x14ac:dyDescent="0.35">
      <c r="A11" t="s">
        <v>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
  <sheetViews>
    <sheetView workbookViewId="0">
      <selection activeCell="A2" sqref="A2:A7"/>
    </sheetView>
  </sheetViews>
  <sheetFormatPr baseColWidth="10" defaultRowHeight="14.5" x14ac:dyDescent="0.35"/>
  <cols>
    <col min="14" max="14" width="18.7265625" customWidth="1"/>
  </cols>
  <sheetData>
    <row r="1" spans="1:17" x14ac:dyDescent="0.35">
      <c r="B1" t="s">
        <v>76</v>
      </c>
      <c r="C1" t="s">
        <v>77</v>
      </c>
      <c r="D1" t="s">
        <v>78</v>
      </c>
      <c r="E1" t="s">
        <v>79</v>
      </c>
      <c r="F1" t="s">
        <v>80</v>
      </c>
      <c r="G1" t="s">
        <v>81</v>
      </c>
      <c r="H1" t="s">
        <v>82</v>
      </c>
      <c r="I1" t="s">
        <v>83</v>
      </c>
      <c r="J1" t="s">
        <v>84</v>
      </c>
      <c r="K1" t="s">
        <v>85</v>
      </c>
      <c r="L1" t="s">
        <v>86</v>
      </c>
      <c r="M1" t="s">
        <v>97</v>
      </c>
      <c r="N1" t="s">
        <v>94</v>
      </c>
      <c r="O1" t="s">
        <v>8</v>
      </c>
    </row>
    <row r="2" spans="1:17" x14ac:dyDescent="0.35">
      <c r="A2" t="s">
        <v>87</v>
      </c>
      <c r="B2">
        <v>1000</v>
      </c>
      <c r="C2">
        <v>1250</v>
      </c>
      <c r="D2">
        <v>1350</v>
      </c>
      <c r="E2">
        <v>1500</v>
      </c>
      <c r="F2">
        <v>1700</v>
      </c>
      <c r="G2">
        <v>1900</v>
      </c>
      <c r="H2">
        <v>2100</v>
      </c>
      <c r="I2">
        <v>2350</v>
      </c>
      <c r="J2">
        <v>2550</v>
      </c>
      <c r="K2">
        <v>2750</v>
      </c>
      <c r="L2">
        <v>3450</v>
      </c>
      <c r="M2" t="s">
        <v>98</v>
      </c>
      <c r="N2" t="s">
        <v>95</v>
      </c>
      <c r="O2" t="s">
        <v>91</v>
      </c>
      <c r="Q2" t="s">
        <v>102</v>
      </c>
    </row>
    <row r="3" spans="1:17" x14ac:dyDescent="0.35">
      <c r="A3" t="s">
        <v>88</v>
      </c>
      <c r="B3">
        <v>1050</v>
      </c>
      <c r="C3">
        <v>1350</v>
      </c>
      <c r="D3">
        <v>1500</v>
      </c>
      <c r="E3">
        <v>1600</v>
      </c>
      <c r="F3">
        <v>1850</v>
      </c>
      <c r="G3">
        <v>2100</v>
      </c>
      <c r="H3">
        <v>2350</v>
      </c>
      <c r="I3">
        <v>2700</v>
      </c>
      <c r="J3">
        <v>2900</v>
      </c>
      <c r="K3">
        <v>3150</v>
      </c>
      <c r="L3">
        <v>4050</v>
      </c>
      <c r="M3" t="s">
        <v>98</v>
      </c>
      <c r="N3" t="s">
        <v>95</v>
      </c>
      <c r="O3" t="s">
        <v>91</v>
      </c>
      <c r="Q3" t="s">
        <v>103</v>
      </c>
    </row>
    <row r="4" spans="1:17" x14ac:dyDescent="0.35">
      <c r="A4" t="s">
        <v>89</v>
      </c>
      <c r="B4">
        <v>500</v>
      </c>
      <c r="C4">
        <v>750</v>
      </c>
      <c r="D4">
        <v>850</v>
      </c>
      <c r="E4">
        <v>950</v>
      </c>
      <c r="F4">
        <v>1150</v>
      </c>
      <c r="G4">
        <v>1300</v>
      </c>
      <c r="H4">
        <v>1550</v>
      </c>
      <c r="I4">
        <v>1800</v>
      </c>
      <c r="J4">
        <v>1950</v>
      </c>
      <c r="K4">
        <v>2100</v>
      </c>
      <c r="L4">
        <v>2650</v>
      </c>
      <c r="M4" t="s">
        <v>98</v>
      </c>
      <c r="N4" t="s">
        <v>95</v>
      </c>
      <c r="O4" t="s">
        <v>91</v>
      </c>
      <c r="Q4" t="s">
        <v>105</v>
      </c>
    </row>
    <row r="5" spans="1:17" x14ac:dyDescent="0.35">
      <c r="A5" t="s">
        <v>3</v>
      </c>
      <c r="B5">
        <v>800</v>
      </c>
      <c r="C5">
        <v>1050</v>
      </c>
      <c r="D5">
        <v>1150</v>
      </c>
      <c r="E5">
        <v>1250</v>
      </c>
      <c r="F5">
        <v>1450</v>
      </c>
      <c r="G5">
        <v>1700</v>
      </c>
      <c r="H5">
        <v>1950</v>
      </c>
      <c r="I5">
        <v>2250</v>
      </c>
      <c r="J5">
        <v>2450</v>
      </c>
      <c r="K5">
        <v>2700</v>
      </c>
      <c r="L5">
        <v>3450</v>
      </c>
      <c r="M5" t="s">
        <v>99</v>
      </c>
      <c r="N5" t="s">
        <v>95</v>
      </c>
      <c r="O5" t="s">
        <v>92</v>
      </c>
    </row>
    <row r="6" spans="1:17" x14ac:dyDescent="0.35">
      <c r="A6" t="s">
        <v>90</v>
      </c>
      <c r="B6">
        <v>2050</v>
      </c>
      <c r="C6">
        <v>2650</v>
      </c>
      <c r="D6">
        <v>2900</v>
      </c>
      <c r="E6">
        <v>3100</v>
      </c>
      <c r="F6">
        <v>3550</v>
      </c>
      <c r="G6">
        <v>4050</v>
      </c>
      <c r="H6">
        <v>4600</v>
      </c>
      <c r="I6">
        <v>5200</v>
      </c>
      <c r="J6">
        <v>5550</v>
      </c>
      <c r="K6">
        <v>5950</v>
      </c>
      <c r="L6">
        <v>7500</v>
      </c>
      <c r="M6" t="s">
        <v>100</v>
      </c>
      <c r="N6" t="s">
        <v>95</v>
      </c>
      <c r="O6" t="s">
        <v>93</v>
      </c>
    </row>
    <row r="7" spans="1:17" x14ac:dyDescent="0.35">
      <c r="A7" t="s">
        <v>5</v>
      </c>
      <c r="B7">
        <v>20</v>
      </c>
      <c r="C7">
        <v>35</v>
      </c>
      <c r="D7">
        <v>42</v>
      </c>
      <c r="E7">
        <v>50</v>
      </c>
      <c r="F7">
        <v>65</v>
      </c>
      <c r="G7">
        <v>82</v>
      </c>
      <c r="H7">
        <v>103</v>
      </c>
      <c r="I7">
        <v>130</v>
      </c>
      <c r="J7">
        <v>145</v>
      </c>
      <c r="K7">
        <v>165</v>
      </c>
      <c r="L7">
        <v>250</v>
      </c>
      <c r="M7" t="s">
        <v>101</v>
      </c>
      <c r="N7" t="s">
        <v>96</v>
      </c>
      <c r="O7" t="s">
        <v>104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sqref="A1:A7"/>
    </sheetView>
  </sheetViews>
  <sheetFormatPr baseColWidth="10" defaultRowHeight="14.5" x14ac:dyDescent="0.35"/>
  <cols>
    <col min="3" max="3" width="24" customWidth="1"/>
    <col min="4" max="4" width="26" customWidth="1"/>
    <col min="5" max="5" width="24.54296875" customWidth="1"/>
    <col min="7" max="7" width="29.453125" customWidth="1"/>
  </cols>
  <sheetData>
    <row r="1" spans="1:9" x14ac:dyDescent="0.35">
      <c r="B1">
        <v>1</v>
      </c>
      <c r="C1">
        <v>2</v>
      </c>
      <c r="D1">
        <v>3</v>
      </c>
      <c r="E1">
        <v>4</v>
      </c>
      <c r="F1">
        <v>5</v>
      </c>
      <c r="G1">
        <v>6</v>
      </c>
      <c r="H1">
        <v>7</v>
      </c>
      <c r="I1">
        <v>8</v>
      </c>
    </row>
    <row r="2" spans="1:9" x14ac:dyDescent="0.35">
      <c r="A2" t="s">
        <v>87</v>
      </c>
      <c r="B2" t="s">
        <v>137</v>
      </c>
      <c r="C2" t="s">
        <v>107</v>
      </c>
      <c r="D2" t="s">
        <v>108</v>
      </c>
      <c r="E2" t="s">
        <v>109</v>
      </c>
      <c r="F2" t="s">
        <v>110</v>
      </c>
      <c r="G2" t="s">
        <v>111</v>
      </c>
      <c r="H2" t="s">
        <v>112</v>
      </c>
      <c r="I2" t="s">
        <v>113</v>
      </c>
    </row>
    <row r="3" spans="1:9" x14ac:dyDescent="0.35">
      <c r="A3" t="s">
        <v>88</v>
      </c>
      <c r="B3" t="s">
        <v>135</v>
      </c>
      <c r="C3" t="s">
        <v>138</v>
      </c>
      <c r="D3" t="s">
        <v>144</v>
      </c>
      <c r="E3" t="s">
        <v>139</v>
      </c>
      <c r="F3" t="s">
        <v>140</v>
      </c>
      <c r="G3" t="s">
        <v>142</v>
      </c>
      <c r="H3" t="s">
        <v>143</v>
      </c>
      <c r="I3" t="s">
        <v>141</v>
      </c>
    </row>
    <row r="4" spans="1:9" x14ac:dyDescent="0.35">
      <c r="A4" t="s">
        <v>89</v>
      </c>
      <c r="B4" t="s">
        <v>136</v>
      </c>
      <c r="C4" t="s">
        <v>122</v>
      </c>
      <c r="D4" t="s">
        <v>123</v>
      </c>
      <c r="E4" t="s">
        <v>125</v>
      </c>
      <c r="F4" t="s">
        <v>124</v>
      </c>
      <c r="G4" t="s">
        <v>126</v>
      </c>
      <c r="H4" t="s">
        <v>127</v>
      </c>
      <c r="I4" t="s">
        <v>128</v>
      </c>
    </row>
    <row r="5" spans="1:9" x14ac:dyDescent="0.35">
      <c r="A5" t="s">
        <v>3</v>
      </c>
      <c r="B5" t="s">
        <v>129</v>
      </c>
      <c r="C5" t="s">
        <v>145</v>
      </c>
      <c r="E5" t="s">
        <v>131</v>
      </c>
      <c r="F5" t="s">
        <v>130</v>
      </c>
      <c r="G5" t="s">
        <v>132</v>
      </c>
      <c r="H5" t="s">
        <v>133</v>
      </c>
      <c r="I5" t="s">
        <v>134</v>
      </c>
    </row>
    <row r="6" spans="1:9" x14ac:dyDescent="0.35">
      <c r="A6" t="s">
        <v>90</v>
      </c>
    </row>
    <row r="7" spans="1:9" x14ac:dyDescent="0.35">
      <c r="A7" t="s">
        <v>5</v>
      </c>
      <c r="B7" t="s">
        <v>115</v>
      </c>
      <c r="C7" t="s">
        <v>114</v>
      </c>
      <c r="D7" t="s">
        <v>116</v>
      </c>
      <c r="E7" t="s">
        <v>120</v>
      </c>
      <c r="F7" t="s">
        <v>117</v>
      </c>
      <c r="G7" t="s">
        <v>121</v>
      </c>
      <c r="H7" t="s">
        <v>118</v>
      </c>
      <c r="I7" t="s">
        <v>119</v>
      </c>
    </row>
    <row r="9" spans="1:9" x14ac:dyDescent="0.35">
      <c r="D9" t="s">
        <v>146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zoomScaleNormal="100" workbookViewId="0">
      <selection activeCell="B11" sqref="B11"/>
    </sheetView>
  </sheetViews>
  <sheetFormatPr baseColWidth="10" defaultRowHeight="14.5" x14ac:dyDescent="0.35"/>
  <cols>
    <col min="1" max="1" width="38.1796875" customWidth="1"/>
    <col min="2" max="2" width="32.453125" customWidth="1"/>
    <col min="3" max="3" width="34" customWidth="1"/>
    <col min="4" max="4" width="36.54296875" customWidth="1"/>
    <col min="5" max="5" width="38" customWidth="1"/>
    <col min="6" max="6" width="50.26953125" customWidth="1"/>
  </cols>
  <sheetData>
    <row r="1" spans="1:6" x14ac:dyDescent="0.35">
      <c r="B1" s="7" t="s">
        <v>0</v>
      </c>
      <c r="C1" s="7" t="s">
        <v>1</v>
      </c>
      <c r="D1" s="7" t="s">
        <v>2</v>
      </c>
      <c r="E1" s="7" t="s">
        <v>147</v>
      </c>
      <c r="F1" s="7" t="s">
        <v>148</v>
      </c>
    </row>
    <row r="2" spans="1:6" x14ac:dyDescent="0.35">
      <c r="A2" t="s">
        <v>190</v>
      </c>
      <c r="B2" s="19" t="s">
        <v>188</v>
      </c>
      <c r="C2" s="19" t="s">
        <v>189</v>
      </c>
      <c r="D2" s="19" t="s">
        <v>189</v>
      </c>
      <c r="E2" s="19" t="s">
        <v>189</v>
      </c>
      <c r="F2" s="19" t="s">
        <v>205</v>
      </c>
    </row>
    <row r="3" spans="1:6" x14ac:dyDescent="0.35">
      <c r="B3" s="19"/>
      <c r="C3" s="19"/>
      <c r="D3" s="19"/>
      <c r="E3" s="19"/>
      <c r="F3" s="19"/>
    </row>
    <row r="4" spans="1:6" x14ac:dyDescent="0.35">
      <c r="A4" t="s">
        <v>172</v>
      </c>
      <c r="B4" t="s">
        <v>182</v>
      </c>
      <c r="C4" t="s">
        <v>179</v>
      </c>
      <c r="D4" t="s">
        <v>196</v>
      </c>
      <c r="E4" t="s">
        <v>199</v>
      </c>
      <c r="F4" t="s">
        <v>149</v>
      </c>
    </row>
    <row r="5" spans="1:6" x14ac:dyDescent="0.35">
      <c r="B5" t="s">
        <v>186</v>
      </c>
      <c r="C5" t="s">
        <v>191</v>
      </c>
      <c r="D5" t="s">
        <v>197</v>
      </c>
      <c r="E5" t="s">
        <v>200</v>
      </c>
      <c r="F5" t="s">
        <v>150</v>
      </c>
    </row>
    <row r="6" spans="1:6" x14ac:dyDescent="0.35">
      <c r="A6" t="s">
        <v>178</v>
      </c>
      <c r="B6" t="s">
        <v>183</v>
      </c>
      <c r="C6" t="s">
        <v>192</v>
      </c>
      <c r="D6" t="s">
        <v>195</v>
      </c>
      <c r="E6" t="s">
        <v>198</v>
      </c>
      <c r="F6" t="s">
        <v>152</v>
      </c>
    </row>
    <row r="7" spans="1:6" x14ac:dyDescent="0.35">
      <c r="A7" t="s">
        <v>176</v>
      </c>
      <c r="B7" t="s">
        <v>181</v>
      </c>
      <c r="C7" t="s">
        <v>193</v>
      </c>
      <c r="D7" t="s">
        <v>217</v>
      </c>
      <c r="E7" t="s">
        <v>153</v>
      </c>
      <c r="F7" t="s">
        <v>153</v>
      </c>
    </row>
    <row r="8" spans="1:6" x14ac:dyDescent="0.35">
      <c r="A8" t="s">
        <v>175</v>
      </c>
      <c r="B8" t="s">
        <v>171</v>
      </c>
      <c r="C8" t="s">
        <v>171</v>
      </c>
      <c r="D8" t="s">
        <v>171</v>
      </c>
      <c r="E8" t="s">
        <v>171</v>
      </c>
      <c r="F8" t="s">
        <v>151</v>
      </c>
    </row>
    <row r="10" spans="1:6" x14ac:dyDescent="0.35">
      <c r="A10" t="s">
        <v>177</v>
      </c>
      <c r="B10" t="s">
        <v>180</v>
      </c>
      <c r="C10" s="19" t="s">
        <v>194</v>
      </c>
      <c r="D10" s="19" t="s">
        <v>216</v>
      </c>
      <c r="E10" s="19" t="s">
        <v>202</v>
      </c>
      <c r="F10" t="s">
        <v>154</v>
      </c>
    </row>
    <row r="11" spans="1:6" x14ac:dyDescent="0.35">
      <c r="A11" t="s">
        <v>174</v>
      </c>
      <c r="B11" t="s">
        <v>184</v>
      </c>
      <c r="C11" t="s">
        <v>214</v>
      </c>
      <c r="D11" t="s">
        <v>215</v>
      </c>
      <c r="E11" t="s">
        <v>165</v>
      </c>
      <c r="F11" t="s">
        <v>155</v>
      </c>
    </row>
    <row r="12" spans="1:6" x14ac:dyDescent="0.35">
      <c r="A12" t="s">
        <v>173</v>
      </c>
      <c r="B12" t="s">
        <v>211</v>
      </c>
      <c r="C12" t="s">
        <v>213</v>
      </c>
      <c r="D12" t="s">
        <v>204</v>
      </c>
      <c r="E12" t="s">
        <v>203</v>
      </c>
      <c r="F12" t="s">
        <v>157</v>
      </c>
    </row>
    <row r="13" spans="1:6" x14ac:dyDescent="0.35">
      <c r="A13" t="s">
        <v>177</v>
      </c>
      <c r="B13" t="s">
        <v>185</v>
      </c>
      <c r="C13" t="s">
        <v>207</v>
      </c>
      <c r="D13" t="s">
        <v>206</v>
      </c>
      <c r="E13" t="s">
        <v>158</v>
      </c>
      <c r="F13" t="s">
        <v>158</v>
      </c>
    </row>
    <row r="14" spans="1:6" x14ac:dyDescent="0.35">
      <c r="A14" t="s">
        <v>174</v>
      </c>
      <c r="B14" t="s">
        <v>171</v>
      </c>
      <c r="C14" t="s">
        <v>171</v>
      </c>
      <c r="D14" t="s">
        <v>171</v>
      </c>
      <c r="E14" t="s">
        <v>171</v>
      </c>
      <c r="F14" t="s">
        <v>156</v>
      </c>
    </row>
    <row r="16" spans="1:6" x14ac:dyDescent="0.35">
      <c r="F16" t="s">
        <v>159</v>
      </c>
    </row>
    <row r="17" spans="2:6" x14ac:dyDescent="0.35">
      <c r="F17" t="s">
        <v>157</v>
      </c>
    </row>
    <row r="18" spans="2:6" x14ac:dyDescent="0.35">
      <c r="F18" t="s">
        <v>160</v>
      </c>
    </row>
    <row r="19" spans="2:6" x14ac:dyDescent="0.35">
      <c r="F19" t="s">
        <v>161</v>
      </c>
    </row>
    <row r="21" spans="2:6" x14ac:dyDescent="0.35">
      <c r="F21" t="s">
        <v>162</v>
      </c>
    </row>
    <row r="22" spans="2:6" x14ac:dyDescent="0.35">
      <c r="F22" t="s">
        <v>163</v>
      </c>
    </row>
    <row r="23" spans="2:6" x14ac:dyDescent="0.35">
      <c r="F23" t="s">
        <v>164</v>
      </c>
    </row>
    <row r="25" spans="2:6" x14ac:dyDescent="0.35">
      <c r="F25" t="s">
        <v>155</v>
      </c>
    </row>
    <row r="26" spans="2:6" x14ac:dyDescent="0.35">
      <c r="E26" s="19" t="s">
        <v>201</v>
      </c>
      <c r="F26" t="s">
        <v>156</v>
      </c>
    </row>
    <row r="27" spans="2:6" x14ac:dyDescent="0.35">
      <c r="F27" t="s">
        <v>165</v>
      </c>
    </row>
    <row r="29" spans="2:6" x14ac:dyDescent="0.35">
      <c r="F29" t="s">
        <v>158</v>
      </c>
    </row>
    <row r="30" spans="2:6" x14ac:dyDescent="0.35">
      <c r="F30" t="s">
        <v>154</v>
      </c>
    </row>
    <row r="31" spans="2:6" x14ac:dyDescent="0.35">
      <c r="B31" t="s">
        <v>166</v>
      </c>
      <c r="C31" t="s">
        <v>166</v>
      </c>
      <c r="D31" t="s">
        <v>212</v>
      </c>
      <c r="E31" t="s">
        <v>166</v>
      </c>
      <c r="F31" t="s">
        <v>166</v>
      </c>
    </row>
    <row r="33" spans="2:6" x14ac:dyDescent="0.35">
      <c r="B33" t="s">
        <v>208</v>
      </c>
      <c r="C33" t="s">
        <v>187</v>
      </c>
      <c r="D33" t="s">
        <v>209</v>
      </c>
      <c r="E33" t="s">
        <v>167</v>
      </c>
      <c r="F33" t="s">
        <v>167</v>
      </c>
    </row>
    <row r="34" spans="2:6" x14ac:dyDescent="0.35">
      <c r="C34" t="s">
        <v>210</v>
      </c>
      <c r="F34" t="s">
        <v>169</v>
      </c>
    </row>
    <row r="35" spans="2:6" x14ac:dyDescent="0.35">
      <c r="F35" t="s">
        <v>168</v>
      </c>
    </row>
    <row r="36" spans="2:6" x14ac:dyDescent="0.35">
      <c r="F36" t="s">
        <v>170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tabSelected="1" workbookViewId="0">
      <selection activeCell="Q7" sqref="Q7"/>
    </sheetView>
  </sheetViews>
  <sheetFormatPr baseColWidth="10" defaultRowHeight="14.5" x14ac:dyDescent="0.35"/>
  <cols>
    <col min="10" max="10" width="10.7265625" customWidth="1"/>
    <col min="13" max="13" width="9.81640625" customWidth="1"/>
    <col min="14" max="14" width="13.1796875" customWidth="1"/>
    <col min="15" max="15" width="15.81640625" customWidth="1"/>
  </cols>
  <sheetData>
    <row r="1" spans="1:17" x14ac:dyDescent="0.35">
      <c r="A1" s="23" t="s">
        <v>218</v>
      </c>
      <c r="B1" s="23" t="s">
        <v>219</v>
      </c>
      <c r="C1" s="23" t="s">
        <v>220</v>
      </c>
      <c r="D1" s="23" t="s">
        <v>221</v>
      </c>
      <c r="E1" s="23" t="s">
        <v>222</v>
      </c>
      <c r="F1" s="23" t="s">
        <v>223</v>
      </c>
      <c r="G1" s="23" t="s">
        <v>221</v>
      </c>
      <c r="H1" s="23" t="s">
        <v>222</v>
      </c>
      <c r="I1" s="23" t="s">
        <v>224</v>
      </c>
      <c r="J1" s="23" t="s">
        <v>221</v>
      </c>
      <c r="K1" s="23" t="s">
        <v>222</v>
      </c>
      <c r="L1" s="24" t="s">
        <v>225</v>
      </c>
      <c r="M1" s="23" t="s">
        <v>221</v>
      </c>
      <c r="N1" s="23" t="s">
        <v>222</v>
      </c>
      <c r="O1" s="25" t="s">
        <v>226</v>
      </c>
      <c r="P1" s="25" t="s">
        <v>227</v>
      </c>
    </row>
    <row r="2" spans="1:17" x14ac:dyDescent="0.35">
      <c r="A2" s="23" t="s">
        <v>88</v>
      </c>
      <c r="B2" s="26">
        <f>I2-F2+C2/2</f>
        <v>2.9663540052139933E-2</v>
      </c>
      <c r="C2" s="27">
        <f>D2/$O2</f>
        <v>2.123131602857601E-2</v>
      </c>
      <c r="D2" s="7">
        <v>71504100000</v>
      </c>
      <c r="E2" s="28">
        <v>4.0565200000000003E-2</v>
      </c>
      <c r="F2" s="27">
        <f>G2/$O2</f>
        <v>2.5839078821566216E-2</v>
      </c>
      <c r="G2" s="7">
        <v>87022400000</v>
      </c>
      <c r="H2" s="28">
        <v>4.0565200000000003E-2</v>
      </c>
      <c r="I2" s="27">
        <f>J2/$O2</f>
        <v>4.4886960859418144E-2</v>
      </c>
      <c r="J2" s="7">
        <v>151173000000</v>
      </c>
      <c r="K2" s="28">
        <v>1.30832E-2</v>
      </c>
      <c r="L2" s="27">
        <f>M2/$O2</f>
        <v>0.17815467388786946</v>
      </c>
      <c r="M2">
        <v>600000000000</v>
      </c>
      <c r="N2" s="5">
        <v>0.40048800000000001</v>
      </c>
      <c r="O2" s="29">
        <v>3367860000000</v>
      </c>
      <c r="P2" s="7">
        <v>2017</v>
      </c>
    </row>
    <row r="3" spans="1:17" x14ac:dyDescent="0.35">
      <c r="A3" s="23" t="s">
        <v>89</v>
      </c>
      <c r="B3" s="26">
        <f t="shared" ref="B3:B6" si="0">I3-F3+C3/2</f>
        <v>7.413324978246579E-3</v>
      </c>
      <c r="C3" s="27">
        <f t="shared" ref="C3:C4" si="1">D3/$O3</f>
        <v>1.0931229269841322E-2</v>
      </c>
      <c r="D3" s="7">
        <v>13153100000</v>
      </c>
      <c r="E3" s="28">
        <v>3.7114300000000003E-2</v>
      </c>
      <c r="F3" s="27">
        <f t="shared" ref="F3:F4" si="2">G3/$O3</f>
        <v>1.1095865478670842E-2</v>
      </c>
      <c r="G3" s="7">
        <v>13351200000</v>
      </c>
      <c r="H3" s="28">
        <v>3.7114300000000003E-2</v>
      </c>
      <c r="I3" s="27">
        <f t="shared" ref="I3:I4" si="3">J3/$O3</f>
        <v>1.3043575821996761E-2</v>
      </c>
      <c r="J3" s="7">
        <v>15694800000</v>
      </c>
      <c r="K3" s="28">
        <v>9.8881999999999998E-3</v>
      </c>
      <c r="L3" s="27">
        <f t="shared" ref="L3:L4" si="4">M3/$O3</f>
        <v>3.3001539984325902E-2</v>
      </c>
      <c r="M3">
        <v>39709400000</v>
      </c>
      <c r="N3" s="5">
        <v>0.47681800000000002</v>
      </c>
      <c r="O3" s="29">
        <v>1203259000000</v>
      </c>
      <c r="P3" s="7">
        <v>2018</v>
      </c>
    </row>
    <row r="4" spans="1:17" x14ac:dyDescent="0.35">
      <c r="A4" s="23" t="s">
        <v>87</v>
      </c>
      <c r="B4" s="26">
        <f t="shared" si="0"/>
        <v>1.4294805666299665E-2</v>
      </c>
      <c r="C4" s="27">
        <f t="shared" si="1"/>
        <v>1.1845017107391087E-2</v>
      </c>
      <c r="D4" s="7">
        <v>27993400000</v>
      </c>
      <c r="E4" s="28">
        <v>3.2785700000000001E-2</v>
      </c>
      <c r="F4" s="27">
        <f t="shared" si="2"/>
        <v>1.3806802843135844E-2</v>
      </c>
      <c r="G4" s="7">
        <v>32629700000</v>
      </c>
      <c r="H4" s="28">
        <v>3.2785700000000001E-2</v>
      </c>
      <c r="I4" s="27">
        <f t="shared" si="3"/>
        <v>2.2179099955739967E-2</v>
      </c>
      <c r="J4" s="7">
        <v>52416000000</v>
      </c>
      <c r="K4" s="28">
        <v>8.2307700000000001E-3</v>
      </c>
      <c r="L4" s="27">
        <f t="shared" si="4"/>
        <v>7.879428224698791E-2</v>
      </c>
      <c r="M4">
        <v>186215000000</v>
      </c>
      <c r="N4" s="5">
        <v>0.48079699999999997</v>
      </c>
      <c r="O4" s="29">
        <v>2363306000000</v>
      </c>
      <c r="P4" s="7">
        <v>2017</v>
      </c>
    </row>
    <row r="5" spans="1:17" x14ac:dyDescent="0.35">
      <c r="A5" s="36" t="s">
        <v>237</v>
      </c>
      <c r="B5" s="37">
        <f t="shared" si="0"/>
        <v>6.7924723842481506E-3</v>
      </c>
      <c r="C5" s="31">
        <f>D5/$O5</f>
        <v>1.3584944768496301E-2</v>
      </c>
      <c r="D5">
        <v>24119200000</v>
      </c>
      <c r="E5" s="5">
        <v>2.48489E-2</v>
      </c>
      <c r="F5" s="30">
        <f>D5/$O5</f>
        <v>1.3584944768496301E-2</v>
      </c>
      <c r="G5">
        <v>28129200000</v>
      </c>
      <c r="H5" s="5">
        <v>2.48489E-2</v>
      </c>
      <c r="I5" s="30">
        <f>D5/$O5</f>
        <v>1.3584944768496301E-2</v>
      </c>
      <c r="J5">
        <v>44106600000</v>
      </c>
      <c r="K5" s="5">
        <v>6.3352E-3</v>
      </c>
      <c r="L5" s="31">
        <f t="shared" ref="L3:L6" si="5">M5/$O5</f>
        <v>8.2353855616310589E-2</v>
      </c>
      <c r="M5">
        <v>146214000000</v>
      </c>
      <c r="N5" s="5">
        <v>0.507243</v>
      </c>
      <c r="O5" s="32">
        <v>1775436000000</v>
      </c>
      <c r="P5">
        <v>2017</v>
      </c>
    </row>
    <row r="6" spans="1:17" x14ac:dyDescent="0.35">
      <c r="A6" s="40" t="s">
        <v>260</v>
      </c>
      <c r="B6" s="37">
        <f t="shared" si="0"/>
        <v>1.9591908527587298E-2</v>
      </c>
      <c r="C6" s="42">
        <f>D6/$O6</f>
        <v>1.5702868277691229E-2</v>
      </c>
      <c r="D6" s="41">
        <f>SUM(D2:D5)</f>
        <v>136769800000</v>
      </c>
      <c r="F6" s="42">
        <f>G6/$O6</f>
        <v>1.8500008209086229E-2</v>
      </c>
      <c r="G6" s="41">
        <f>SUM(G2:G5)</f>
        <v>161132500000</v>
      </c>
      <c r="I6" s="42">
        <f>J6/$O6</f>
        <v>3.0240482597827911E-2</v>
      </c>
      <c r="J6" s="41">
        <f>SUM(J2:J5)</f>
        <v>263390400000</v>
      </c>
      <c r="L6" s="42">
        <f>M6/$O6</f>
        <v>0.11161353780502352</v>
      </c>
      <c r="M6" s="41">
        <f>SUM(M2:M5)</f>
        <v>972138400000</v>
      </c>
      <c r="O6" s="32">
        <f>SUM(O2:O5)</f>
        <v>8709861000000</v>
      </c>
      <c r="P6" s="5">
        <f>O6/O7</f>
        <v>0.73489452187500004</v>
      </c>
      <c r="Q6" t="s">
        <v>261</v>
      </c>
    </row>
    <row r="7" spans="1:17" x14ac:dyDescent="0.35">
      <c r="A7" s="34" t="s">
        <v>247</v>
      </c>
      <c r="B7" s="26">
        <f t="shared" ref="B7" si="6">I7-F7+C7/2</f>
        <v>1.9E-2</v>
      </c>
      <c r="C7" s="39">
        <v>1.6E-2</v>
      </c>
      <c r="D7" s="7">
        <v>192000000000</v>
      </c>
      <c r="E7" s="38">
        <v>0.03</v>
      </c>
      <c r="F7" s="39">
        <v>1.9E-2</v>
      </c>
      <c r="G7" s="7">
        <v>224000000000</v>
      </c>
      <c r="H7" s="38">
        <v>0.03</v>
      </c>
      <c r="I7" s="39">
        <v>0.03</v>
      </c>
      <c r="J7" s="7">
        <v>357000000000</v>
      </c>
      <c r="K7" s="13">
        <v>0.01</v>
      </c>
      <c r="L7" s="39">
        <v>0.108</v>
      </c>
      <c r="M7" s="7">
        <v>1280000000000</v>
      </c>
      <c r="N7" s="13">
        <v>0.41</v>
      </c>
      <c r="O7">
        <f>M7/L7</f>
        <v>11851851851851.852</v>
      </c>
      <c r="Q7" t="s">
        <v>248</v>
      </c>
    </row>
    <row r="8" spans="1:17" x14ac:dyDescent="0.35">
      <c r="B8" s="19"/>
      <c r="F8" s="33"/>
    </row>
    <row r="9" spans="1:17" x14ac:dyDescent="0.35">
      <c r="B9" s="19"/>
    </row>
    <row r="10" spans="1:17" x14ac:dyDescent="0.35">
      <c r="A10" t="s">
        <v>249</v>
      </c>
      <c r="B10" s="19" t="s">
        <v>250</v>
      </c>
      <c r="C10" t="s">
        <v>250</v>
      </c>
      <c r="F10" t="s">
        <v>250</v>
      </c>
      <c r="I10" t="s">
        <v>250</v>
      </c>
      <c r="K10" t="s">
        <v>251</v>
      </c>
      <c r="L10" t="s">
        <v>250</v>
      </c>
      <c r="M10" t="s">
        <v>259</v>
      </c>
      <c r="O10" s="32">
        <v>200000</v>
      </c>
    </row>
    <row r="11" spans="1:17" x14ac:dyDescent="0.35">
      <c r="A11" t="s">
        <v>252</v>
      </c>
      <c r="B11" s="35">
        <f t="shared" ref="B11:B17" si="7">I11-F11+C11/2</f>
        <v>0</v>
      </c>
      <c r="C11">
        <v>2</v>
      </c>
      <c r="F11">
        <v>1</v>
      </c>
      <c r="I11">
        <v>0</v>
      </c>
      <c r="K11">
        <v>0.5</v>
      </c>
      <c r="L11">
        <v>0.1</v>
      </c>
      <c r="M11">
        <f>K11*$O$10/1000000</f>
        <v>0.1</v>
      </c>
    </row>
    <row r="12" spans="1:17" x14ac:dyDescent="0.35">
      <c r="A12" t="s">
        <v>253</v>
      </c>
      <c r="B12" s="35">
        <f t="shared" si="7"/>
        <v>1</v>
      </c>
      <c r="C12">
        <v>2</v>
      </c>
      <c r="F12">
        <v>2</v>
      </c>
      <c r="I12">
        <v>2</v>
      </c>
      <c r="K12">
        <v>2</v>
      </c>
      <c r="L12">
        <v>1</v>
      </c>
      <c r="M12">
        <f t="shared" ref="M12:M17" si="8">K12*$O$10/1000000</f>
        <v>0.4</v>
      </c>
    </row>
    <row r="13" spans="1:17" x14ac:dyDescent="0.35">
      <c r="A13" t="s">
        <v>254</v>
      </c>
      <c r="B13" s="35">
        <f t="shared" si="7"/>
        <v>1</v>
      </c>
      <c r="C13">
        <v>2</v>
      </c>
      <c r="F13">
        <v>3</v>
      </c>
      <c r="I13">
        <v>3</v>
      </c>
      <c r="K13">
        <v>5</v>
      </c>
      <c r="L13">
        <v>2</v>
      </c>
      <c r="M13">
        <f t="shared" si="8"/>
        <v>1</v>
      </c>
    </row>
    <row r="14" spans="1:17" x14ac:dyDescent="0.35">
      <c r="A14" t="s">
        <v>255</v>
      </c>
      <c r="B14" s="35">
        <f t="shared" si="7"/>
        <v>3</v>
      </c>
      <c r="C14">
        <v>2</v>
      </c>
      <c r="F14">
        <v>3</v>
      </c>
      <c r="I14">
        <v>5</v>
      </c>
      <c r="K14">
        <v>10</v>
      </c>
      <c r="L14">
        <v>5</v>
      </c>
      <c r="M14">
        <f t="shared" si="8"/>
        <v>2</v>
      </c>
    </row>
    <row r="15" spans="1:17" x14ac:dyDescent="0.35">
      <c r="A15" t="s">
        <v>256</v>
      </c>
      <c r="B15" s="35">
        <f t="shared" si="7"/>
        <v>5</v>
      </c>
      <c r="C15">
        <v>2</v>
      </c>
      <c r="F15">
        <v>3</v>
      </c>
      <c r="I15">
        <v>7</v>
      </c>
      <c r="K15">
        <v>100</v>
      </c>
      <c r="L15">
        <v>10</v>
      </c>
      <c r="M15">
        <f t="shared" si="8"/>
        <v>20</v>
      </c>
    </row>
    <row r="16" spans="1:17" x14ac:dyDescent="0.35">
      <c r="A16" t="s">
        <v>257</v>
      </c>
      <c r="B16" s="35">
        <f t="shared" si="7"/>
        <v>6</v>
      </c>
      <c r="C16">
        <v>2</v>
      </c>
      <c r="F16">
        <v>3</v>
      </c>
      <c r="I16">
        <v>8</v>
      </c>
      <c r="K16">
        <v>1000</v>
      </c>
      <c r="L16">
        <v>60</v>
      </c>
      <c r="M16">
        <f t="shared" si="8"/>
        <v>200</v>
      </c>
    </row>
    <row r="17" spans="1:14" x14ac:dyDescent="0.35">
      <c r="A17" t="s">
        <v>258</v>
      </c>
      <c r="B17" s="35">
        <f t="shared" si="7"/>
        <v>8</v>
      </c>
      <c r="C17">
        <v>2</v>
      </c>
      <c r="F17">
        <v>3</v>
      </c>
      <c r="I17">
        <v>10</v>
      </c>
      <c r="K17" s="32">
        <v>10000</v>
      </c>
      <c r="L17">
        <v>90</v>
      </c>
      <c r="M17">
        <f t="shared" si="8"/>
        <v>2000</v>
      </c>
    </row>
    <row r="20" spans="1:14" x14ac:dyDescent="0.35">
      <c r="A20" s="23" t="s">
        <v>228</v>
      </c>
      <c r="B20" s="26"/>
      <c r="C20" s="27"/>
      <c r="D20">
        <v>11805300000</v>
      </c>
      <c r="E20" s="5">
        <v>3.8989099999999999E-2</v>
      </c>
      <c r="F20" s="30"/>
      <c r="G20">
        <v>15207700000</v>
      </c>
      <c r="H20" s="5">
        <v>3.8989099999999999E-2</v>
      </c>
      <c r="I20" s="30"/>
      <c r="J20">
        <v>28435000000</v>
      </c>
      <c r="K20" s="5">
        <v>1.11854E-2</v>
      </c>
      <c r="L20" s="5"/>
      <c r="M20" s="5"/>
      <c r="N20" s="5"/>
    </row>
    <row r="21" spans="1:14" x14ac:dyDescent="0.35">
      <c r="A21" s="23" t="s">
        <v>229</v>
      </c>
      <c r="B21" s="26"/>
      <c r="C21" s="27"/>
      <c r="D21">
        <v>10349200000</v>
      </c>
      <c r="E21" s="5">
        <v>5.67772E-2</v>
      </c>
      <c r="F21" s="30"/>
      <c r="G21">
        <v>11929000000</v>
      </c>
      <c r="H21" s="5">
        <v>5.67772E-2</v>
      </c>
      <c r="I21" s="30"/>
      <c r="J21">
        <v>18190100000</v>
      </c>
      <c r="K21" s="5">
        <v>2.07812E-2</v>
      </c>
      <c r="L21" s="5"/>
      <c r="M21" s="5"/>
      <c r="N21" s="5"/>
    </row>
    <row r="22" spans="1:14" x14ac:dyDescent="0.35">
      <c r="A22" s="23" t="s">
        <v>230</v>
      </c>
      <c r="B22" s="26"/>
      <c r="C22" s="27"/>
      <c r="D22">
        <v>1854890000</v>
      </c>
      <c r="E22" s="5">
        <v>9.5164600000000002E-2</v>
      </c>
      <c r="F22" s="30"/>
      <c r="G22">
        <v>2344760000</v>
      </c>
      <c r="H22" s="5">
        <v>9.5164600000000002E-2</v>
      </c>
      <c r="I22" s="30"/>
      <c r="J22">
        <v>4234760000</v>
      </c>
      <c r="K22" s="5">
        <v>4.2202200000000002E-2</v>
      </c>
      <c r="L22" s="5"/>
      <c r="M22" s="5"/>
      <c r="N22" s="5"/>
    </row>
    <row r="23" spans="1:14" x14ac:dyDescent="0.35">
      <c r="A23" s="23" t="s">
        <v>231</v>
      </c>
      <c r="B23" s="26"/>
      <c r="C23" s="27"/>
      <c r="D23">
        <v>562322000</v>
      </c>
      <c r="E23" s="5">
        <v>1.21885E-2</v>
      </c>
      <c r="F23" s="30"/>
      <c r="G23">
        <v>617912000</v>
      </c>
      <c r="H23" s="5">
        <v>1.21885E-2</v>
      </c>
      <c r="I23" s="30"/>
      <c r="J23">
        <v>654576000</v>
      </c>
      <c r="K23" s="5">
        <v>4.6468000000000004E-3</v>
      </c>
      <c r="L23" s="5"/>
      <c r="M23" s="5"/>
      <c r="N23" s="5"/>
    </row>
    <row r="24" spans="1:14" x14ac:dyDescent="0.35">
      <c r="A24" s="23" t="s">
        <v>232</v>
      </c>
      <c r="B24" s="26"/>
      <c r="C24" s="27"/>
      <c r="D24">
        <v>1769430000</v>
      </c>
      <c r="E24" s="5">
        <v>2.4346699999999999E-2</v>
      </c>
      <c r="F24" s="30"/>
      <c r="G24">
        <v>1687670000</v>
      </c>
      <c r="H24" s="5">
        <v>2.4346699999999999E-2</v>
      </c>
      <c r="I24" s="30"/>
      <c r="J24">
        <v>1458560000</v>
      </c>
      <c r="K24" s="5">
        <v>5.9619900000000003E-3</v>
      </c>
      <c r="L24" s="5"/>
      <c r="M24" s="5"/>
      <c r="N24" s="5"/>
    </row>
    <row r="25" spans="1:14" x14ac:dyDescent="0.35">
      <c r="A25" s="23" t="s">
        <v>233</v>
      </c>
      <c r="B25" s="26"/>
      <c r="C25" s="27"/>
      <c r="D25">
        <v>967764000</v>
      </c>
      <c r="E25" s="5">
        <v>2.92742E-3</v>
      </c>
      <c r="F25" s="30"/>
      <c r="G25">
        <v>1179450000</v>
      </c>
      <c r="H25" s="5">
        <v>2.92742E-3</v>
      </c>
      <c r="I25" s="30"/>
      <c r="J25">
        <v>1697440000</v>
      </c>
      <c r="K25" s="5">
        <v>6.751950000000001E-5</v>
      </c>
      <c r="L25" s="5"/>
      <c r="M25" s="5"/>
      <c r="N25" s="5"/>
    </row>
    <row r="26" spans="1:14" x14ac:dyDescent="0.35">
      <c r="A26" s="23" t="s">
        <v>234</v>
      </c>
      <c r="B26" s="26"/>
      <c r="C26" s="27"/>
      <c r="D26">
        <v>1044440000</v>
      </c>
      <c r="E26" s="5">
        <v>5.7337000000000004E-3</v>
      </c>
      <c r="F26" s="30"/>
      <c r="G26">
        <v>1135210000</v>
      </c>
      <c r="H26" s="5">
        <v>5.7337000000000004E-3</v>
      </c>
      <c r="I26" s="30"/>
      <c r="J26">
        <v>1171190000</v>
      </c>
      <c r="K26" s="5">
        <v>2.7984199999999998E-3</v>
      </c>
      <c r="L26" s="5"/>
      <c r="M26" s="5"/>
      <c r="N26" s="5"/>
    </row>
    <row r="27" spans="1:14" x14ac:dyDescent="0.35">
      <c r="A27" s="23" t="s">
        <v>235</v>
      </c>
      <c r="B27" s="26"/>
      <c r="C27" s="27"/>
      <c r="D27">
        <v>1152660000</v>
      </c>
      <c r="E27" s="5">
        <v>4.7007999999999998E-3</v>
      </c>
      <c r="F27" s="30"/>
      <c r="G27">
        <v>1027390000</v>
      </c>
      <c r="H27" s="5">
        <v>4.7007999999999998E-3</v>
      </c>
      <c r="I27" s="30"/>
      <c r="J27">
        <v>875014000</v>
      </c>
      <c r="K27" s="5">
        <v>1.9259699999999999E-3</v>
      </c>
      <c r="L27" s="5"/>
      <c r="M27" s="5"/>
      <c r="N27" s="5"/>
    </row>
    <row r="28" spans="1:14" x14ac:dyDescent="0.35">
      <c r="A28" s="23" t="s">
        <v>236</v>
      </c>
      <c r="B28" s="26"/>
      <c r="C28" s="27"/>
      <c r="D28">
        <v>3516000000</v>
      </c>
      <c r="E28" s="5">
        <v>7.9072999999999991E-2</v>
      </c>
      <c r="F28" s="30"/>
      <c r="G28">
        <v>3731260000</v>
      </c>
      <c r="H28" s="5">
        <v>7.9072999999999991E-2</v>
      </c>
      <c r="I28" s="30"/>
      <c r="J28">
        <v>3886050000</v>
      </c>
      <c r="K28" s="5">
        <v>2.32768E-2</v>
      </c>
      <c r="L28" s="5"/>
      <c r="M28" s="5"/>
      <c r="N28" s="5"/>
    </row>
    <row r="29" spans="1:14" x14ac:dyDescent="0.35">
      <c r="A29" s="23" t="s">
        <v>238</v>
      </c>
      <c r="B29" s="26"/>
      <c r="C29" s="27"/>
      <c r="D29">
        <v>441586000.00000012</v>
      </c>
      <c r="E29" s="5">
        <v>9.5982800000000007E-3</v>
      </c>
      <c r="F29" s="30"/>
      <c r="G29">
        <v>323198000</v>
      </c>
      <c r="H29" s="5">
        <v>9.5982800000000007E-3</v>
      </c>
      <c r="I29" s="30"/>
      <c r="J29">
        <v>202741000</v>
      </c>
      <c r="K29" s="5">
        <v>1.31111E-4</v>
      </c>
      <c r="L29" s="5"/>
      <c r="M29" s="5"/>
      <c r="N29" s="5"/>
    </row>
    <row r="30" spans="1:14" x14ac:dyDescent="0.35">
      <c r="A30" s="23" t="s">
        <v>239</v>
      </c>
      <c r="B30" s="26"/>
      <c r="C30" s="27"/>
      <c r="D30">
        <v>2107760000</v>
      </c>
      <c r="E30" s="5">
        <v>0.234762</v>
      </c>
      <c r="F30" s="30"/>
      <c r="G30">
        <v>2578780000</v>
      </c>
      <c r="H30" s="5">
        <v>0.234762</v>
      </c>
      <c r="I30" s="30"/>
      <c r="J30">
        <v>4310250000</v>
      </c>
      <c r="K30" s="5">
        <v>8.9194200000000001E-2</v>
      </c>
      <c r="L30" s="5"/>
      <c r="M30" s="5"/>
      <c r="N30" s="5"/>
    </row>
    <row r="31" spans="1:14" x14ac:dyDescent="0.35">
      <c r="A31" s="23" t="s">
        <v>240</v>
      </c>
      <c r="B31" s="26"/>
      <c r="C31" s="27"/>
      <c r="D31">
        <v>68102200</v>
      </c>
      <c r="E31" s="5">
        <v>1.0055400000000001E-3</v>
      </c>
      <c r="F31" s="30"/>
      <c r="G31">
        <v>56200000</v>
      </c>
      <c r="H31" s="5">
        <v>1.0055400000000001E-3</v>
      </c>
      <c r="I31" s="30"/>
      <c r="J31">
        <v>46969300</v>
      </c>
      <c r="K31" s="5">
        <v>3.1115100000000002E-4</v>
      </c>
      <c r="L31" s="5"/>
      <c r="M31" s="5"/>
      <c r="N31" s="5"/>
    </row>
    <row r="32" spans="1:14" x14ac:dyDescent="0.35">
      <c r="A32" s="23" t="s">
        <v>241</v>
      </c>
      <c r="B32" s="26"/>
      <c r="C32" s="27"/>
      <c r="D32">
        <v>625581000</v>
      </c>
      <c r="E32" s="5">
        <v>5.8450200000000001E-2</v>
      </c>
      <c r="F32" s="30"/>
      <c r="G32">
        <v>781506000</v>
      </c>
      <c r="H32" s="5">
        <v>5.8450200000000001E-2</v>
      </c>
      <c r="I32" s="30"/>
      <c r="J32">
        <v>980810999.99999988</v>
      </c>
      <c r="K32" s="5">
        <v>2.76875E-2</v>
      </c>
      <c r="L32" s="5"/>
      <c r="M32" s="5"/>
      <c r="N32" s="5"/>
    </row>
    <row r="33" spans="1:14" x14ac:dyDescent="0.35">
      <c r="A33" s="23" t="s">
        <v>242</v>
      </c>
      <c r="B33" s="26"/>
      <c r="C33" s="27"/>
      <c r="D33">
        <v>8829090000</v>
      </c>
      <c r="E33" s="5">
        <v>2.5381500000000001E-2</v>
      </c>
      <c r="F33" s="30"/>
      <c r="G33">
        <v>10639300000</v>
      </c>
      <c r="H33" s="5">
        <v>2.5381500000000001E-2</v>
      </c>
      <c r="I33" s="30"/>
      <c r="J33">
        <v>17602700000</v>
      </c>
      <c r="K33" s="5">
        <v>8.5916800000000008E-3</v>
      </c>
      <c r="L33" s="5"/>
      <c r="M33" s="5"/>
      <c r="N33" s="5"/>
    </row>
    <row r="34" spans="1:14" x14ac:dyDescent="0.35">
      <c r="A34" s="23" t="s">
        <v>243</v>
      </c>
      <c r="B34" s="26"/>
      <c r="C34" s="27"/>
      <c r="D34">
        <v>5884530000</v>
      </c>
      <c r="E34" s="5">
        <v>4.7133899999999996E-3</v>
      </c>
      <c r="F34" s="30"/>
      <c r="G34">
        <v>5229250000</v>
      </c>
      <c r="H34" s="5">
        <v>4.7133899999999996E-3</v>
      </c>
      <c r="I34" s="30"/>
      <c r="J34">
        <v>4093520000</v>
      </c>
      <c r="K34" s="5">
        <v>1.4427299999999999E-3</v>
      </c>
      <c r="L34" s="5"/>
      <c r="M34" s="5"/>
      <c r="N34" s="5"/>
    </row>
    <row r="35" spans="1:14" x14ac:dyDescent="0.35">
      <c r="A35" s="23" t="s">
        <v>244</v>
      </c>
      <c r="B35" s="26"/>
      <c r="C35" s="27"/>
      <c r="D35">
        <v>2638440000</v>
      </c>
      <c r="E35" s="5">
        <v>1.6438100000000001E-2</v>
      </c>
      <c r="F35" s="30"/>
      <c r="G35">
        <v>3193060000</v>
      </c>
      <c r="H35" s="5">
        <v>1.6438100000000001E-2</v>
      </c>
      <c r="I35" s="30"/>
      <c r="J35">
        <v>5242770000</v>
      </c>
      <c r="K35" s="5">
        <v>5.8277199999999998E-3</v>
      </c>
      <c r="L35" s="5"/>
      <c r="M35" s="5"/>
      <c r="N35" s="5"/>
    </row>
    <row r="36" spans="1:14" x14ac:dyDescent="0.35">
      <c r="A36" s="23" t="s">
        <v>245</v>
      </c>
      <c r="B36" s="26"/>
      <c r="C36" s="27"/>
      <c r="D36">
        <v>291907000</v>
      </c>
      <c r="E36" s="5">
        <v>1.2645099999999999E-2</v>
      </c>
      <c r="F36" s="30"/>
      <c r="G36">
        <v>316284000</v>
      </c>
      <c r="H36" s="5">
        <v>1.2645099999999999E-2</v>
      </c>
      <c r="I36" s="30"/>
      <c r="J36">
        <v>397545000</v>
      </c>
      <c r="K36" s="5">
        <v>4.0374499999999997E-3</v>
      </c>
      <c r="L36" s="5"/>
      <c r="M36" s="5"/>
      <c r="N36" s="5"/>
    </row>
    <row r="37" spans="1:14" x14ac:dyDescent="0.35">
      <c r="A37" s="23" t="s">
        <v>246</v>
      </c>
      <c r="B37" s="26"/>
      <c r="C37" s="27"/>
      <c r="D37">
        <v>823537999.99999988</v>
      </c>
      <c r="E37" s="5">
        <v>5.59604E-3</v>
      </c>
      <c r="F37" s="30"/>
      <c r="G37">
        <v>710702000</v>
      </c>
      <c r="H37" s="5">
        <v>5.59604E-3</v>
      </c>
      <c r="I37" s="30"/>
      <c r="J37">
        <v>539481000</v>
      </c>
      <c r="K37" s="5">
        <v>1.08854E-3</v>
      </c>
      <c r="L37" s="5"/>
      <c r="M37" s="5"/>
      <c r="N37" s="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activeCell="O5" sqref="O5"/>
    </sheetView>
  </sheetViews>
  <sheetFormatPr baseColWidth="10" defaultRowHeight="14.5" x14ac:dyDescent="0.35"/>
  <cols>
    <col min="10" max="10" width="11.453125" customWidth="1"/>
    <col min="18" max="18" width="11.453125" customWidth="1"/>
    <col min="24" max="24" width="12" customWidth="1"/>
    <col min="33" max="33" width="11.453125" customWidth="1"/>
  </cols>
  <sheetData>
    <row r="1" spans="1:34" s="14" customFormat="1" ht="59.25" customHeight="1" x14ac:dyDescent="0.35">
      <c r="A1" s="14" t="s">
        <v>6</v>
      </c>
      <c r="B1" s="14" t="s">
        <v>42</v>
      </c>
      <c r="C1" s="16" t="s">
        <v>39</v>
      </c>
      <c r="D1" s="17" t="s">
        <v>38</v>
      </c>
      <c r="E1" s="16" t="s">
        <v>66</v>
      </c>
      <c r="F1" s="16" t="s">
        <v>67</v>
      </c>
      <c r="G1" s="15" t="s">
        <v>41</v>
      </c>
      <c r="H1" s="15"/>
      <c r="I1" s="14" t="s">
        <v>68</v>
      </c>
      <c r="J1" s="14" t="s">
        <v>57</v>
      </c>
      <c r="K1" s="16" t="s">
        <v>43</v>
      </c>
      <c r="L1" s="14" t="s">
        <v>16</v>
      </c>
      <c r="M1" s="16" t="s">
        <v>55</v>
      </c>
      <c r="N1" s="16" t="s">
        <v>31</v>
      </c>
      <c r="O1" s="16" t="s">
        <v>32</v>
      </c>
      <c r="P1" s="16" t="s">
        <v>17</v>
      </c>
      <c r="Q1" s="16" t="s">
        <v>18</v>
      </c>
      <c r="S1" s="14" t="s">
        <v>52</v>
      </c>
      <c r="T1" s="16" t="s">
        <v>50</v>
      </c>
      <c r="U1" s="14" t="s">
        <v>70</v>
      </c>
      <c r="V1" s="16" t="s">
        <v>49</v>
      </c>
      <c r="W1" s="16" t="s">
        <v>51</v>
      </c>
      <c r="X1" s="14" t="s">
        <v>72</v>
      </c>
      <c r="Y1" s="16" t="s">
        <v>71</v>
      </c>
      <c r="Z1" s="16" t="s">
        <v>54</v>
      </c>
      <c r="AA1" s="16" t="s">
        <v>10</v>
      </c>
      <c r="AB1" s="16" t="s">
        <v>11</v>
      </c>
      <c r="AC1" s="16" t="s">
        <v>36</v>
      </c>
      <c r="AD1" s="14" t="s">
        <v>7</v>
      </c>
      <c r="AE1" s="14" t="s">
        <v>40</v>
      </c>
      <c r="AF1" s="14" t="s">
        <v>15</v>
      </c>
      <c r="AG1" s="14" t="s">
        <v>56</v>
      </c>
      <c r="AH1" s="14" t="s">
        <v>20</v>
      </c>
    </row>
    <row r="2" spans="1:34" x14ac:dyDescent="0.35">
      <c r="A2" s="7" t="s">
        <v>0</v>
      </c>
      <c r="B2" s="12">
        <f t="shared" ref="B2:B7" si="0">G2/C2</f>
        <v>9.7357029337316898E-3</v>
      </c>
      <c r="C2" s="3">
        <v>0.55400000000000005</v>
      </c>
      <c r="D2" s="11">
        <v>4.4000000000000003E-3</v>
      </c>
      <c r="E2">
        <v>12180</v>
      </c>
      <c r="F2" s="1">
        <v>0.1855</v>
      </c>
      <c r="G2" s="11">
        <f>D2*((E2+$E$10*F2)/E2)</f>
        <v>5.3935794252873565E-3</v>
      </c>
      <c r="H2" s="11"/>
      <c r="I2" s="20">
        <f>K2*(O2*(Q2/P2)*Constants!$C$1/Constants!$C$2)*Constants!$C$3/P2/12-30</f>
        <v>11.601525537519159</v>
      </c>
      <c r="J2" s="2">
        <f t="shared" ref="J2:J7" si="1">I2*M2*12/1000</f>
        <v>7.5317103789574373</v>
      </c>
      <c r="K2" s="13">
        <v>0.9</v>
      </c>
      <c r="L2" s="2">
        <f>(O2*(Q2/P2)*Constants!$C$1/Constants!$C$2)*Constants!$C$3/P2/12-30</f>
        <v>16.223917263910174</v>
      </c>
      <c r="M2" s="4">
        <v>54.1</v>
      </c>
      <c r="N2" s="8">
        <v>445</v>
      </c>
      <c r="O2" s="9">
        <f>N2/Constants!$C$4</f>
        <v>1.3787334242161359E-2</v>
      </c>
      <c r="P2" s="4">
        <v>52684007</v>
      </c>
      <c r="Q2" s="4">
        <v>56464893</v>
      </c>
      <c r="R2" s="2"/>
      <c r="S2" s="11">
        <f t="shared" ref="S2:S7" si="2">U2/T2</f>
        <v>1.6804869000780116E-2</v>
      </c>
      <c r="T2" s="11">
        <v>0.15260000000000001</v>
      </c>
      <c r="U2" s="3">
        <f t="shared" ref="U2:U7" si="3">J2/V2</f>
        <v>2.5644230095190458E-3</v>
      </c>
      <c r="V2">
        <v>2937</v>
      </c>
      <c r="W2">
        <v>95</v>
      </c>
      <c r="X2" s="3"/>
      <c r="Y2">
        <v>67.400000000000006</v>
      </c>
      <c r="Z2" s="4">
        <v>51.7</v>
      </c>
      <c r="AA2">
        <v>27012</v>
      </c>
      <c r="AB2" s="2">
        <v>469000</v>
      </c>
      <c r="AC2">
        <v>3079</v>
      </c>
      <c r="AD2" s="3">
        <f>AC2/AB2</f>
        <v>6.5650319829424304E-3</v>
      </c>
      <c r="AE2" s="3">
        <f t="shared" ref="AE2:AE7" si="4">D2/C2</f>
        <v>7.9422382671480145E-3</v>
      </c>
      <c r="AF2" s="3">
        <f>(F2*$E$10+AC2)/AB2</f>
        <v>1.2429442430703624E-2</v>
      </c>
      <c r="AG2" s="2">
        <f t="shared" ref="AG2:AG7" si="5">I2*Z2*12/1000</f>
        <v>7.1975864434768866</v>
      </c>
      <c r="AH2" s="2">
        <f>Constants!$B$6*L2*12*Q2/10^9</f>
        <v>10.992981028170488</v>
      </c>
    </row>
    <row r="3" spans="1:34" x14ac:dyDescent="0.35">
      <c r="A3" s="7" t="s">
        <v>1</v>
      </c>
      <c r="B3" s="12">
        <f t="shared" si="0"/>
        <v>1.5292830463390731E-2</v>
      </c>
      <c r="C3" s="3">
        <v>0.45</v>
      </c>
      <c r="D3" s="3">
        <v>6.0000000000000001E-3</v>
      </c>
      <c r="E3">
        <v>23810</v>
      </c>
      <c r="F3" s="1">
        <v>0.23599999999999999</v>
      </c>
      <c r="G3" s="11">
        <f>D3*((E3+$E$10*F3)/E3)</f>
        <v>6.881773708525829E-3</v>
      </c>
      <c r="H3" s="11"/>
      <c r="I3" s="20">
        <f>K3*(O3*(Q3/P3)*Constants!$C$1/Constants!$C$2)*Constants!$C$3/P3/12-30</f>
        <v>25.254793222517712</v>
      </c>
      <c r="J3" s="2">
        <f t="shared" si="1"/>
        <v>20.850357284510622</v>
      </c>
      <c r="K3" s="13">
        <v>0.9</v>
      </c>
      <c r="L3" s="2">
        <f>(O3*(Q3/P3)*Constants!$C$1/Constants!$C$2)*Constants!$C$3/P3/12-30</f>
        <v>31.394214691686351</v>
      </c>
      <c r="M3" s="2">
        <v>68.8</v>
      </c>
      <c r="N3" s="8">
        <v>853.4</v>
      </c>
      <c r="O3" s="9">
        <f>N3/Constants!$C$4</f>
        <v>2.6440698971371916E-2</v>
      </c>
      <c r="P3" s="2">
        <v>70988740</v>
      </c>
      <c r="Q3" s="2">
        <v>71001565</v>
      </c>
      <c r="R3" s="2"/>
      <c r="S3" s="11">
        <f t="shared" si="2"/>
        <v>2.4285946906251236E-2</v>
      </c>
      <c r="T3" s="11">
        <v>0.20330000000000001</v>
      </c>
      <c r="U3" s="3">
        <f t="shared" si="3"/>
        <v>4.9373330060408765E-3</v>
      </c>
      <c r="V3">
        <v>4223</v>
      </c>
      <c r="W3">
        <v>112</v>
      </c>
      <c r="X3" s="3"/>
      <c r="Y3">
        <v>83.1</v>
      </c>
      <c r="Z3" s="2">
        <v>69.400000000000006</v>
      </c>
      <c r="AA3">
        <v>25039</v>
      </c>
      <c r="AB3" s="2">
        <f>AA3*Y3</f>
        <v>2080740.9</v>
      </c>
      <c r="AD3" s="3">
        <f>E3/AB3</f>
        <v>1.1443039351992361E-2</v>
      </c>
      <c r="AE3" s="3">
        <f t="shared" si="4"/>
        <v>1.3333333333333332E-2</v>
      </c>
      <c r="AF3" s="3">
        <f>(F3*$E$10+E3)/AB3</f>
        <v>1.3124734559694578E-2</v>
      </c>
      <c r="AG3" s="2">
        <f t="shared" si="5"/>
        <v>21.032191795712752</v>
      </c>
      <c r="AH3" s="2">
        <f>Constants!$B$6*L3*12*Q3/10^9</f>
        <v>26.748460500668678</v>
      </c>
    </row>
    <row r="4" spans="1:34" x14ac:dyDescent="0.35">
      <c r="A4" s="7" t="s">
        <v>2</v>
      </c>
      <c r="B4" s="12">
        <f t="shared" si="0"/>
        <v>7.3089030223605529E-3</v>
      </c>
      <c r="C4" s="3">
        <v>0.42099999999999999</v>
      </c>
      <c r="D4" s="3">
        <v>2.0999999999999999E-3</v>
      </c>
      <c r="E4">
        <v>2900</v>
      </c>
      <c r="F4" s="1">
        <v>9.0999999999999998E-2</v>
      </c>
      <c r="G4" s="11">
        <f>D4*((E4+$E$10*F4)/E4)</f>
        <v>3.0770481724137926E-3</v>
      </c>
      <c r="H4" s="11"/>
      <c r="I4" s="20">
        <f>K4*(O4*(Q4/P4)*Constants!$C$1/Constants!$C$2)*Constants!$C$3/P4/12-30</f>
        <v>5.0865013761834774</v>
      </c>
      <c r="J4" s="2">
        <f t="shared" si="1"/>
        <v>2.392690247356708</v>
      </c>
      <c r="K4" s="13">
        <v>0.9</v>
      </c>
      <c r="L4" s="2">
        <f>(O4*(Q4/P4)*Constants!$C$1/Constants!$C$2)*Constants!$C$3/P4/12-30</f>
        <v>8.9850015290927558</v>
      </c>
      <c r="M4" s="2">
        <v>39.200000000000003</v>
      </c>
      <c r="N4" s="8">
        <v>293.8</v>
      </c>
      <c r="O4" s="9">
        <f>N4/Constants!$C$4</f>
        <v>9.1027388771842861E-3</v>
      </c>
      <c r="P4" s="2">
        <v>39480741</v>
      </c>
      <c r="Q4" s="2">
        <v>40507042</v>
      </c>
      <c r="R4" s="2"/>
      <c r="S4" s="11">
        <f t="shared" si="2"/>
        <v>8.4503315316459028E-3</v>
      </c>
      <c r="T4" s="11">
        <v>0.19869999999999999</v>
      </c>
      <c r="U4" s="3">
        <f t="shared" si="3"/>
        <v>1.6790808753380407E-3</v>
      </c>
      <c r="V4">
        <v>1425</v>
      </c>
      <c r="W4">
        <v>83</v>
      </c>
      <c r="X4" s="3"/>
      <c r="Y4">
        <v>47.1</v>
      </c>
      <c r="Z4" s="2">
        <v>38.5</v>
      </c>
      <c r="AA4">
        <v>17656</v>
      </c>
      <c r="AB4" s="2">
        <f>AA4*Y4</f>
        <v>831597.6</v>
      </c>
      <c r="AD4" s="3">
        <f>E4/AB4</f>
        <v>3.487263551506161E-3</v>
      </c>
      <c r="AE4" s="3">
        <f t="shared" si="4"/>
        <v>4.9881235154394295E-3</v>
      </c>
      <c r="AF4" s="3">
        <f>(F4*$E$10+E4)/AB4</f>
        <v>5.109751398993936E-3</v>
      </c>
      <c r="AG4" s="2">
        <f t="shared" si="5"/>
        <v>2.3499636357967666</v>
      </c>
      <c r="AH4" s="2">
        <f>Constants!$B$6*L4*12*Q4/10^9</f>
        <v>4.3674700117082939</v>
      </c>
    </row>
    <row r="5" spans="1:34" x14ac:dyDescent="0.35">
      <c r="A5" s="19" t="s">
        <v>4</v>
      </c>
      <c r="B5" s="3">
        <f t="shared" si="0"/>
        <v>1.3414634146341463E-2</v>
      </c>
      <c r="C5" s="3">
        <v>0.32800000000000001</v>
      </c>
      <c r="D5" s="3">
        <v>4.4000000000000003E-3</v>
      </c>
      <c r="E5">
        <v>3090</v>
      </c>
      <c r="G5" s="3">
        <v>4.4000000000000003E-3</v>
      </c>
      <c r="H5" s="3"/>
      <c r="I5" s="21">
        <f>K5*(O5*(Q5/P5)*Constants!$C$1/Constants!$C$2)*Constants!$C$3/P5/12-30</f>
        <v>37.428768662577298</v>
      </c>
      <c r="J5" s="2">
        <f t="shared" si="1"/>
        <v>3.3910464408295034</v>
      </c>
      <c r="K5" s="13">
        <v>0.9</v>
      </c>
      <c r="L5" s="2">
        <f>(O5*(Q5/P5)*Constants!$C$1/Constants!$C$2)*Constants!$C$3/P5/12-30</f>
        <v>44.920854069530336</v>
      </c>
      <c r="M5" s="2">
        <v>7.55</v>
      </c>
      <c r="N5" s="8">
        <v>94.2</v>
      </c>
      <c r="O5" s="9">
        <f>N5/Constants!$C$4</f>
        <v>2.9185772710373032E-3</v>
      </c>
      <c r="P5" s="2">
        <v>7089710</v>
      </c>
      <c r="Q5" s="2">
        <v>7829300</v>
      </c>
      <c r="R5" s="2"/>
      <c r="S5" s="11">
        <f t="shared" si="2"/>
        <v>2.182641984567564E-2</v>
      </c>
      <c r="T5" s="11">
        <v>0.19109999999999999</v>
      </c>
      <c r="U5" s="3">
        <f t="shared" si="3"/>
        <v>4.1710288325086144E-3</v>
      </c>
      <c r="V5">
        <v>813</v>
      </c>
      <c r="W5">
        <v>152</v>
      </c>
      <c r="X5" s="3"/>
      <c r="Y5">
        <v>8.6</v>
      </c>
      <c r="Z5" s="2">
        <v>7.11</v>
      </c>
      <c r="AA5">
        <v>23603</v>
      </c>
      <c r="AB5" s="2">
        <f>AA5*Y5</f>
        <v>202985.8</v>
      </c>
      <c r="AD5" s="3">
        <f>E5/AB5</f>
        <v>1.5222739718738948E-2</v>
      </c>
      <c r="AE5" s="3">
        <f t="shared" si="4"/>
        <v>1.3414634146341463E-2</v>
      </c>
      <c r="AG5" s="2">
        <f t="shared" si="5"/>
        <v>3.1934225422910951</v>
      </c>
      <c r="AH5" s="2">
        <f>Constants!$B$6*L5*12*Q5/10^9</f>
        <v>4.2203861131988871</v>
      </c>
    </row>
    <row r="6" spans="1:34" x14ac:dyDescent="0.35">
      <c r="A6" s="7" t="s">
        <v>3</v>
      </c>
      <c r="B6" s="12">
        <f t="shared" si="0"/>
        <v>1.7199017199017199E-2</v>
      </c>
      <c r="C6" s="3">
        <v>0.40699999999999997</v>
      </c>
      <c r="D6" s="3">
        <v>7.0000000000000001E-3</v>
      </c>
      <c r="E6">
        <v>19370</v>
      </c>
      <c r="G6" s="3">
        <v>7.0000000000000001E-3</v>
      </c>
      <c r="H6" s="3"/>
      <c r="I6" s="20">
        <f>K6*(O6*(Q6/P6)*Constants!$C$1/Constants!$C$2)*Constants!$C$3/P6/12-30</f>
        <v>23.310686870464927</v>
      </c>
      <c r="J6" s="2">
        <f t="shared" si="1"/>
        <v>15.664781576952432</v>
      </c>
      <c r="K6" s="5">
        <v>0.9</v>
      </c>
      <c r="L6" s="2">
        <f>(O6*(Q6/P6)*Constants!$C$1/Constants!$C$2)*Constants!$C$3/P6/12-30</f>
        <v>29.234096522738803</v>
      </c>
      <c r="M6" s="2">
        <v>56</v>
      </c>
      <c r="N6" s="8">
        <v>575.79999999999995</v>
      </c>
      <c r="O6" s="9">
        <f>N6/Constants!$C$4</f>
        <v>1.7839881026149459E-2</v>
      </c>
      <c r="P6" s="2">
        <v>53897217</v>
      </c>
      <c r="Q6" s="2">
        <v>58525747</v>
      </c>
      <c r="R6" s="2"/>
      <c r="S6" s="11">
        <f t="shared" si="2"/>
        <v>2.7832459188770545E-2</v>
      </c>
      <c r="T6" s="11">
        <v>0.17660000000000001</v>
      </c>
      <c r="U6" s="3">
        <f t="shared" si="3"/>
        <v>4.9152122927368785E-3</v>
      </c>
      <c r="V6">
        <v>3187</v>
      </c>
      <c r="W6">
        <v>88</v>
      </c>
      <c r="X6" s="3"/>
      <c r="Y6">
        <v>66.8</v>
      </c>
      <c r="Z6" s="2">
        <v>53.1</v>
      </c>
      <c r="AA6">
        <v>19798</v>
      </c>
      <c r="AB6" s="2">
        <f>AA6*Y6</f>
        <v>1322506.3999999999</v>
      </c>
      <c r="AD6" s="3">
        <f>E6/AB6</f>
        <v>1.4646431956775409E-2</v>
      </c>
      <c r="AE6" s="3">
        <f t="shared" si="4"/>
        <v>1.7199017199017199E-2</v>
      </c>
      <c r="AF6" s="11">
        <v>1.7000000000000001E-2</v>
      </c>
      <c r="AG6" s="2">
        <f t="shared" si="5"/>
        <v>14.853569673860253</v>
      </c>
      <c r="AH6" s="2">
        <f>Constants!$B$6*L6*12*Q6/10^9</f>
        <v>20.53136804236069</v>
      </c>
    </row>
    <row r="7" spans="1:34" x14ac:dyDescent="0.35">
      <c r="A7" s="7" t="s">
        <v>5</v>
      </c>
      <c r="B7" s="12">
        <f t="shared" si="0"/>
        <v>4.1884816753926706E-3</v>
      </c>
      <c r="C7" s="3">
        <v>0.38200000000000001</v>
      </c>
      <c r="D7" s="3">
        <v>1.6000000000000001E-3</v>
      </c>
      <c r="E7">
        <v>34620</v>
      </c>
      <c r="G7" s="3">
        <v>1.6000000000000001E-3</v>
      </c>
      <c r="H7" s="3"/>
      <c r="I7" s="20">
        <f>K7*(O7*(Q7/P7)*Constants!$C$1/Constants!$C$2)*Constants!$C$3/P7/12-30</f>
        <v>85.616150463269989</v>
      </c>
      <c r="J7" s="2">
        <f t="shared" si="1"/>
        <v>285.30725980380089</v>
      </c>
      <c r="K7" s="13">
        <v>0.9</v>
      </c>
      <c r="L7" s="2">
        <f>(O7*(Q7/P7)*Constants!$C$1/Constants!$C$2)*Constants!$C$3/P7/12-30</f>
        <v>98.462389403633296</v>
      </c>
      <c r="M7" s="4">
        <v>277.7</v>
      </c>
      <c r="N7" s="10">
        <v>5794.5</v>
      </c>
      <c r="O7" s="9">
        <f>N7/Constants!$C$4</f>
        <v>0.17952968149708762</v>
      </c>
      <c r="P7" s="4">
        <v>258461619</v>
      </c>
      <c r="Q7" s="4">
        <v>290045629</v>
      </c>
      <c r="R7" s="2"/>
      <c r="S7" s="11">
        <f t="shared" si="2"/>
        <v>4.5731003235390304E-2</v>
      </c>
      <c r="T7" s="11">
        <v>0.27129999999999999</v>
      </c>
      <c r="U7" s="3">
        <f t="shared" si="3"/>
        <v>1.2406821177761389E-2</v>
      </c>
      <c r="V7">
        <v>22996</v>
      </c>
      <c r="W7">
        <v>172</v>
      </c>
      <c r="X7" s="3"/>
      <c r="Y7">
        <v>328.3</v>
      </c>
      <c r="Z7" s="4">
        <v>257</v>
      </c>
      <c r="AA7">
        <v>24858</v>
      </c>
      <c r="AB7" s="2">
        <v>4496000</v>
      </c>
      <c r="AC7">
        <v>44100</v>
      </c>
      <c r="AD7" s="3">
        <f>AC7/AB7</f>
        <v>9.8087188612099637E-3</v>
      </c>
      <c r="AE7" s="3">
        <f t="shared" si="4"/>
        <v>4.1884816753926706E-3</v>
      </c>
      <c r="AG7" s="2">
        <f t="shared" si="5"/>
        <v>264.04020802872463</v>
      </c>
      <c r="AH7" s="2">
        <f>Constants!$B$6*L7*12*Q7/10^9</f>
        <v>342.70302800903698</v>
      </c>
    </row>
    <row r="8" spans="1:34" x14ac:dyDescent="0.35">
      <c r="A8" t="s">
        <v>64</v>
      </c>
      <c r="B8" s="3"/>
      <c r="C8" s="3"/>
      <c r="D8" s="3"/>
      <c r="E8">
        <f>SUM(E2+E3+E4+E6)</f>
        <v>58260</v>
      </c>
      <c r="F8" s="1">
        <f>F2+F3+F4</f>
        <v>0.51249999999999996</v>
      </c>
      <c r="G8" s="3"/>
      <c r="H8" s="3"/>
      <c r="L8" s="2">
        <f>SUMPRODUCT(L2:L6,Q2:Q6)/Q8</f>
        <v>23.777393803164124</v>
      </c>
      <c r="M8" s="2">
        <f>SUM(M2:M6)</f>
        <v>225.65000000000003</v>
      </c>
      <c r="P8" s="2">
        <f>SUM(P2:P6)</f>
        <v>224140415</v>
      </c>
      <c r="Q8" s="2">
        <f>SUM(Q2:Q6)</f>
        <v>234328547</v>
      </c>
      <c r="Y8">
        <f>SUM(Y2+Y3+Y4+Y6)</f>
        <v>264.39999999999998</v>
      </c>
      <c r="Z8" s="2">
        <f>SUM(Z2:Z6)</f>
        <v>219.81000000000003</v>
      </c>
      <c r="AB8">
        <f t="shared" ref="AB8" si="6">SUM(AB2+AB3+AB4+AB6)</f>
        <v>4703844.9000000004</v>
      </c>
      <c r="AD8" s="3">
        <f>E8/AB8</f>
        <v>1.2385612459288356E-2</v>
      </c>
      <c r="AE8" s="3"/>
      <c r="AF8" s="3">
        <f>(F8*$E$10+E8)/AB8</f>
        <v>1.4001064852287113E-2</v>
      </c>
      <c r="AH8" s="2">
        <f>Constants!$B$6*L8*12*Q8/10^9</f>
        <v>66.860665696107034</v>
      </c>
    </row>
    <row r="9" spans="1:34" ht="14.25" customHeight="1" x14ac:dyDescent="0.35">
      <c r="A9" t="s">
        <v>63</v>
      </c>
      <c r="B9" s="3"/>
      <c r="C9" s="3"/>
      <c r="D9" s="3"/>
      <c r="E9">
        <f>E8+E5</f>
        <v>61350</v>
      </c>
      <c r="F9" s="1">
        <f>F2+F3+F4</f>
        <v>0.51249999999999996</v>
      </c>
      <c r="G9" s="3"/>
      <c r="H9" s="3"/>
      <c r="L9" s="2">
        <f>SUMPRODUCT(L2:L6,Q2:Q6)/Q9</f>
        <v>23.777393803164124</v>
      </c>
      <c r="M9" s="2">
        <f>M8+M5</f>
        <v>233.20000000000005</v>
      </c>
      <c r="P9" s="2">
        <f>SUM(P2:P6)</f>
        <v>224140415</v>
      </c>
      <c r="Q9" s="2">
        <f>SUM(Q2:Q6)</f>
        <v>234328547</v>
      </c>
      <c r="Y9">
        <f>Y8+Y5</f>
        <v>273</v>
      </c>
      <c r="Z9" s="2">
        <f>Z8+Z5</f>
        <v>226.92000000000004</v>
      </c>
      <c r="AB9">
        <f>AB8+AB5</f>
        <v>4906830.7</v>
      </c>
      <c r="AD9" s="3">
        <f>E9/AB9</f>
        <v>1.2502978755717004E-2</v>
      </c>
      <c r="AE9" s="3"/>
      <c r="AF9" s="3">
        <f>(F9*$E$10+E9)/AB9</f>
        <v>1.4051603105034782E-2</v>
      </c>
      <c r="AH9" s="2">
        <f>Constants!$B$6*L9*12*Q9/10^9</f>
        <v>66.860665696107034</v>
      </c>
    </row>
    <row r="10" spans="1:34" x14ac:dyDescent="0.35">
      <c r="A10" t="s">
        <v>62</v>
      </c>
      <c r="E10">
        <v>14827</v>
      </c>
      <c r="Y10">
        <v>446.8</v>
      </c>
      <c r="AB10" s="2"/>
    </row>
    <row r="11" spans="1:34" x14ac:dyDescent="0.35">
      <c r="A11" t="s">
        <v>33</v>
      </c>
      <c r="N11" s="8">
        <v>3964.1</v>
      </c>
      <c r="O11" s="9">
        <f>N11/Constants!$C$4</f>
        <v>0.1228188127401165</v>
      </c>
      <c r="AB11" s="2"/>
    </row>
    <row r="13" spans="1:34" x14ac:dyDescent="0.35">
      <c r="A13" s="7" t="s">
        <v>8</v>
      </c>
      <c r="C13" t="s">
        <v>9</v>
      </c>
      <c r="D13" t="s">
        <v>13</v>
      </c>
      <c r="E13" t="s">
        <v>13</v>
      </c>
      <c r="F13" t="s">
        <v>14</v>
      </c>
      <c r="I13" t="s">
        <v>59</v>
      </c>
      <c r="K13" t="s">
        <v>44</v>
      </c>
      <c r="M13" t="s">
        <v>60</v>
      </c>
      <c r="N13" t="s">
        <v>61</v>
      </c>
      <c r="O13" t="s">
        <v>61</v>
      </c>
      <c r="P13" t="s">
        <v>60</v>
      </c>
      <c r="Q13" t="s">
        <v>60</v>
      </c>
      <c r="T13" t="s">
        <v>53</v>
      </c>
      <c r="V13" t="s">
        <v>48</v>
      </c>
      <c r="W13" t="s">
        <v>53</v>
      </c>
      <c r="Y13" t="s">
        <v>12</v>
      </c>
      <c r="Z13" t="s">
        <v>60</v>
      </c>
      <c r="AA13" t="s">
        <v>9</v>
      </c>
      <c r="AB13" t="s">
        <v>34</v>
      </c>
      <c r="AC13" t="s">
        <v>34</v>
      </c>
      <c r="AF13" t="s">
        <v>37</v>
      </c>
    </row>
    <row r="14" spans="1:34" x14ac:dyDescent="0.35">
      <c r="B14" t="s">
        <v>58</v>
      </c>
      <c r="K14" t="s">
        <v>46</v>
      </c>
      <c r="AB14" t="s">
        <v>35</v>
      </c>
      <c r="AC14" t="s">
        <v>35</v>
      </c>
    </row>
    <row r="15" spans="1:34" x14ac:dyDescent="0.35">
      <c r="B15" s="18" t="s">
        <v>65</v>
      </c>
      <c r="K15" t="s">
        <v>45</v>
      </c>
    </row>
    <row r="16" spans="1:34" x14ac:dyDescent="0.35">
      <c r="B16" s="7" t="s">
        <v>73</v>
      </c>
      <c r="I16" t="s">
        <v>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Main</vt:lpstr>
      <vt:lpstr>Constants</vt:lpstr>
      <vt:lpstr>Income</vt:lpstr>
      <vt:lpstr>Education</vt:lpstr>
      <vt:lpstr>Policies</vt:lpstr>
      <vt:lpstr>Wealth tax</vt:lpstr>
      <vt:lpstr>Rotated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Adrien FABRE</cp:lastModifiedBy>
  <dcterms:created xsi:type="dcterms:W3CDTF">2022-11-21T22:48:55Z</dcterms:created>
  <dcterms:modified xsi:type="dcterms:W3CDTF">2022-11-29T14:12:08Z</dcterms:modified>
</cp:coreProperties>
</file>