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2"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<sst xmlns="http://schemas.openxmlformats.org/spreadsheetml/2006/main" count="909" uniqueCount="637">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</sst>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4.4" x14ac:dyDescent="0.3"/>
  <cols>
    <col min="1" max="1" width="58.44140625" style="22" customWidth="1"/>
  </cols>
  <sheetData>
    <row r="1" spans="1:16" x14ac:dyDescent="0.3">
      <c r="A1" s="14" t="s">
        <v>6</v>
      </c>
      <c r="B1" s="7" t="s">
        <v>0</v>
      </c>
      <c r="C1" s="7" t="s">
        <v>1</v>
      </c>
      <c r="D1" s="7" t="s">
        <v>2</v>
      </c>
      <c r="E1" s="19" t="s">
        <v>4</v>
      </c>
      <c r="F1" s="7" t="s">
        <v>3</v>
      </c>
      <c r="G1" s="7" t="s">
        <v>5</v>
      </c>
      <c r="H1" t="s">
        <v>64</v>
      </c>
      <c r="I1" t="s">
        <v>63</v>
      </c>
      <c r="J1" t="s">
        <v>62</v>
      </c>
      <c r="K1" t="s">
        <v>33</v>
      </c>
      <c r="M1" s="7" t="s">
        <v>8</v>
      </c>
    </row>
    <row r="2" spans="1:16" x14ac:dyDescent="0.3">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508</v>
      </c>
    </row>
    <row r="3" spans="1:16" x14ac:dyDescent="0.3">
      <c r="A3" s="16" t="s">
        <v>39</v>
      </c>
      <c r="B3" s="3">
        <v>0.55400000000000005</v>
      </c>
      <c r="C3" s="3">
        <v>0.45</v>
      </c>
      <c r="D3" s="3">
        <v>0.42099999999999999</v>
      </c>
      <c r="E3" s="3">
        <v>0.32800000000000001</v>
      </c>
      <c r="F3" s="3">
        <v>0.40699999999999997</v>
      </c>
      <c r="G3" s="3">
        <v>0.38200000000000001</v>
      </c>
      <c r="H3" s="3"/>
      <c r="I3" s="3"/>
      <c r="M3" t="s">
        <v>9</v>
      </c>
    </row>
    <row r="4" spans="1:16" x14ac:dyDescent="0.3">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
      <c r="A5" s="15"/>
      <c r="B5" s="11"/>
      <c r="C5" s="11"/>
      <c r="D5" s="11"/>
      <c r="E5" s="3"/>
      <c r="F5" s="3"/>
      <c r="G5" s="3"/>
      <c r="H5" s="3" t="s">
        <v>65</v>
      </c>
      <c r="I5" s="3"/>
      <c r="L5" s="7" t="s">
        <v>73</v>
      </c>
    </row>
    <row r="6" spans="1:16" x14ac:dyDescent="0.3">
      <c r="A6" s="14" t="s">
        <v>363</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
      <c r="A8" s="16" t="s">
        <v>43</v>
      </c>
      <c r="B8" s="13">
        <v>0.9</v>
      </c>
      <c r="C8" s="13">
        <v>0.9</v>
      </c>
      <c r="D8" s="13">
        <v>0.9</v>
      </c>
      <c r="E8" s="13">
        <v>0.9</v>
      </c>
      <c r="F8" s="5">
        <v>0.9</v>
      </c>
      <c r="G8" s="13">
        <v>0.9</v>
      </c>
      <c r="M8" t="s">
        <v>44</v>
      </c>
      <c r="N8" t="s">
        <v>46</v>
      </c>
      <c r="O8" t="s">
        <v>45</v>
      </c>
    </row>
    <row r="9" spans="1:16" x14ac:dyDescent="0.3">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
      <c r="A11" s="16" t="s">
        <v>31</v>
      </c>
      <c r="B11" s="8">
        <v>445</v>
      </c>
      <c r="C11" s="8">
        <v>853.4</v>
      </c>
      <c r="D11" s="8">
        <v>293.8</v>
      </c>
      <c r="E11" s="8">
        <v>94.2</v>
      </c>
      <c r="F11" s="8">
        <v>575.79999999999995</v>
      </c>
      <c r="G11" s="10">
        <v>5794.5</v>
      </c>
      <c r="K11" s="8">
        <v>3964.1</v>
      </c>
      <c r="M11" t="s">
        <v>61</v>
      </c>
    </row>
    <row r="12" spans="1:16" x14ac:dyDescent="0.3">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
      <c r="A15" s="14"/>
      <c r="B15" s="3"/>
      <c r="C15" s="3"/>
      <c r="D15" s="3"/>
      <c r="E15" s="3"/>
      <c r="F15" s="3"/>
      <c r="G15" s="3"/>
    </row>
    <row r="16" spans="1:16" x14ac:dyDescent="0.3">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3">
      <c r="A17" s="14" t="s">
        <v>436</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3">
      <c r="A18" s="16" t="s">
        <v>434</v>
      </c>
      <c r="B18" s="11">
        <v>8.9499999999999996E-2</v>
      </c>
      <c r="C18" s="11">
        <v>0.13320000000000001</v>
      </c>
      <c r="D18" s="11">
        <v>0.1144</v>
      </c>
      <c r="E18" s="11"/>
      <c r="F18" s="11">
        <v>0.12740000000000001</v>
      </c>
      <c r="G18" s="11">
        <v>0.1903</v>
      </c>
      <c r="M18" t="s">
        <v>435</v>
      </c>
    </row>
    <row r="19" spans="1:14" x14ac:dyDescent="0.3">
      <c r="A19" s="16" t="s">
        <v>50</v>
      </c>
      <c r="B19" s="11">
        <v>0.15260000000000001</v>
      </c>
      <c r="C19" s="11">
        <v>0.20330000000000001</v>
      </c>
      <c r="D19" s="11">
        <v>0.19869999999999999</v>
      </c>
      <c r="E19" s="11">
        <v>0.19109999999999999</v>
      </c>
      <c r="F19" s="11">
        <v>0.17660000000000001</v>
      </c>
      <c r="G19" s="11">
        <v>0.27129999999999999</v>
      </c>
      <c r="M19" t="s">
        <v>53</v>
      </c>
    </row>
    <row r="20" spans="1:14" x14ac:dyDescent="0.3">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435</v>
      </c>
    </row>
    <row r="21" spans="1:14" x14ac:dyDescent="0.3">
      <c r="A21" s="16" t="s">
        <v>49</v>
      </c>
      <c r="B21">
        <v>2937</v>
      </c>
      <c r="C21">
        <v>4223</v>
      </c>
      <c r="D21">
        <v>1425</v>
      </c>
      <c r="E21">
        <v>813</v>
      </c>
      <c r="F21">
        <v>3187</v>
      </c>
      <c r="G21">
        <v>22996</v>
      </c>
      <c r="M21" t="s">
        <v>48</v>
      </c>
    </row>
    <row r="22" spans="1:14" x14ac:dyDescent="0.3">
      <c r="A22" s="16" t="s">
        <v>437</v>
      </c>
      <c r="B22" s="41">
        <v>175</v>
      </c>
      <c r="C22" s="41">
        <v>249</v>
      </c>
      <c r="D22" s="41">
        <v>132</v>
      </c>
      <c r="E22" s="36"/>
      <c r="F22" s="41">
        <v>178</v>
      </c>
      <c r="G22" s="41">
        <v>479</v>
      </c>
      <c r="M22" t="s">
        <v>442</v>
      </c>
    </row>
    <row r="23" spans="1:14" x14ac:dyDescent="0.3">
      <c r="A23" s="16" t="s">
        <v>51</v>
      </c>
      <c r="B23">
        <v>95</v>
      </c>
      <c r="C23">
        <v>112</v>
      </c>
      <c r="D23">
        <v>83</v>
      </c>
      <c r="E23">
        <v>152</v>
      </c>
      <c r="F23">
        <v>88</v>
      </c>
      <c r="G23">
        <v>172</v>
      </c>
      <c r="M23" t="s">
        <v>53</v>
      </c>
    </row>
    <row r="24" spans="1:14" x14ac:dyDescent="0.3">
      <c r="A24" s="14" t="s">
        <v>72</v>
      </c>
      <c r="B24" s="3"/>
      <c r="C24" s="3"/>
      <c r="D24" s="3"/>
      <c r="E24" s="3"/>
      <c r="F24" s="3"/>
      <c r="G24" s="3"/>
    </row>
    <row r="25" spans="1:14" x14ac:dyDescent="0.3">
      <c r="A25" s="16" t="s">
        <v>71</v>
      </c>
      <c r="B25">
        <v>67.400000000000006</v>
      </c>
      <c r="C25">
        <v>83.1</v>
      </c>
      <c r="D25">
        <v>47.1</v>
      </c>
      <c r="E25">
        <v>8.6</v>
      </c>
      <c r="F25">
        <v>66.8</v>
      </c>
      <c r="G25">
        <v>328.3</v>
      </c>
      <c r="H25">
        <f>SUM(B25+C25+D25+F25)</f>
        <v>264.39999999999998</v>
      </c>
      <c r="I25">
        <f>H25+E25</f>
        <v>273</v>
      </c>
      <c r="J25">
        <v>446.8</v>
      </c>
      <c r="M25" t="s">
        <v>12</v>
      </c>
    </row>
    <row r="26" spans="1:14" x14ac:dyDescent="0.3">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
      <c r="A27" s="16" t="s">
        <v>10</v>
      </c>
      <c r="B27">
        <v>27012</v>
      </c>
      <c r="C27">
        <v>25039</v>
      </c>
      <c r="D27">
        <v>17656</v>
      </c>
      <c r="E27">
        <v>23603</v>
      </c>
      <c r="F27">
        <v>19798</v>
      </c>
      <c r="G27">
        <v>24858</v>
      </c>
      <c r="M27" t="s">
        <v>9</v>
      </c>
    </row>
    <row r="28" spans="1:14" x14ac:dyDescent="0.3">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
      <c r="A29" s="16" t="s">
        <v>36</v>
      </c>
      <c r="B29">
        <v>3079</v>
      </c>
      <c r="G29">
        <v>44100</v>
      </c>
      <c r="M29" t="s">
        <v>34</v>
      </c>
      <c r="N29" t="s">
        <v>35</v>
      </c>
    </row>
    <row r="30" spans="1:14" x14ac:dyDescent="0.3">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3">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3">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3">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3">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3">
      <c r="A35" s="14" t="s">
        <v>106</v>
      </c>
      <c r="B35" s="2">
        <f>2000*B26/$H$26</f>
        <v>470.40625995177646</v>
      </c>
      <c r="C35" s="2">
        <f t="shared" ref="C35:F35" si="7">2000*C26/$H$26</f>
        <v>631.4544379236612</v>
      </c>
      <c r="D35" s="2">
        <f t="shared" si="7"/>
        <v>350.30253400664208</v>
      </c>
      <c r="E35" s="2"/>
      <c r="F35" s="2">
        <f t="shared" si="7"/>
        <v>483.14453391565434</v>
      </c>
    </row>
    <row r="36" spans="1:9" x14ac:dyDescent="0.3">
      <c r="A36" s="14"/>
    </row>
    <row r="37" spans="1:9" x14ac:dyDescent="0.3">
      <c r="A37" s="14"/>
    </row>
    <row r="38" spans="1:9" x14ac:dyDescent="0.3">
      <c r="A38" s="14"/>
    </row>
    <row r="39" spans="1:9" x14ac:dyDescent="0.3">
      <c r="A39" s="14"/>
    </row>
    <row r="40" spans="1:9" x14ac:dyDescent="0.3">
      <c r="A40" s="14"/>
    </row>
    <row r="41" spans="1:9" x14ac:dyDescent="0.3">
      <c r="A41" s="14"/>
    </row>
    <row r="42" spans="1:9" x14ac:dyDescent="0.3">
      <c r="A42" s="14"/>
    </row>
    <row r="43" spans="1:9" x14ac:dyDescent="0.3">
      <c r="A43" s="14"/>
    </row>
    <row r="44" spans="1:9" x14ac:dyDescent="0.3">
      <c r="A44" s="14"/>
    </row>
    <row r="45" spans="1:9" x14ac:dyDescent="0.3">
      <c r="A45" s="14"/>
    </row>
    <row r="46" spans="1:9" x14ac:dyDescent="0.3">
      <c r="A46" s="14"/>
    </row>
    <row r="47" spans="1:9" x14ac:dyDescent="0.3">
      <c r="A47" s="14"/>
    </row>
    <row r="48" spans="1:9" x14ac:dyDescent="0.3">
      <c r="A48" s="14"/>
    </row>
    <row r="49" spans="1:1" x14ac:dyDescent="0.3">
      <c r="A49" s="14"/>
    </row>
    <row r="50" spans="1:1" x14ac:dyDescent="0.3">
      <c r="A50" s="14"/>
    </row>
    <row r="51" spans="1:1" x14ac:dyDescent="0.3">
      <c r="A51" s="14"/>
    </row>
    <row r="52" spans="1:1" x14ac:dyDescent="0.3">
      <c r="A52" s="14"/>
    </row>
    <row r="53" spans="1:1" x14ac:dyDescent="0.3">
      <c r="A53" s="14"/>
    </row>
    <row r="54" spans="1:1" x14ac:dyDescent="0.3">
      <c r="A54" s="14"/>
    </row>
    <row r="55" spans="1:1" x14ac:dyDescent="0.3">
      <c r="A55" s="14"/>
    </row>
    <row r="56" spans="1:1" x14ac:dyDescent="0.3">
      <c r="A56" s="14"/>
    </row>
    <row r="57" spans="1:1" x14ac:dyDescent="0.3">
      <c r="A57" s="14"/>
    </row>
    <row r="58" spans="1:1" x14ac:dyDescent="0.3">
      <c r="A58" s="14"/>
    </row>
    <row r="59" spans="1:1" x14ac:dyDescent="0.3">
      <c r="A59" s="14"/>
    </row>
    <row r="60" spans="1:1" x14ac:dyDescent="0.3">
      <c r="A60" s="14"/>
    </row>
    <row r="61" spans="1:1" x14ac:dyDescent="0.3">
      <c r="A61" s="14"/>
    </row>
    <row r="62" spans="1:1" x14ac:dyDescent="0.3">
      <c r="A62" s="14"/>
    </row>
    <row r="63" spans="1:1" x14ac:dyDescent="0.3">
      <c r="A63" s="14"/>
    </row>
    <row r="64" spans="1:1"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C12" sqref="C12"/>
    </sheetView>
  </sheetViews>
  <sheetFormatPr baseColWidth="10" defaultRowHeight="14.4" x14ac:dyDescent="0.3"/>
  <cols>
    <col min="1" max="1" width="38" customWidth="1"/>
    <col min="2" max="2" width="46.5546875" customWidth="1"/>
    <col min="3" max="3" width="48.5546875" customWidth="1"/>
    <col min="4" max="4" width="44.5546875" customWidth="1"/>
    <col min="5" max="5" width="46.109375" customWidth="1"/>
    <col min="6" max="6" width="40.5546875" customWidth="1"/>
    <col min="7" max="7" width="1.33203125" customWidth="1"/>
  </cols>
  <sheetData>
    <row r="1" spans="1:6" x14ac:dyDescent="0.3">
      <c r="A1" s="14" t="s">
        <v>334</v>
      </c>
      <c r="B1" s="7" t="s">
        <v>0</v>
      </c>
      <c r="C1" s="7" t="s">
        <v>1</v>
      </c>
      <c r="D1" s="7" t="s">
        <v>2</v>
      </c>
      <c r="E1" s="7" t="s">
        <v>3</v>
      </c>
      <c r="F1" s="7" t="s">
        <v>5</v>
      </c>
    </row>
    <row r="2" spans="1:6" x14ac:dyDescent="0.3">
      <c r="A2" t="s">
        <v>339</v>
      </c>
      <c r="B2" s="74" t="s">
        <v>347</v>
      </c>
      <c r="C2" s="74"/>
      <c r="D2" s="74"/>
      <c r="E2" t="s">
        <v>340</v>
      </c>
      <c r="F2" t="s">
        <v>347</v>
      </c>
    </row>
    <row r="3" spans="1:6" x14ac:dyDescent="0.3">
      <c r="A3" t="s">
        <v>341</v>
      </c>
      <c r="B3" t="s">
        <v>342</v>
      </c>
      <c r="C3" t="s">
        <v>342</v>
      </c>
      <c r="D3" t="s">
        <v>342</v>
      </c>
      <c r="E3" t="s">
        <v>358</v>
      </c>
      <c r="F3" t="s">
        <v>343</v>
      </c>
    </row>
    <row r="4" spans="1:6" x14ac:dyDescent="0.3">
      <c r="A4" t="s">
        <v>344</v>
      </c>
      <c r="B4" s="74" t="s">
        <v>345</v>
      </c>
      <c r="C4" s="74"/>
      <c r="D4" s="74"/>
      <c r="E4" s="74"/>
      <c r="F4" t="s">
        <v>346</v>
      </c>
    </row>
    <row r="5" spans="1:6" x14ac:dyDescent="0.3">
      <c r="A5" t="s">
        <v>403</v>
      </c>
      <c r="B5" t="s">
        <v>348</v>
      </c>
      <c r="C5" t="s">
        <v>348</v>
      </c>
      <c r="D5" t="s">
        <v>348</v>
      </c>
      <c r="E5" t="s">
        <v>349</v>
      </c>
      <c r="F5" t="s">
        <v>350</v>
      </c>
    </row>
    <row r="6" spans="1:6" x14ac:dyDescent="0.3">
      <c r="A6" t="s">
        <v>451</v>
      </c>
      <c r="B6" t="s">
        <v>453</v>
      </c>
      <c r="C6" t="s">
        <v>449</v>
      </c>
      <c r="D6" t="s">
        <v>450</v>
      </c>
      <c r="E6" t="s">
        <v>452</v>
      </c>
      <c r="F6" t="s">
        <v>454</v>
      </c>
    </row>
    <row r="7" spans="1:6" x14ac:dyDescent="0.3">
      <c r="A7" t="s">
        <v>455</v>
      </c>
      <c r="B7" t="s">
        <v>457</v>
      </c>
      <c r="C7" t="s">
        <v>464</v>
      </c>
      <c r="D7" t="s">
        <v>459</v>
      </c>
      <c r="E7" t="s">
        <v>462</v>
      </c>
      <c r="F7" t="s">
        <v>463</v>
      </c>
    </row>
    <row r="8" spans="1:6" x14ac:dyDescent="0.3">
      <c r="A8" t="s">
        <v>456</v>
      </c>
      <c r="B8" t="s">
        <v>458</v>
      </c>
      <c r="C8" t="s">
        <v>465</v>
      </c>
      <c r="D8" t="s">
        <v>460</v>
      </c>
      <c r="E8" t="s">
        <v>461</v>
      </c>
    </row>
    <row r="9" spans="1:6" x14ac:dyDescent="0.3">
      <c r="A9" t="s">
        <v>443</v>
      </c>
      <c r="B9" t="s">
        <v>371</v>
      </c>
      <c r="C9" t="s">
        <v>371</v>
      </c>
      <c r="D9" t="s">
        <v>371</v>
      </c>
      <c r="E9" t="s">
        <v>371</v>
      </c>
      <c r="F9" t="s">
        <v>351</v>
      </c>
    </row>
    <row r="10" spans="1:6" x14ac:dyDescent="0.3">
      <c r="A10" t="s">
        <v>352</v>
      </c>
      <c r="B10" t="s">
        <v>438</v>
      </c>
      <c r="C10" t="s">
        <v>439</v>
      </c>
      <c r="D10" t="s">
        <v>440</v>
      </c>
      <c r="E10" t="s">
        <v>441</v>
      </c>
      <c r="F10" t="s">
        <v>354</v>
      </c>
    </row>
    <row r="11" spans="1:6" x14ac:dyDescent="0.3">
      <c r="A11" t="s">
        <v>355</v>
      </c>
      <c r="B11" s="74" t="s">
        <v>356</v>
      </c>
      <c r="C11" s="74"/>
      <c r="D11" s="74"/>
      <c r="E11" s="74"/>
      <c r="F11" t="s">
        <v>357</v>
      </c>
    </row>
    <row r="12" spans="1:6" x14ac:dyDescent="0.3">
      <c r="A12" t="s">
        <v>591</v>
      </c>
      <c r="B12" s="66" t="s">
        <v>585</v>
      </c>
      <c r="C12" s="66" t="s">
        <v>586</v>
      </c>
      <c r="D12" s="66" t="s">
        <v>362</v>
      </c>
      <c r="E12" s="66" t="s">
        <v>364</v>
      </c>
      <c r="F12" t="s">
        <v>361</v>
      </c>
    </row>
    <row r="13" spans="1:6" x14ac:dyDescent="0.3">
      <c r="A13" t="s">
        <v>359</v>
      </c>
      <c r="B13" s="67" t="s">
        <v>587</v>
      </c>
      <c r="C13" s="68" t="s">
        <v>588</v>
      </c>
      <c r="D13" s="68" t="s">
        <v>589</v>
      </c>
      <c r="E13" t="s">
        <v>590</v>
      </c>
      <c r="F13" t="s">
        <v>360</v>
      </c>
    </row>
    <row r="14" spans="1:6" x14ac:dyDescent="0.3">
      <c r="A14" t="s">
        <v>423</v>
      </c>
      <c r="B14" t="s">
        <v>366</v>
      </c>
      <c r="C14" t="s">
        <v>367</v>
      </c>
      <c r="D14" t="s">
        <v>368</v>
      </c>
      <c r="E14" t="s">
        <v>369</v>
      </c>
      <c r="F14" t="s">
        <v>370</v>
      </c>
    </row>
    <row r="15" spans="1:6" x14ac:dyDescent="0.3">
      <c r="A15" t="s">
        <v>372</v>
      </c>
      <c r="B15" s="74" t="s">
        <v>373</v>
      </c>
      <c r="C15" s="74"/>
      <c r="D15" s="74"/>
      <c r="E15" s="74"/>
      <c r="F15" s="74"/>
    </row>
    <row r="16" spans="1:6" x14ac:dyDescent="0.3">
      <c r="A16" t="s">
        <v>374</v>
      </c>
      <c r="B16" s="74" t="s">
        <v>424</v>
      </c>
      <c r="C16" s="74"/>
      <c r="D16" s="74"/>
      <c r="E16" s="74"/>
      <c r="F16" t="s">
        <v>375</v>
      </c>
    </row>
    <row r="17" spans="1:8" ht="15.75" customHeight="1" x14ac:dyDescent="0.3">
      <c r="A17" t="s">
        <v>376</v>
      </c>
      <c r="B17" s="69" t="s">
        <v>448</v>
      </c>
      <c r="C17" s="69" t="s">
        <v>446</v>
      </c>
      <c r="D17" s="69" t="s">
        <v>447</v>
      </c>
      <c r="E17" s="69" t="s">
        <v>377</v>
      </c>
      <c r="F17" s="69" t="s">
        <v>378</v>
      </c>
    </row>
    <row r="18" spans="1:8" x14ac:dyDescent="0.3">
      <c r="A18" t="s">
        <v>404</v>
      </c>
      <c r="B18" t="s">
        <v>379</v>
      </c>
      <c r="C18" t="s">
        <v>380</v>
      </c>
      <c r="D18" t="s">
        <v>381</v>
      </c>
      <c r="E18" t="s">
        <v>382</v>
      </c>
      <c r="F18" t="s">
        <v>383</v>
      </c>
    </row>
    <row r="19" spans="1:8" x14ac:dyDescent="0.3">
      <c r="A19" t="s">
        <v>444</v>
      </c>
      <c r="B19" s="74" t="s">
        <v>384</v>
      </c>
      <c r="C19" s="74"/>
      <c r="D19" s="74"/>
      <c r="E19" s="74"/>
      <c r="F19" t="s">
        <v>385</v>
      </c>
    </row>
    <row r="20" spans="1:8" x14ac:dyDescent="0.3">
      <c r="A20" t="s">
        <v>416</v>
      </c>
      <c r="B20" t="s">
        <v>0</v>
      </c>
      <c r="C20" t="s">
        <v>386</v>
      </c>
      <c r="D20" t="s">
        <v>387</v>
      </c>
      <c r="E20" t="s">
        <v>388</v>
      </c>
      <c r="F20" t="s">
        <v>383</v>
      </c>
    </row>
    <row r="21" spans="1:8" x14ac:dyDescent="0.3">
      <c r="A21" t="s">
        <v>389</v>
      </c>
      <c r="B21" t="s">
        <v>425</v>
      </c>
      <c r="C21" t="s">
        <v>600</v>
      </c>
      <c r="D21" t="s">
        <v>427</v>
      </c>
      <c r="E21" t="s">
        <v>426</v>
      </c>
      <c r="F21" t="s">
        <v>390</v>
      </c>
    </row>
    <row r="22" spans="1:8" x14ac:dyDescent="0.3">
      <c r="A22" t="s">
        <v>391</v>
      </c>
      <c r="B22" s="74" t="s">
        <v>392</v>
      </c>
      <c r="C22" s="74"/>
      <c r="D22" s="74"/>
      <c r="E22" s="74"/>
      <c r="F22" t="s">
        <v>393</v>
      </c>
    </row>
    <row r="23" spans="1:8" x14ac:dyDescent="0.3">
      <c r="A23" t="s">
        <v>394</v>
      </c>
      <c r="B23" s="13">
        <v>0.55000000000000004</v>
      </c>
      <c r="C23" s="13">
        <v>0.45</v>
      </c>
      <c r="D23" s="13">
        <v>0.42</v>
      </c>
      <c r="E23" s="13">
        <v>0.41</v>
      </c>
      <c r="F23" s="13">
        <v>0.38</v>
      </c>
    </row>
    <row r="24" spans="1:8" x14ac:dyDescent="0.3">
      <c r="A24" t="s">
        <v>395</v>
      </c>
      <c r="B24" s="74" t="s">
        <v>353</v>
      </c>
      <c r="C24" s="74"/>
      <c r="D24" s="74"/>
      <c r="E24" s="74"/>
      <c r="F24" t="s">
        <v>396</v>
      </c>
    </row>
    <row r="25" spans="1:8" x14ac:dyDescent="0.3">
      <c r="A25" t="s">
        <v>400</v>
      </c>
      <c r="B25" s="13" t="s">
        <v>596</v>
      </c>
      <c r="C25" t="s">
        <v>597</v>
      </c>
      <c r="D25" t="s">
        <v>598</v>
      </c>
      <c r="E25" t="s">
        <v>402</v>
      </c>
      <c r="F25" t="s">
        <v>401</v>
      </c>
    </row>
    <row r="26" spans="1:8" x14ac:dyDescent="0.3">
      <c r="A26" t="s">
        <v>397</v>
      </c>
      <c r="B26" s="74" t="s">
        <v>399</v>
      </c>
      <c r="C26" s="74"/>
      <c r="D26" s="74"/>
      <c r="E26" s="74"/>
      <c r="F26" t="s">
        <v>398</v>
      </c>
    </row>
    <row r="27" spans="1:8" x14ac:dyDescent="0.3">
      <c r="A27" t="s">
        <v>415</v>
      </c>
      <c r="B27" t="s">
        <v>413</v>
      </c>
      <c r="C27" t="s">
        <v>409</v>
      </c>
      <c r="D27" t="s">
        <v>408</v>
      </c>
      <c r="E27" t="s">
        <v>406</v>
      </c>
      <c r="F27" t="s">
        <v>405</v>
      </c>
    </row>
    <row r="28" spans="1:8" x14ac:dyDescent="0.3">
      <c r="A28" t="s">
        <v>445</v>
      </c>
      <c r="B28" t="s">
        <v>414</v>
      </c>
      <c r="C28" t="s">
        <v>410</v>
      </c>
      <c r="D28" t="s">
        <v>411</v>
      </c>
      <c r="E28" t="s">
        <v>407</v>
      </c>
      <c r="F28" t="s">
        <v>412</v>
      </c>
    </row>
    <row r="29" spans="1:8" x14ac:dyDescent="0.3">
      <c r="A29" t="s">
        <v>420</v>
      </c>
      <c r="B29" t="s">
        <v>422</v>
      </c>
      <c r="C29" t="s">
        <v>417</v>
      </c>
      <c r="D29" t="s">
        <v>418</v>
      </c>
      <c r="E29" t="s">
        <v>421</v>
      </c>
      <c r="F29" t="s">
        <v>419</v>
      </c>
      <c r="H29" t="s">
        <v>605</v>
      </c>
    </row>
    <row r="30" spans="1:8" x14ac:dyDescent="0.3">
      <c r="A30" t="s">
        <v>618</v>
      </c>
      <c r="B30" t="s">
        <v>612</v>
      </c>
      <c r="C30" t="s">
        <v>613</v>
      </c>
      <c r="D30" t="s">
        <v>614</v>
      </c>
      <c r="E30" t="s">
        <v>615</v>
      </c>
      <c r="F30" t="s">
        <v>617</v>
      </c>
      <c r="H30" t="s">
        <v>616</v>
      </c>
    </row>
    <row r="31" spans="1:8" x14ac:dyDescent="0.3">
      <c r="A31" t="s">
        <v>602</v>
      </c>
      <c r="B31" t="s">
        <v>619</v>
      </c>
      <c r="C31" t="s">
        <v>620</v>
      </c>
      <c r="D31" t="s">
        <v>621</v>
      </c>
      <c r="E31" t="s">
        <v>622</v>
      </c>
      <c r="F31" t="s">
        <v>623</v>
      </c>
      <c r="H31" t="s">
        <v>624</v>
      </c>
    </row>
    <row r="32" spans="1:8" x14ac:dyDescent="0.3">
      <c r="A32" t="s">
        <v>603</v>
      </c>
      <c r="B32" t="s">
        <v>606</v>
      </c>
      <c r="C32" t="s">
        <v>607</v>
      </c>
      <c r="D32" t="s">
        <v>608</v>
      </c>
      <c r="E32" t="s">
        <v>609</v>
      </c>
      <c r="F32" t="s">
        <v>611</v>
      </c>
      <c r="H32" t="s">
        <v>610</v>
      </c>
    </row>
    <row r="33" spans="1:6" x14ac:dyDescent="0.3">
      <c r="A33" t="s">
        <v>604</v>
      </c>
    </row>
    <row r="34" spans="1:6" x14ac:dyDescent="0.3">
      <c r="A34" t="s">
        <v>483</v>
      </c>
      <c r="F34" t="s">
        <v>484</v>
      </c>
    </row>
    <row r="35" spans="1:6" x14ac:dyDescent="0.3">
      <c r="F35" t="s">
        <v>485</v>
      </c>
    </row>
    <row r="36" spans="1:6" x14ac:dyDescent="0.3">
      <c r="F36" t="s">
        <v>486</v>
      </c>
    </row>
    <row r="37" spans="1:6" x14ac:dyDescent="0.3">
      <c r="F37" t="s">
        <v>487</v>
      </c>
    </row>
    <row r="38" spans="1:6" x14ac:dyDescent="0.3">
      <c r="F38" t="s">
        <v>488</v>
      </c>
    </row>
    <row r="39" spans="1:6" x14ac:dyDescent="0.3">
      <c r="F39" t="s">
        <v>489</v>
      </c>
    </row>
    <row r="41" spans="1:6" x14ac:dyDescent="0.3">
      <c r="F41" t="s">
        <v>490</v>
      </c>
    </row>
    <row r="42" spans="1:6" x14ac:dyDescent="0.3">
      <c r="F42" t="s">
        <v>491</v>
      </c>
    </row>
    <row r="43" spans="1:6" x14ac:dyDescent="0.3">
      <c r="F43" t="s">
        <v>492</v>
      </c>
    </row>
    <row r="44" spans="1:6" x14ac:dyDescent="0.3">
      <c r="F44" t="s">
        <v>493</v>
      </c>
    </row>
    <row r="45" spans="1:6" x14ac:dyDescent="0.3">
      <c r="F45" t="s">
        <v>494</v>
      </c>
    </row>
    <row r="46" spans="1:6" x14ac:dyDescent="0.3">
      <c r="F46" t="s">
        <v>495</v>
      </c>
    </row>
    <row r="48" spans="1:6" x14ac:dyDescent="0.3">
      <c r="F48" s="71" t="s">
        <v>496</v>
      </c>
    </row>
    <row r="49" spans="6:6" x14ac:dyDescent="0.3">
      <c r="F49" s="71" t="s">
        <v>497</v>
      </c>
    </row>
    <row r="50" spans="6:6" x14ac:dyDescent="0.3">
      <c r="F50" s="71" t="s">
        <v>498</v>
      </c>
    </row>
    <row r="51" spans="6:6" x14ac:dyDescent="0.3">
      <c r="F51" s="71" t="s">
        <v>499</v>
      </c>
    </row>
    <row r="52" spans="6:6" x14ac:dyDescent="0.3">
      <c r="F52" s="71" t="s">
        <v>500</v>
      </c>
    </row>
    <row r="53" spans="6:6" x14ac:dyDescent="0.3">
      <c r="F53" s="71" t="s">
        <v>501</v>
      </c>
    </row>
    <row r="55" spans="6:6" x14ac:dyDescent="0.3">
      <c r="F55" s="71" t="s">
        <v>502</v>
      </c>
    </row>
    <row r="56" spans="6:6" x14ac:dyDescent="0.3">
      <c r="F56" s="71" t="s">
        <v>503</v>
      </c>
    </row>
    <row r="57" spans="6:6" x14ac:dyDescent="0.3">
      <c r="F57" s="71" t="s">
        <v>504</v>
      </c>
    </row>
    <row r="58" spans="6:6" x14ac:dyDescent="0.3">
      <c r="F58" s="71" t="s">
        <v>505</v>
      </c>
    </row>
    <row r="59" spans="6:6" x14ac:dyDescent="0.3">
      <c r="F59" s="71" t="s">
        <v>506</v>
      </c>
    </row>
    <row r="60" spans="6:6" x14ac:dyDescent="0.3">
      <c r="F60" s="71" t="s">
        <v>507</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tabSelected="1" workbookViewId="0">
      <selection activeCell="M8" sqref="M8"/>
    </sheetView>
  </sheetViews>
  <sheetFormatPr baseColWidth="10" defaultRowHeight="14.4" x14ac:dyDescent="0.3"/>
  <cols>
    <col min="1" max="1" width="12.6640625" customWidth="1"/>
    <col min="2" max="2" width="6.44140625" customWidth="1"/>
    <col min="3" max="3" width="6.33203125" customWidth="1"/>
    <col min="4" max="4" width="5.6640625" customWidth="1"/>
    <col min="5" max="5" width="6.109375" customWidth="1"/>
    <col min="6" max="6" width="6.88671875" customWidth="1"/>
    <col min="7" max="7" width="6" customWidth="1"/>
    <col min="8" max="8" width="5.88671875" customWidth="1"/>
    <col min="9" max="9" width="6.33203125" customWidth="1"/>
    <col min="10" max="10" width="5.6640625" customWidth="1"/>
    <col min="11" max="11" width="5.44140625" customWidth="1"/>
    <col min="12" max="12" width="5" customWidth="1"/>
    <col min="13" max="14" width="5.44140625" customWidth="1"/>
    <col min="15" max="15" width="6.109375" customWidth="1"/>
    <col min="16" max="18" width="5.44140625" customWidth="1"/>
    <col min="19" max="19" width="5" customWidth="1"/>
    <col min="20" max="20" width="5.33203125" customWidth="1"/>
    <col min="21" max="22" width="5.44140625" customWidth="1"/>
    <col min="23" max="23" width="4.33203125" customWidth="1"/>
    <col min="24" max="26" width="3.88671875" customWidth="1"/>
    <col min="27" max="29" width="5.44140625" customWidth="1"/>
    <col min="30" max="30" width="8.5546875" customWidth="1"/>
    <col min="31" max="31" width="8.44140625" customWidth="1"/>
    <col min="32" max="32" width="9" customWidth="1"/>
    <col min="33" max="33" width="8.33203125" customWidth="1"/>
    <col min="34" max="34" width="8.44140625" customWidth="1"/>
    <col min="35" max="36" width="8.33203125" customWidth="1"/>
    <col min="37" max="37" width="9.109375" customWidth="1"/>
    <col min="40" max="40" width="8.88671875" customWidth="1"/>
    <col min="41" max="41" width="7.88671875" customWidth="1"/>
  </cols>
  <sheetData>
    <row r="1" spans="1:43" s="7" customFormat="1" ht="43.2" x14ac:dyDescent="0.3">
      <c r="A1" s="14" t="s">
        <v>6</v>
      </c>
      <c r="B1" s="14" t="s">
        <v>54</v>
      </c>
      <c r="C1" s="14" t="s">
        <v>303</v>
      </c>
      <c r="D1" s="7" t="s">
        <v>265</v>
      </c>
      <c r="E1" s="7" t="s">
        <v>302</v>
      </c>
      <c r="F1" s="7" t="s">
        <v>290</v>
      </c>
      <c r="G1" s="7" t="s">
        <v>266</v>
      </c>
      <c r="H1" s="7" t="s">
        <v>267</v>
      </c>
      <c r="I1" s="7" t="s">
        <v>268</v>
      </c>
      <c r="J1" s="7" t="s">
        <v>269</v>
      </c>
      <c r="K1" s="7" t="s">
        <v>270</v>
      </c>
      <c r="L1" s="7" t="s">
        <v>515</v>
      </c>
      <c r="M1" s="7" t="s">
        <v>516</v>
      </c>
      <c r="N1" s="7" t="s">
        <v>517</v>
      </c>
      <c r="O1" s="7" t="s">
        <v>333</v>
      </c>
      <c r="P1" s="7" t="s">
        <v>280</v>
      </c>
      <c r="Q1" s="7" t="s">
        <v>294</v>
      </c>
      <c r="R1" s="7" t="s">
        <v>278</v>
      </c>
      <c r="S1" s="7" t="s">
        <v>304</v>
      </c>
      <c r="T1" s="7" t="s">
        <v>305</v>
      </c>
      <c r="U1" s="7" t="s">
        <v>306</v>
      </c>
      <c r="V1" s="7" t="s">
        <v>636</v>
      </c>
      <c r="W1" s="7" t="s">
        <v>87</v>
      </c>
      <c r="X1" s="7" t="s">
        <v>88</v>
      </c>
      <c r="Y1" s="7" t="s">
        <v>89</v>
      </c>
      <c r="Z1" s="7" t="s">
        <v>3</v>
      </c>
      <c r="AA1" s="7" t="s">
        <v>512</v>
      </c>
      <c r="AB1" s="7" t="s">
        <v>513</v>
      </c>
      <c r="AC1" s="7" t="s">
        <v>514</v>
      </c>
      <c r="AD1" s="14" t="s">
        <v>313</v>
      </c>
      <c r="AE1" s="14" t="s">
        <v>314</v>
      </c>
      <c r="AF1" s="14" t="s">
        <v>315</v>
      </c>
      <c r="AG1" s="14" t="s">
        <v>317</v>
      </c>
      <c r="AH1" s="14" t="s">
        <v>316</v>
      </c>
      <c r="AI1" s="7" t="s">
        <v>280</v>
      </c>
      <c r="AJ1" s="7" t="s">
        <v>294</v>
      </c>
      <c r="AK1" s="7" t="s">
        <v>278</v>
      </c>
      <c r="AL1" s="7" t="s">
        <v>291</v>
      </c>
      <c r="AM1" s="7" t="s">
        <v>295</v>
      </c>
      <c r="AN1" s="7" t="s">
        <v>296</v>
      </c>
      <c r="AO1" s="7" t="s">
        <v>8</v>
      </c>
      <c r="AP1" s="7" t="s">
        <v>326</v>
      </c>
    </row>
    <row r="2" spans="1:43" x14ac:dyDescent="0.3">
      <c r="A2" s="19" t="s">
        <v>87</v>
      </c>
      <c r="B2" s="4">
        <v>51.7</v>
      </c>
      <c r="C2" s="62">
        <f>B2/$B$7</f>
        <v>0.24306535025858014</v>
      </c>
      <c r="D2" s="2">
        <f>C2*$D$7</f>
        <v>486.13070051716028</v>
      </c>
      <c r="E2">
        <v>516</v>
      </c>
      <c r="F2">
        <v>484</v>
      </c>
      <c r="G2">
        <v>120</v>
      </c>
      <c r="H2">
        <v>150</v>
      </c>
      <c r="I2">
        <v>240</v>
      </c>
      <c r="J2">
        <v>240</v>
      </c>
      <c r="K2">
        <v>250</v>
      </c>
      <c r="L2" s="2">
        <f>AA2*SUM($H2:$J2)/1000</f>
        <v>112.14</v>
      </c>
      <c r="M2" s="2">
        <f>AB2*SUM($H2:$J2)/1000</f>
        <v>260.82</v>
      </c>
      <c r="N2" s="2">
        <f>AC2*SUM($H2:$J2)/1000</f>
        <v>257.67</v>
      </c>
      <c r="O2">
        <v>409</v>
      </c>
      <c r="P2">
        <v>465</v>
      </c>
      <c r="Q2">
        <v>194</v>
      </c>
      <c r="R2">
        <v>341</v>
      </c>
      <c r="AA2">
        <v>178</v>
      </c>
      <c r="AB2">
        <v>414</v>
      </c>
      <c r="AC2">
        <v>409</v>
      </c>
      <c r="AD2" s="2">
        <f>AE17*$C2*$D$7/1000</f>
        <v>91.878702397743297</v>
      </c>
      <c r="AE2" s="2">
        <f>AF17*$C2*$D$7/1000</f>
        <v>97.226140103432058</v>
      </c>
      <c r="AF2" s="2">
        <f>AG17*$C2*$D$7/1000</f>
        <v>106.94875411377527</v>
      </c>
      <c r="AG2" s="2">
        <f>AH17*$C2*$D$7/1000</f>
        <v>68.058298072402437</v>
      </c>
      <c r="AH2" s="2">
        <f>AI17*$C2*$D$7/1000</f>
        <v>122.01880582980723</v>
      </c>
      <c r="AI2">
        <v>595</v>
      </c>
      <c r="AJ2">
        <v>184</v>
      </c>
      <c r="AK2">
        <v>222</v>
      </c>
      <c r="AL2" t="s">
        <v>292</v>
      </c>
      <c r="AM2" t="s">
        <v>271</v>
      </c>
      <c r="AN2" t="s">
        <v>272</v>
      </c>
      <c r="AO2" t="s">
        <v>324</v>
      </c>
    </row>
    <row r="3" spans="1:43" x14ac:dyDescent="0.3">
      <c r="A3" s="19" t="s">
        <v>88</v>
      </c>
      <c r="B3" s="2">
        <v>69.400000000000006</v>
      </c>
      <c r="C3" s="62">
        <f>B3/$B$7</f>
        <v>0.32628114715561823</v>
      </c>
      <c r="D3" s="2">
        <f>C3*$D$7</f>
        <v>652.56229431123643</v>
      </c>
      <c r="E3">
        <v>512</v>
      </c>
      <c r="F3">
        <v>488</v>
      </c>
      <c r="G3">
        <v>85</v>
      </c>
      <c r="H3">
        <v>150</v>
      </c>
      <c r="I3">
        <v>222</v>
      </c>
      <c r="J3">
        <v>280</v>
      </c>
      <c r="K3">
        <v>263</v>
      </c>
      <c r="L3" s="2">
        <f>AA3*SUM($H3:$J3)/1000</f>
        <v>95.843999999999994</v>
      </c>
      <c r="M3" s="2">
        <f>AB3*SUM($H3:$J3)/1000</f>
        <v>266.66800000000001</v>
      </c>
      <c r="N3" s="2">
        <f>AC3*SUM($H3:$J3)/1000</f>
        <v>289.488</v>
      </c>
      <c r="O3">
        <v>444</v>
      </c>
      <c r="P3">
        <v>366</v>
      </c>
      <c r="Q3">
        <v>404</v>
      </c>
      <c r="R3">
        <v>230</v>
      </c>
      <c r="AA3">
        <v>147</v>
      </c>
      <c r="AB3">
        <v>409</v>
      </c>
      <c r="AC3">
        <v>444</v>
      </c>
      <c r="AD3" s="2">
        <f>AE18*$C3*$D$7/1000</f>
        <v>117.98326281147156</v>
      </c>
      <c r="AE3" s="2">
        <f>AF18*$C3*$D$7/1000</f>
        <v>180.69449929478137</v>
      </c>
      <c r="AF3" s="2">
        <f>AG18*$C3*$D$7/1000</f>
        <v>66.104560413728251</v>
      </c>
      <c r="AG3" s="2">
        <f>AH18*$C3*$D$7/1000</f>
        <v>97.753831687823237</v>
      </c>
      <c r="AH3" s="2">
        <f>AI18*$C3*$D$7/1000</f>
        <v>190.09139633286318</v>
      </c>
      <c r="AI3">
        <v>395</v>
      </c>
      <c r="AJ3">
        <v>403</v>
      </c>
      <c r="AK3">
        <v>202</v>
      </c>
      <c r="AL3" t="s">
        <v>280</v>
      </c>
      <c r="AM3" t="s">
        <v>279</v>
      </c>
      <c r="AN3" t="s">
        <v>278</v>
      </c>
      <c r="AO3" t="s">
        <v>324</v>
      </c>
      <c r="AP3" t="s">
        <v>293</v>
      </c>
    </row>
    <row r="4" spans="1:43" x14ac:dyDescent="0.3">
      <c r="A4" s="19" t="s">
        <v>89</v>
      </c>
      <c r="B4" s="2">
        <v>38.5</v>
      </c>
      <c r="C4" s="62">
        <f>B4/$B$7</f>
        <v>0.18100611189468735</v>
      </c>
      <c r="D4" s="2">
        <f>C4*$D$7</f>
        <v>362.01222378937467</v>
      </c>
      <c r="E4">
        <v>506</v>
      </c>
      <c r="F4">
        <v>494</v>
      </c>
      <c r="G4">
        <v>79</v>
      </c>
      <c r="H4">
        <v>124</v>
      </c>
      <c r="I4">
        <v>285</v>
      </c>
      <c r="J4">
        <v>266</v>
      </c>
      <c r="K4">
        <v>246</v>
      </c>
      <c r="L4" s="2">
        <f>AA4*SUM($H4:$J4)/1000</f>
        <v>243.67500000000001</v>
      </c>
      <c r="M4" s="2">
        <f>AB4*SUM($H4:$J4)/1000</f>
        <v>155.92500000000001</v>
      </c>
      <c r="N4" s="2">
        <f>AC4*SUM($H4:$J4)/1000</f>
        <v>275.39999999999998</v>
      </c>
      <c r="O4">
        <v>408</v>
      </c>
      <c r="P4">
        <v>515</v>
      </c>
      <c r="Q4">
        <v>224</v>
      </c>
      <c r="R4">
        <v>261</v>
      </c>
      <c r="AA4">
        <v>361</v>
      </c>
      <c r="AB4">
        <v>231</v>
      </c>
      <c r="AC4">
        <v>408</v>
      </c>
      <c r="AD4" s="2">
        <f>AE19*$C4*$D$7/1000</f>
        <v>106.88048895157497</v>
      </c>
      <c r="AE4" s="2">
        <f>AF19*$C4*$D$7/1000</f>
        <v>67.32848142924307</v>
      </c>
      <c r="AF4" s="2">
        <f>AG19*$C4*$D$7/1000</f>
        <v>102.13125058768217</v>
      </c>
      <c r="AG4" s="2">
        <f>AH19*$C4*$D$7/1000</f>
        <v>39.015143394452281</v>
      </c>
      <c r="AH4" s="2">
        <f>AI19*$C4*$D$7/1000</f>
        <v>46.656497414198398</v>
      </c>
      <c r="AI4">
        <v>697</v>
      </c>
      <c r="AK4">
        <v>303</v>
      </c>
      <c r="AL4" t="s">
        <v>297</v>
      </c>
      <c r="AN4" t="s">
        <v>298</v>
      </c>
      <c r="AO4" t="s">
        <v>324</v>
      </c>
      <c r="AP4" t="s">
        <v>327</v>
      </c>
    </row>
    <row r="5" spans="1:43" x14ac:dyDescent="0.3">
      <c r="A5" s="19" t="s">
        <v>3</v>
      </c>
      <c r="B5" s="2">
        <v>53.1</v>
      </c>
      <c r="C5" s="62">
        <f>B5/$B$7</f>
        <v>0.24964739069111425</v>
      </c>
      <c r="D5" s="2">
        <f>C5*$D$7</f>
        <v>499.29478138222851</v>
      </c>
      <c r="E5">
        <v>504</v>
      </c>
      <c r="F5">
        <v>496</v>
      </c>
      <c r="G5">
        <v>102</v>
      </c>
      <c r="H5">
        <v>168</v>
      </c>
      <c r="I5">
        <v>244</v>
      </c>
      <c r="J5">
        <v>246</v>
      </c>
      <c r="K5">
        <v>241</v>
      </c>
      <c r="L5" s="2">
        <f>AA5*SUM($H5:$J5)/1000</f>
        <v>120.414</v>
      </c>
      <c r="M5" s="2">
        <f>AB5*SUM($H5:$J5)/1000</f>
        <v>131.6</v>
      </c>
      <c r="N5" s="2">
        <f>AC5*SUM($H5:$J5)/1000</f>
        <v>329.65800000000002</v>
      </c>
      <c r="O5">
        <v>501</v>
      </c>
      <c r="P5">
        <v>401</v>
      </c>
      <c r="Q5">
        <v>423</v>
      </c>
      <c r="R5">
        <v>176</v>
      </c>
      <c r="AA5">
        <v>183</v>
      </c>
      <c r="AB5">
        <v>200</v>
      </c>
      <c r="AC5">
        <v>501</v>
      </c>
      <c r="AD5" s="2">
        <f>AE20*$C5*$D$7/1000</f>
        <v>64.758533145275024</v>
      </c>
      <c r="AE5" s="2">
        <f>AF20*$C5*$D$7/1000</f>
        <v>155.87983074753171</v>
      </c>
      <c r="AF5" s="2">
        <f>AG20*$C5*$D$7/1000</f>
        <v>104.60225669957687</v>
      </c>
      <c r="AG5" s="2">
        <f>AH20*$C5*$D$7/1000</f>
        <v>118.08321579689704</v>
      </c>
      <c r="AH5" s="2">
        <f>AI20*$C5*$D$7/1000</f>
        <v>55.970944992947814</v>
      </c>
      <c r="AI5">
        <v>593</v>
      </c>
      <c r="AJ5">
        <v>279</v>
      </c>
      <c r="AK5">
        <v>128</v>
      </c>
      <c r="AL5" t="s">
        <v>299</v>
      </c>
      <c r="AM5" t="s">
        <v>300</v>
      </c>
      <c r="AN5" t="s">
        <v>289</v>
      </c>
      <c r="AO5" t="s">
        <v>301</v>
      </c>
      <c r="AP5" t="s">
        <v>324</v>
      </c>
      <c r="AQ5" t="s">
        <v>482</v>
      </c>
    </row>
    <row r="6" spans="1:43" x14ac:dyDescent="0.3">
      <c r="A6" s="7" t="s">
        <v>634</v>
      </c>
      <c r="B6" s="2">
        <f>SUM(B2:B5)</f>
        <v>212.70000000000002</v>
      </c>
      <c r="C6" s="2"/>
      <c r="D6" s="7">
        <v>1000</v>
      </c>
      <c r="E6" s="2">
        <f>SUMPRODUCT($C2:$C5,E2:E5)</f>
        <v>509.88904560413727</v>
      </c>
      <c r="F6" s="2">
        <f t="shared" ref="F6:R6" si="0">SUMPRODUCT($C2:$C5,F2:F5)</f>
        <v>490.11095439586268</v>
      </c>
      <c r="G6" s="2">
        <f t="shared" si="0"/>
        <v>96.665256229431108</v>
      </c>
      <c r="H6" s="2">
        <f t="shared" si="0"/>
        <v>149.78749412317816</v>
      </c>
      <c r="I6" s="2">
        <f t="shared" si="0"/>
        <v>243.27080394922424</v>
      </c>
      <c r="J6" s="2">
        <f t="shared" si="0"/>
        <v>259.25528913963331</v>
      </c>
      <c r="K6" s="2">
        <f t="shared" si="0"/>
        <v>251.27080394922424</v>
      </c>
      <c r="L6" s="2">
        <f>AA6*SUM($H6:$J6)/1000</f>
        <v>131.93540660356939</v>
      </c>
      <c r="M6" s="2">
        <f>AB6*SUM($H6:$J6)/1000</f>
        <v>212.5367700498814</v>
      </c>
      <c r="N6" s="2">
        <f>AC6*SUM($H6:$J6)/1000</f>
        <v>289.10955273379693</v>
      </c>
      <c r="O6" s="2">
        <f t="shared" ref="O6" si="1">SUMPRODUCT($C2:$C5,O2:O5)</f>
        <v>443.2063939821345</v>
      </c>
      <c r="P6" s="2">
        <f t="shared" si="0"/>
        <v>425.77103902209689</v>
      </c>
      <c r="Q6" s="2">
        <f t="shared" si="0"/>
        <v>325.11847672778561</v>
      </c>
      <c r="R6" s="2">
        <f t="shared" si="0"/>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2">SUMPRODUCT($C1:$C4,AI1:AI4)</f>
        <v>399.66619652092146</v>
      </c>
      <c r="AJ6" s="2">
        <f t="shared" si="2"/>
        <v>176.21532675129291</v>
      </c>
      <c r="AK6" s="2">
        <f t="shared" si="2"/>
        <v>174.71415138692993</v>
      </c>
      <c r="AL6" t="s">
        <v>509</v>
      </c>
      <c r="AM6" t="s">
        <v>510</v>
      </c>
      <c r="AN6" t="s">
        <v>511</v>
      </c>
    </row>
    <row r="7" spans="1:43" x14ac:dyDescent="0.3">
      <c r="A7" t="s">
        <v>64</v>
      </c>
      <c r="B7" s="2">
        <f>SUM(B2:B5)</f>
        <v>212.70000000000002</v>
      </c>
      <c r="C7" s="2"/>
      <c r="D7" s="7">
        <v>2000</v>
      </c>
      <c r="E7" s="2">
        <f t="shared" ref="E7:K7" si="3">SUMPRODUCT($C2:$C5,E2:E5)*$D$7/1000</f>
        <v>1019.7780912082745</v>
      </c>
      <c r="F7" s="2">
        <f t="shared" si="3"/>
        <v>980.22190879172535</v>
      </c>
      <c r="G7" s="2">
        <f t="shared" si="3"/>
        <v>193.33051245886222</v>
      </c>
      <c r="H7" s="2">
        <f t="shared" si="3"/>
        <v>299.57498824635633</v>
      </c>
      <c r="I7" s="2">
        <f t="shared" si="3"/>
        <v>486.54160789844849</v>
      </c>
      <c r="J7" s="2">
        <f t="shared" si="3"/>
        <v>518.51057827926661</v>
      </c>
      <c r="K7" s="2">
        <f t="shared" si="3"/>
        <v>502.54160789844849</v>
      </c>
      <c r="L7" s="2">
        <f>AA7*SUM($H7:$J7)/$D$7</f>
        <v>263.87081320713878</v>
      </c>
      <c r="M7" s="2">
        <f>AB7*SUM($H7:$J7)/$D$7</f>
        <v>425.07354009976279</v>
      </c>
      <c r="N7" s="2">
        <f>AC7*SUM($H7:$J7)/$D$7</f>
        <v>578.21910546759386</v>
      </c>
      <c r="O7" s="2">
        <f t="shared" ref="O7" si="4">SUMPRODUCT($C2:$C5,O2:O5)*$D$7/1000</f>
        <v>886.412787964269</v>
      </c>
      <c r="P7" s="2">
        <f>SUMPRODUCT($C2:$C5,P2:P5)*$D$7/1000</f>
        <v>851.54207804419377</v>
      </c>
      <c r="Q7" s="2">
        <f>SUMPRODUCT($C2:$C5,Q2:Q5)*$D$7/1000</f>
        <v>650.23695345557121</v>
      </c>
      <c r="R7" s="2">
        <f>SUMPRODUCT($C2:$C5,R2:R5)*$D$7/1000</f>
        <v>498.22096850023507</v>
      </c>
      <c r="S7" s="2"/>
      <c r="T7" s="2"/>
      <c r="U7" s="2"/>
      <c r="V7" s="2"/>
      <c r="W7" s="2">
        <f>$C$2*$D7</f>
        <v>486.13070051716028</v>
      </c>
      <c r="X7" s="2">
        <f>$C$3*$D7</f>
        <v>652.56229431123643</v>
      </c>
      <c r="Y7" s="2">
        <f>$C$4*$D7</f>
        <v>362.01222378937467</v>
      </c>
      <c r="Z7" s="2">
        <f>$C$5*$D7</f>
        <v>499.29478138222851</v>
      </c>
      <c r="AA7" s="2">
        <f>SUMPRODUCT($C2:$C5,AA2:AA5)*$D$7/1000</f>
        <v>404.5152797367183</v>
      </c>
      <c r="AB7" s="2">
        <f>SUMPRODUCT($C2:$C5,AB2:AB5)*$D$7/1000</f>
        <v>651.63986835919127</v>
      </c>
      <c r="AC7" s="2">
        <f>SUMPRODUCT($C2:$C5,AC2:AC5)*$D$7/1000</f>
        <v>886.412787964269</v>
      </c>
      <c r="AI7" s="2">
        <f>SUMPRODUCT($C2:$C5,AI2:AI5)</f>
        <v>547.70709920075217</v>
      </c>
      <c r="AJ7" s="2">
        <f>SUMPRODUCT($C2:$C5,AJ2:AJ5)</f>
        <v>245.86694875411376</v>
      </c>
      <c r="AK7" s="2">
        <f>SUMPRODUCT($C2:$C5,AK2:AK5)</f>
        <v>206.66901739539256</v>
      </c>
      <c r="AO7" t="s">
        <v>325</v>
      </c>
    </row>
    <row r="8" spans="1:43" x14ac:dyDescent="0.3">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307</v>
      </c>
    </row>
    <row r="9" spans="1:43" x14ac:dyDescent="0.3">
      <c r="A9" s="19" t="s">
        <v>635</v>
      </c>
      <c r="B9" s="2">
        <v>257</v>
      </c>
      <c r="D9" s="7">
        <v>3000</v>
      </c>
      <c r="E9" s="2">
        <f>E$8*$D9/$D$8</f>
        <v>1522.5</v>
      </c>
      <c r="F9" s="2">
        <f t="shared" ref="F9:V10" si="5">F$8*$D9/$D$8</f>
        <v>1477.5</v>
      </c>
      <c r="G9" s="2">
        <f t="shared" si="5"/>
        <v>354</v>
      </c>
      <c r="H9" s="2">
        <f t="shared" si="5"/>
        <v>540</v>
      </c>
      <c r="I9" s="2">
        <f t="shared" si="5"/>
        <v>729</v>
      </c>
      <c r="J9" s="2">
        <f t="shared" si="5"/>
        <v>740.1</v>
      </c>
      <c r="K9" s="2">
        <f t="shared" si="5"/>
        <v>636.9</v>
      </c>
      <c r="L9" s="2">
        <f t="shared" si="5"/>
        <v>166.75530000000001</v>
      </c>
      <c r="M9" s="2">
        <f t="shared" si="5"/>
        <v>831.76740000000007</v>
      </c>
      <c r="N9" s="2">
        <f t="shared" si="5"/>
        <v>1010.5773</v>
      </c>
      <c r="O9" s="2">
        <f t="shared" si="5"/>
        <v>1509</v>
      </c>
      <c r="P9" s="2">
        <f t="shared" si="5"/>
        <v>2197.1999999999998</v>
      </c>
      <c r="Q9" s="2">
        <f t="shared" si="5"/>
        <v>0</v>
      </c>
      <c r="R9" s="2">
        <f t="shared" si="5"/>
        <v>802.80000000000007</v>
      </c>
      <c r="S9" s="2">
        <f t="shared" si="5"/>
        <v>1803</v>
      </c>
      <c r="T9" s="2">
        <f t="shared" si="5"/>
        <v>555</v>
      </c>
      <c r="U9" s="2">
        <f t="shared" si="5"/>
        <v>402</v>
      </c>
      <c r="V9" s="2">
        <f t="shared" si="5"/>
        <v>240</v>
      </c>
    </row>
    <row r="10" spans="1:43" x14ac:dyDescent="0.3">
      <c r="A10" s="19" t="s">
        <v>605</v>
      </c>
      <c r="B10" s="2">
        <v>257</v>
      </c>
      <c r="D10" s="7">
        <v>3000</v>
      </c>
      <c r="E10" s="2">
        <f>E$8*$D10/$D$8</f>
        <v>1522.5</v>
      </c>
      <c r="F10" s="2">
        <f t="shared" si="5"/>
        <v>1477.5</v>
      </c>
      <c r="G10" s="2">
        <f t="shared" si="5"/>
        <v>354</v>
      </c>
      <c r="H10" s="2">
        <f t="shared" si="5"/>
        <v>540</v>
      </c>
      <c r="I10" s="2">
        <f t="shared" si="5"/>
        <v>729</v>
      </c>
      <c r="J10" s="2">
        <f t="shared" si="5"/>
        <v>740.1</v>
      </c>
      <c r="K10" s="2">
        <f t="shared" si="5"/>
        <v>636.9</v>
      </c>
      <c r="L10" s="2">
        <f t="shared" si="5"/>
        <v>166.75530000000001</v>
      </c>
      <c r="M10" s="2">
        <f t="shared" si="5"/>
        <v>831.76740000000007</v>
      </c>
      <c r="N10" s="2">
        <f t="shared" si="5"/>
        <v>1010.5773</v>
      </c>
      <c r="O10" s="2">
        <f t="shared" si="5"/>
        <v>1509</v>
      </c>
      <c r="P10" s="2">
        <f t="shared" si="5"/>
        <v>2197.1999999999998</v>
      </c>
      <c r="Q10" s="2">
        <f t="shared" si="5"/>
        <v>0</v>
      </c>
      <c r="R10" s="2">
        <f t="shared" si="5"/>
        <v>802.80000000000007</v>
      </c>
      <c r="S10" s="2">
        <f t="shared" si="5"/>
        <v>1803</v>
      </c>
      <c r="T10" s="2">
        <f t="shared" si="5"/>
        <v>555</v>
      </c>
      <c r="U10" s="2">
        <f t="shared" si="5"/>
        <v>402</v>
      </c>
      <c r="V10" s="2">
        <f t="shared" si="5"/>
        <v>240</v>
      </c>
    </row>
    <row r="11" spans="1:43" x14ac:dyDescent="0.3">
      <c r="A11" s="7"/>
    </row>
    <row r="12" spans="1:43" ht="27" customHeight="1" x14ac:dyDescent="0.3">
      <c r="A12" s="7" t="s">
        <v>308</v>
      </c>
      <c r="AC12" t="s">
        <v>318</v>
      </c>
      <c r="AD12" s="19" t="s">
        <v>87</v>
      </c>
      <c r="AE12" s="58" t="s">
        <v>260</v>
      </c>
      <c r="AF12" s="58" t="s">
        <v>261</v>
      </c>
      <c r="AG12" s="58" t="s">
        <v>262</v>
      </c>
      <c r="AH12" s="58" t="s">
        <v>263</v>
      </c>
      <c r="AI12" s="58" t="s">
        <v>264</v>
      </c>
    </row>
    <row r="13" spans="1:43" ht="28.5" customHeight="1" x14ac:dyDescent="0.3">
      <c r="A13" s="19" t="s">
        <v>87</v>
      </c>
      <c r="E13">
        <f>E2/E$6</f>
        <v>1.0119848709215202</v>
      </c>
      <c r="F13">
        <f t="shared" ref="F13:O13" si="6">F2/F$6</f>
        <v>0.98753148783749312</v>
      </c>
      <c r="G13">
        <f t="shared" si="6"/>
        <v>1.2413974232394813</v>
      </c>
      <c r="H13">
        <f t="shared" si="6"/>
        <v>1.0014187157483727</v>
      </c>
      <c r="I13">
        <f t="shared" si="6"/>
        <v>0.98655488494251475</v>
      </c>
      <c r="J13">
        <f t="shared" si="6"/>
        <v>0.92572846168911704</v>
      </c>
      <c r="K13">
        <f t="shared" si="6"/>
        <v>0.99494249260458834</v>
      </c>
      <c r="L13">
        <f t="shared" ref="L13:N13" si="7">L2/L$6</f>
        <v>0.84996137797150018</v>
      </c>
      <c r="M13">
        <f t="shared" si="7"/>
        <v>1.2271758902649492</v>
      </c>
      <c r="N13">
        <f t="shared" si="7"/>
        <v>0.89125384326976742</v>
      </c>
      <c r="O13">
        <f t="shared" si="6"/>
        <v>0.92282062161875456</v>
      </c>
      <c r="P13">
        <f t="shared" ref="P13:R13" si="8">P2/P$6</f>
        <v>1.0921362830783501</v>
      </c>
      <c r="Q13">
        <f t="shared" si="8"/>
        <v>0.59670555162705141</v>
      </c>
      <c r="R13">
        <f t="shared" si="8"/>
        <v>1.3688705275753126</v>
      </c>
      <c r="AA13">
        <f>AA2/AA$6</f>
        <v>0.8800656435813875</v>
      </c>
      <c r="AB13">
        <f>AB2/AB$6</f>
        <v>1.2706404874902422</v>
      </c>
      <c r="AD13" s="19" t="s">
        <v>88</v>
      </c>
      <c r="AE13" s="59" t="s">
        <v>273</v>
      </c>
      <c r="AF13" s="59" t="s">
        <v>274</v>
      </c>
      <c r="AG13" s="59" t="s">
        <v>275</v>
      </c>
      <c r="AH13" s="59" t="s">
        <v>276</v>
      </c>
      <c r="AI13" s="60" t="s">
        <v>277</v>
      </c>
    </row>
    <row r="14" spans="1:43" ht="16.5" customHeight="1" x14ac:dyDescent="0.3">
      <c r="A14" s="19" t="s">
        <v>88</v>
      </c>
      <c r="E14">
        <f>E3/E$6</f>
        <v>1.0041400269608882</v>
      </c>
      <c r="F14">
        <f t="shared" ref="F14:O14" si="9">F3/F$6</f>
        <v>0.99569290509234842</v>
      </c>
      <c r="G14">
        <f t="shared" si="9"/>
        <v>0.87932317479463262</v>
      </c>
      <c r="H14">
        <f t="shared" si="9"/>
        <v>1.0014187157483727</v>
      </c>
      <c r="I14">
        <f t="shared" si="9"/>
        <v>0.91256326857182624</v>
      </c>
      <c r="J14">
        <f t="shared" si="9"/>
        <v>1.0800165386373033</v>
      </c>
      <c r="K14">
        <f t="shared" si="9"/>
        <v>1.0466795022200268</v>
      </c>
      <c r="L14">
        <f t="shared" ref="L14:N14" si="10">L3/L$6</f>
        <v>0.72644639121009857</v>
      </c>
      <c r="M14">
        <f t="shared" si="10"/>
        <v>1.254691129151037</v>
      </c>
      <c r="N14">
        <f t="shared" si="10"/>
        <v>1.0013090098982358</v>
      </c>
      <c r="O14">
        <f t="shared" si="9"/>
        <v>1.0017906014638802</v>
      </c>
      <c r="P14">
        <f t="shared" ref="P14:R14" si="11">P3/P$6</f>
        <v>0.85961694539070133</v>
      </c>
      <c r="Q14">
        <f t="shared" si="11"/>
        <v>1.242623932254272</v>
      </c>
      <c r="R14">
        <f t="shared" si="11"/>
        <v>0.92328510657572405</v>
      </c>
      <c r="AA14">
        <f>AA3/AA$6</f>
        <v>0.72679578430597735</v>
      </c>
      <c r="AB14">
        <f>AB3/AB$6</f>
        <v>1.2552945878828721</v>
      </c>
      <c r="AD14" s="19" t="s">
        <v>89</v>
      </c>
      <c r="AE14" s="59" t="s">
        <v>322</v>
      </c>
      <c r="AF14" s="59" t="s">
        <v>323</v>
      </c>
      <c r="AG14" s="59" t="s">
        <v>281</v>
      </c>
      <c r="AH14" s="59" t="s">
        <v>282</v>
      </c>
      <c r="AI14" s="60" t="s">
        <v>283</v>
      </c>
    </row>
    <row r="15" spans="1:43" ht="15.75" customHeight="1" x14ac:dyDescent="0.3">
      <c r="A15" s="19" t="s">
        <v>89</v>
      </c>
      <c r="E15">
        <f>E4/E$6</f>
        <v>0.99237276101994043</v>
      </c>
      <c r="F15">
        <f t="shared" ref="F15:O15" si="12">F4/F$6</f>
        <v>1.0079350309746313</v>
      </c>
      <c r="G15">
        <f t="shared" si="12"/>
        <v>0.81725330363265858</v>
      </c>
      <c r="H15">
        <f t="shared" si="12"/>
        <v>0.82783947168532146</v>
      </c>
      <c r="I15">
        <f t="shared" si="12"/>
        <v>1.1715339258692363</v>
      </c>
      <c r="J15">
        <f t="shared" si="12"/>
        <v>1.026015711705438</v>
      </c>
      <c r="K15">
        <f t="shared" si="12"/>
        <v>0.97902341272291493</v>
      </c>
      <c r="L15">
        <f t="shared" ref="L15:N15" si="13">L4/L$6</f>
        <v>1.8469265095167229</v>
      </c>
      <c r="M15">
        <f t="shared" si="13"/>
        <v>0.73363776048448059</v>
      </c>
      <c r="N15">
        <f t="shared" si="13"/>
        <v>0.95258007698410341</v>
      </c>
      <c r="O15">
        <f t="shared" si="12"/>
        <v>0.92056433648032243</v>
      </c>
      <c r="P15">
        <f t="shared" ref="P15:R15" si="14">P4/P$6</f>
        <v>1.2095702920115059</v>
      </c>
      <c r="Q15">
        <f t="shared" si="14"/>
        <v>0.68897960600236874</v>
      </c>
      <c r="R15">
        <f t="shared" si="14"/>
        <v>1.0477278818098434</v>
      </c>
      <c r="AA15">
        <f>AA4/AA$6</f>
        <v>1.784852232207196</v>
      </c>
      <c r="AB15">
        <f>AB4/AB$6</f>
        <v>0.7089805618604974</v>
      </c>
      <c r="AD15" s="19" t="s">
        <v>3</v>
      </c>
      <c r="AE15" t="s">
        <v>284</v>
      </c>
      <c r="AF15" s="59" t="s">
        <v>285</v>
      </c>
      <c r="AG15" s="59" t="s">
        <v>286</v>
      </c>
      <c r="AH15" s="59" t="s">
        <v>287</v>
      </c>
      <c r="AI15" s="60" t="s">
        <v>288</v>
      </c>
    </row>
    <row r="16" spans="1:43" ht="25.5" customHeight="1" x14ac:dyDescent="0.3">
      <c r="A16" s="19" t="s">
        <v>3</v>
      </c>
      <c r="E16">
        <f>E5/E$6</f>
        <v>0.98845033903962443</v>
      </c>
      <c r="F16">
        <f t="shared" ref="F16:O16" si="15">F5/F$6</f>
        <v>1.012015739602059</v>
      </c>
      <c r="G16">
        <f t="shared" si="15"/>
        <v>1.0551878097535592</v>
      </c>
      <c r="H16">
        <f t="shared" si="15"/>
        <v>1.1215889616381773</v>
      </c>
      <c r="I16">
        <f t="shared" si="15"/>
        <v>1.0029974663582233</v>
      </c>
      <c r="J16">
        <f t="shared" si="15"/>
        <v>0.94887167323134503</v>
      </c>
      <c r="K16">
        <f t="shared" si="15"/>
        <v>0.95912456287082315</v>
      </c>
      <c r="L16">
        <f t="shared" ref="L16:N16" si="16">L5/L$6</f>
        <v>0.91267388413643857</v>
      </c>
      <c r="M16">
        <f t="shared" si="16"/>
        <v>0.61918697630115527</v>
      </c>
      <c r="N16">
        <f t="shared" si="16"/>
        <v>1.1402528795149804</v>
      </c>
      <c r="O16">
        <f t="shared" si="15"/>
        <v>1.1303988543545136</v>
      </c>
      <c r="P16">
        <f t="shared" ref="P16:R16" si="17">P5/P$6</f>
        <v>0.94182075164391044</v>
      </c>
      <c r="Q16">
        <f t="shared" si="17"/>
        <v>1.3010641666919731</v>
      </c>
      <c r="R16">
        <f t="shared" si="17"/>
        <v>0.70651382068403235</v>
      </c>
      <c r="AA16">
        <f>AA5/AA$6</f>
        <v>0.90478658862580852</v>
      </c>
      <c r="AB16">
        <f>AB5/AB$6</f>
        <v>0.61383598429480291</v>
      </c>
      <c r="AD16" t="s">
        <v>5</v>
      </c>
      <c r="AE16" t="s">
        <v>319</v>
      </c>
      <c r="AF16" t="s">
        <v>320</v>
      </c>
      <c r="AG16" t="s">
        <v>321</v>
      </c>
      <c r="AH16" t="s">
        <v>281</v>
      </c>
    </row>
    <row r="17" spans="1:35" x14ac:dyDescent="0.3">
      <c r="A17" s="19" t="s">
        <v>309</v>
      </c>
      <c r="E17">
        <f>MIN(E13:E16)</f>
        <v>0.98845033903962443</v>
      </c>
      <c r="F17">
        <f t="shared" ref="F17:K17" si="18">MIN(F13:F16)</f>
        <v>0.98753148783749312</v>
      </c>
      <c r="G17">
        <f t="shared" si="18"/>
        <v>0.81725330363265858</v>
      </c>
      <c r="H17">
        <f t="shared" si="18"/>
        <v>0.82783947168532146</v>
      </c>
      <c r="I17">
        <f t="shared" si="18"/>
        <v>0.91256326857182624</v>
      </c>
      <c r="J17">
        <f t="shared" si="18"/>
        <v>0.92572846168911704</v>
      </c>
      <c r="K17" s="61">
        <f t="shared" si="18"/>
        <v>0.95912456287082315</v>
      </c>
      <c r="L17" s="61">
        <f t="shared" ref="L17:N17" si="19">MIN(L13:L16)</f>
        <v>0.72644639121009857</v>
      </c>
      <c r="M17" s="61">
        <f t="shared" si="19"/>
        <v>0.61918697630115527</v>
      </c>
      <c r="N17" s="61">
        <f t="shared" si="19"/>
        <v>0.89125384326976742</v>
      </c>
      <c r="O17" s="61">
        <f t="shared" ref="O17:P17" si="20">MIN(O13:O16)</f>
        <v>0.92056433648032243</v>
      </c>
      <c r="P17" s="61">
        <f t="shared" si="20"/>
        <v>0.85961694539070133</v>
      </c>
      <c r="Q17" s="61">
        <f t="shared" ref="Q17:R17" si="21">MIN(Q13:Q16)</f>
        <v>0.59670555162705141</v>
      </c>
      <c r="R17" s="61">
        <f t="shared" si="21"/>
        <v>0.70651382068403235</v>
      </c>
      <c r="AA17" s="61">
        <f t="shared" ref="AA17:AB17" si="22">MIN(AA13:AA16)</f>
        <v>0.72679578430597735</v>
      </c>
      <c r="AB17" s="61">
        <f t="shared" si="22"/>
        <v>0.61383598429480291</v>
      </c>
      <c r="AC17" s="61"/>
      <c r="AD17" s="19" t="s">
        <v>87</v>
      </c>
      <c r="AE17" s="2">
        <v>189</v>
      </c>
      <c r="AF17" s="2">
        <v>200</v>
      </c>
      <c r="AG17" s="2">
        <v>220</v>
      </c>
      <c r="AH17" s="2">
        <v>140</v>
      </c>
      <c r="AI17" s="2">
        <v>251</v>
      </c>
    </row>
    <row r="18" spans="1:35" x14ac:dyDescent="0.3">
      <c r="A18" s="19" t="s">
        <v>310</v>
      </c>
      <c r="E18">
        <f>MAX(E13:E16)</f>
        <v>1.0119848709215202</v>
      </c>
      <c r="F18">
        <f t="shared" ref="F18:J18" si="23">MAX(F13:F16)</f>
        <v>1.012015739602059</v>
      </c>
      <c r="G18">
        <f t="shared" si="23"/>
        <v>1.2413974232394813</v>
      </c>
      <c r="H18">
        <f t="shared" si="23"/>
        <v>1.1215889616381773</v>
      </c>
      <c r="I18">
        <f t="shared" si="23"/>
        <v>1.1715339258692363</v>
      </c>
      <c r="J18">
        <f t="shared" si="23"/>
        <v>1.0800165386373033</v>
      </c>
      <c r="K18" s="61">
        <f t="shared" ref="K18:O18" si="24">MAX(K13:K16)</f>
        <v>1.0466795022200268</v>
      </c>
      <c r="L18" s="61">
        <f t="shared" ref="L18:N18" si="25">MAX(L13:L16)</f>
        <v>1.8469265095167229</v>
      </c>
      <c r="M18" s="61">
        <f t="shared" si="25"/>
        <v>1.254691129151037</v>
      </c>
      <c r="N18" s="61">
        <f t="shared" si="25"/>
        <v>1.1402528795149804</v>
      </c>
      <c r="O18" s="61">
        <f t="shared" si="24"/>
        <v>1.1303988543545136</v>
      </c>
      <c r="P18" s="61">
        <f t="shared" ref="P18:R18" si="26">MAX(P13:P16)</f>
        <v>1.2095702920115059</v>
      </c>
      <c r="Q18" s="61">
        <f t="shared" si="26"/>
        <v>1.3010641666919731</v>
      </c>
      <c r="R18" s="61">
        <f t="shared" si="26"/>
        <v>1.3688705275753126</v>
      </c>
      <c r="AA18" s="61">
        <f t="shared" ref="AA18:AB18" si="27">MAX(AA13:AA16)</f>
        <v>1.784852232207196</v>
      </c>
      <c r="AB18" s="61">
        <f t="shared" si="27"/>
        <v>1.2706404874902422</v>
      </c>
      <c r="AC18" s="61"/>
      <c r="AD18" s="19" t="s">
        <v>88</v>
      </c>
      <c r="AE18" s="2">
        <v>180.8</v>
      </c>
      <c r="AF18" s="2">
        <v>276.89999999999998</v>
      </c>
      <c r="AG18" s="2">
        <v>101.3</v>
      </c>
      <c r="AH18" s="2">
        <v>149.80000000000001</v>
      </c>
      <c r="AI18" s="2">
        <v>291.3</v>
      </c>
    </row>
    <row r="19" spans="1:35" s="7" customFormat="1" x14ac:dyDescent="0.3">
      <c r="A19" s="7" t="s">
        <v>311</v>
      </c>
      <c r="E19" s="63">
        <f>IF(E18&gt;=1/E17,E18-1,1-1/E17)</f>
        <v>1.198487092152023E-2</v>
      </c>
      <c r="F19" s="63">
        <f t="shared" ref="F19:K19" si="28">IF(F18&gt;=1/F17,F18-1,1-1/F17)</f>
        <v>-1.2625938834426975E-2</v>
      </c>
      <c r="G19" s="63">
        <f t="shared" si="28"/>
        <v>0.24139742323948132</v>
      </c>
      <c r="H19" s="63">
        <f t="shared" si="28"/>
        <v>-0.20796366228369489</v>
      </c>
      <c r="I19" s="63">
        <f t="shared" si="28"/>
        <v>0.17153392586923633</v>
      </c>
      <c r="J19" s="63">
        <f t="shared" si="28"/>
        <v>-8.023037141513889E-2</v>
      </c>
      <c r="K19" s="64">
        <f t="shared" si="28"/>
        <v>4.6679502220026814E-2</v>
      </c>
      <c r="L19" s="64">
        <f t="shared" ref="L19:N19" si="29">IF(L18&gt;=1/L17,L18-1,1-1/L17)</f>
        <v>0.84692650951672288</v>
      </c>
      <c r="M19" s="64">
        <f t="shared" si="29"/>
        <v>-0.61502104901125687</v>
      </c>
      <c r="N19" s="64">
        <f t="shared" si="29"/>
        <v>0.14025287951498044</v>
      </c>
      <c r="O19" s="64">
        <f t="shared" ref="O19:P19" si="30">IF(O18&gt;=1/O17,O18-1,1-1/O17)</f>
        <v>0.13039885435451359</v>
      </c>
      <c r="P19" s="64">
        <f t="shared" si="30"/>
        <v>0.2095702920115059</v>
      </c>
      <c r="Q19" s="64">
        <f t="shared" ref="Q19:R19" si="31">IF(Q18&gt;=1/Q17,Q18-1,1-1/Q17)</f>
        <v>-0.67586843674116293</v>
      </c>
      <c r="R19" s="64">
        <f t="shared" si="31"/>
        <v>-0.41540047869384966</v>
      </c>
      <c r="AA19" s="64">
        <f t="shared" ref="AA19:AB19" si="32">IF(AA18&gt;=1/AA17,AA18-1,1-1/AA17)</f>
        <v>0.78485223220719602</v>
      </c>
      <c r="AB19" s="64">
        <f t="shared" si="32"/>
        <v>-0.62909967089797836</v>
      </c>
      <c r="AC19" s="64"/>
      <c r="AD19" s="19" t="s">
        <v>89</v>
      </c>
      <c r="AE19" s="2">
        <v>295.24</v>
      </c>
      <c r="AF19" s="2">
        <v>185.98400000000001</v>
      </c>
      <c r="AG19" s="2">
        <v>282.12099999999998</v>
      </c>
      <c r="AH19" s="2">
        <v>107.773</v>
      </c>
      <c r="AI19" s="2">
        <v>128.881</v>
      </c>
    </row>
    <row r="20" spans="1:35" x14ac:dyDescent="0.3">
      <c r="A20" s="19" t="s">
        <v>312</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4" x14ac:dyDescent="0.3"/>
  <cols>
    <col min="2" max="2" width="14.109375" customWidth="1"/>
  </cols>
  <sheetData>
    <row r="1" spans="1:4" x14ac:dyDescent="0.3">
      <c r="A1" t="s">
        <v>21</v>
      </c>
      <c r="C1">
        <v>5452476469</v>
      </c>
      <c r="D1" t="s">
        <v>22</v>
      </c>
    </row>
    <row r="2" spans="1:4" x14ac:dyDescent="0.3">
      <c r="A2" t="s">
        <v>23</v>
      </c>
      <c r="C2">
        <v>6525973123</v>
      </c>
      <c r="D2" t="s">
        <v>24</v>
      </c>
    </row>
    <row r="3" spans="1:4" x14ac:dyDescent="0.3">
      <c r="A3" t="s">
        <v>25</v>
      </c>
      <c r="C3" s="6">
        <v>2367000000000</v>
      </c>
      <c r="D3" t="s">
        <v>26</v>
      </c>
    </row>
    <row r="4" spans="1:4" x14ac:dyDescent="0.3">
      <c r="A4" t="s">
        <v>27</v>
      </c>
      <c r="C4">
        <v>32276</v>
      </c>
      <c r="D4" t="s">
        <v>28</v>
      </c>
    </row>
    <row r="5" spans="1:4" x14ac:dyDescent="0.3">
      <c r="A5" t="s">
        <v>47</v>
      </c>
      <c r="C5">
        <v>90</v>
      </c>
    </row>
    <row r="6" spans="1:4" x14ac:dyDescent="0.3">
      <c r="A6" t="s">
        <v>19</v>
      </c>
      <c r="B6">
        <v>0.94</v>
      </c>
    </row>
    <row r="7" spans="1:4" x14ac:dyDescent="0.3">
      <c r="A7" t="s">
        <v>365</v>
      </c>
      <c r="B7">
        <v>0.82</v>
      </c>
    </row>
    <row r="9" spans="1:4" x14ac:dyDescent="0.3">
      <c r="A9" t="s">
        <v>29</v>
      </c>
    </row>
    <row r="10" spans="1:4" x14ac:dyDescent="0.3">
      <c r="A10" t="s">
        <v>69</v>
      </c>
    </row>
    <row r="11" spans="1:4" x14ac:dyDescent="0.3">
      <c r="A11" t="s">
        <v>75</v>
      </c>
    </row>
    <row r="12" spans="1:4" x14ac:dyDescent="0.3">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4" x14ac:dyDescent="0.3"/>
  <cols>
    <col min="14" max="14" width="18.6640625" customWidth="1"/>
  </cols>
  <sheetData>
    <row r="1" spans="1:18" x14ac:dyDescent="0.3">
      <c r="B1" t="s">
        <v>76</v>
      </c>
      <c r="C1" t="s">
        <v>77</v>
      </c>
      <c r="D1" t="s">
        <v>78</v>
      </c>
      <c r="E1" t="s">
        <v>79</v>
      </c>
      <c r="F1" t="s">
        <v>80</v>
      </c>
      <c r="G1" t="s">
        <v>81</v>
      </c>
      <c r="H1" t="s">
        <v>82</v>
      </c>
      <c r="I1" t="s">
        <v>83</v>
      </c>
      <c r="J1" t="s">
        <v>84</v>
      </c>
      <c r="K1" t="s">
        <v>85</v>
      </c>
      <c r="L1" t="s">
        <v>86</v>
      </c>
      <c r="M1" t="s">
        <v>97</v>
      </c>
      <c r="N1" t="s">
        <v>94</v>
      </c>
      <c r="O1" t="s">
        <v>8</v>
      </c>
    </row>
    <row r="2" spans="1:18" x14ac:dyDescent="0.3">
      <c r="A2" t="s">
        <v>87</v>
      </c>
      <c r="B2">
        <v>12240</v>
      </c>
      <c r="C2">
        <v>15229</v>
      </c>
      <c r="D2">
        <v>16467</v>
      </c>
      <c r="E2">
        <v>17832</v>
      </c>
      <c r="F2">
        <v>20277</v>
      </c>
      <c r="G2">
        <v>22680</v>
      </c>
      <c r="H2">
        <v>25306</v>
      </c>
      <c r="I2">
        <v>28487</v>
      </c>
      <c r="J2">
        <v>30367</v>
      </c>
      <c r="K2">
        <v>32758</v>
      </c>
      <c r="L2">
        <v>41385</v>
      </c>
      <c r="M2" t="s">
        <v>197</v>
      </c>
      <c r="N2" t="s">
        <v>95</v>
      </c>
      <c r="O2" t="s">
        <v>91</v>
      </c>
      <c r="Q2" t="s">
        <v>102</v>
      </c>
    </row>
    <row r="3" spans="1:18" x14ac:dyDescent="0.3">
      <c r="A3" t="s">
        <v>88</v>
      </c>
      <c r="B3">
        <v>12638</v>
      </c>
      <c r="C3">
        <v>16328</v>
      </c>
      <c r="D3">
        <v>17830</v>
      </c>
      <c r="E3">
        <v>19166</v>
      </c>
      <c r="F3">
        <v>22018</v>
      </c>
      <c r="G3">
        <v>25015</v>
      </c>
      <c r="H3">
        <v>28374</v>
      </c>
      <c r="I3">
        <v>32543</v>
      </c>
      <c r="J3">
        <v>35054</v>
      </c>
      <c r="K3">
        <v>38056</v>
      </c>
      <c r="L3">
        <v>48503</v>
      </c>
      <c r="M3" t="s">
        <v>197</v>
      </c>
      <c r="N3" t="s">
        <v>95</v>
      </c>
      <c r="O3" t="s">
        <v>91</v>
      </c>
      <c r="Q3" t="s">
        <v>103</v>
      </c>
    </row>
    <row r="4" spans="1:18" x14ac:dyDescent="0.3">
      <c r="A4" t="s">
        <v>89</v>
      </c>
      <c r="B4">
        <v>6283</v>
      </c>
      <c r="C4">
        <v>9216</v>
      </c>
      <c r="D4">
        <v>10291</v>
      </c>
      <c r="E4">
        <v>11489</v>
      </c>
      <c r="F4">
        <v>13697</v>
      </c>
      <c r="G4">
        <v>15892</v>
      </c>
      <c r="H4">
        <v>18418</v>
      </c>
      <c r="I4">
        <v>21470</v>
      </c>
      <c r="J4">
        <v>23213</v>
      </c>
      <c r="K4">
        <v>25461</v>
      </c>
      <c r="L4">
        <v>32059</v>
      </c>
      <c r="M4" t="s">
        <v>197</v>
      </c>
      <c r="N4" t="s">
        <v>95</v>
      </c>
      <c r="O4" t="s">
        <v>91</v>
      </c>
      <c r="Q4" t="s">
        <v>105</v>
      </c>
    </row>
    <row r="5" spans="1:18" x14ac:dyDescent="0.3">
      <c r="A5" t="s">
        <v>3</v>
      </c>
      <c r="B5">
        <v>9648</v>
      </c>
      <c r="C5">
        <v>12544</v>
      </c>
      <c r="D5">
        <v>13840</v>
      </c>
      <c r="E5">
        <v>15066</v>
      </c>
      <c r="F5">
        <v>17548</v>
      </c>
      <c r="G5">
        <v>20275</v>
      </c>
      <c r="H5">
        <v>23362</v>
      </c>
      <c r="I5">
        <v>27074</v>
      </c>
      <c r="J5">
        <v>29458</v>
      </c>
      <c r="K5">
        <v>32398</v>
      </c>
      <c r="L5">
        <v>41490</v>
      </c>
      <c r="M5" t="s">
        <v>198</v>
      </c>
      <c r="N5" t="s">
        <v>95</v>
      </c>
      <c r="O5" t="s">
        <v>92</v>
      </c>
    </row>
    <row r="6" spans="1:18" x14ac:dyDescent="0.3">
      <c r="A6" t="s">
        <v>90</v>
      </c>
      <c r="B6">
        <v>24722</v>
      </c>
      <c r="C6">
        <v>31614</v>
      </c>
      <c r="D6">
        <v>34529</v>
      </c>
      <c r="E6">
        <v>37408</v>
      </c>
      <c r="F6">
        <v>42625</v>
      </c>
      <c r="G6">
        <v>48678</v>
      </c>
      <c r="H6">
        <v>54933</v>
      </c>
      <c r="I6">
        <v>62150</v>
      </c>
      <c r="J6">
        <v>66665</v>
      </c>
      <c r="K6">
        <v>71547</v>
      </c>
      <c r="L6">
        <v>90271</v>
      </c>
      <c r="M6" t="s">
        <v>199</v>
      </c>
      <c r="N6" t="s">
        <v>95</v>
      </c>
      <c r="O6" t="s">
        <v>93</v>
      </c>
    </row>
    <row r="7" spans="1:18" x14ac:dyDescent="0.3">
      <c r="A7" t="s">
        <v>5</v>
      </c>
      <c r="B7">
        <v>20</v>
      </c>
      <c r="C7">
        <v>35</v>
      </c>
      <c r="D7">
        <v>42</v>
      </c>
      <c r="E7">
        <v>50</v>
      </c>
      <c r="F7">
        <v>65</v>
      </c>
      <c r="G7">
        <v>82</v>
      </c>
      <c r="H7">
        <v>103</v>
      </c>
      <c r="I7">
        <v>130</v>
      </c>
      <c r="J7">
        <v>145</v>
      </c>
      <c r="K7">
        <v>165</v>
      </c>
      <c r="L7">
        <v>250</v>
      </c>
      <c r="M7" t="s">
        <v>101</v>
      </c>
      <c r="N7" t="s">
        <v>96</v>
      </c>
      <c r="O7" t="s">
        <v>104</v>
      </c>
    </row>
    <row r="9" spans="1:18" x14ac:dyDescent="0.3">
      <c r="O9" t="s">
        <v>433</v>
      </c>
    </row>
    <row r="10" spans="1:18" x14ac:dyDescent="0.3">
      <c r="B10" t="s">
        <v>76</v>
      </c>
      <c r="C10" t="s">
        <v>77</v>
      </c>
      <c r="D10" t="s">
        <v>78</v>
      </c>
      <c r="E10" t="s">
        <v>79</v>
      </c>
      <c r="F10" t="s">
        <v>80</v>
      </c>
      <c r="G10" t="s">
        <v>81</v>
      </c>
      <c r="H10" t="s">
        <v>82</v>
      </c>
      <c r="I10" t="s">
        <v>83</v>
      </c>
      <c r="J10" t="s">
        <v>84</v>
      </c>
      <c r="K10" t="s">
        <v>85</v>
      </c>
      <c r="L10" t="s">
        <v>86</v>
      </c>
      <c r="M10" t="s">
        <v>428</v>
      </c>
      <c r="O10" t="s">
        <v>432</v>
      </c>
      <c r="P10" t="s">
        <v>431</v>
      </c>
      <c r="Q10" t="s">
        <v>430</v>
      </c>
      <c r="R10" t="s">
        <v>429</v>
      </c>
    </row>
    <row r="11" spans="1:18" x14ac:dyDescent="0.3">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
      <c r="A15" t="s">
        <v>90</v>
      </c>
      <c r="B15">
        <v>2050</v>
      </c>
      <c r="C15">
        <v>2650</v>
      </c>
      <c r="D15">
        <v>2900</v>
      </c>
      <c r="E15">
        <v>3100</v>
      </c>
      <c r="F15">
        <v>3550</v>
      </c>
      <c r="G15">
        <v>4050</v>
      </c>
      <c r="H15">
        <v>4600</v>
      </c>
      <c r="I15">
        <v>5200</v>
      </c>
      <c r="J15">
        <v>5550</v>
      </c>
      <c r="K15">
        <v>5950</v>
      </c>
      <c r="L15">
        <v>7500</v>
      </c>
      <c r="M15" t="s">
        <v>100</v>
      </c>
    </row>
    <row r="16" spans="1:18" x14ac:dyDescent="0.3">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1" workbookViewId="0">
      <selection activeCell="E3" sqref="E3"/>
    </sheetView>
  </sheetViews>
  <sheetFormatPr baseColWidth="10" defaultRowHeight="14.4" x14ac:dyDescent="0.3"/>
  <cols>
    <col min="2" max="2" width="33.88671875" customWidth="1"/>
    <col min="3" max="3" width="30.33203125" customWidth="1"/>
    <col min="4" max="4" width="30.44140625" customWidth="1"/>
    <col min="5" max="5" width="35.33203125" customWidth="1"/>
    <col min="6" max="6" width="19.5546875" customWidth="1"/>
    <col min="7" max="7" width="34.5546875" customWidth="1"/>
    <col min="8" max="8" width="22.44140625" customWidth="1"/>
  </cols>
  <sheetData>
    <row r="1" spans="1:9" x14ac:dyDescent="0.3">
      <c r="B1">
        <v>1</v>
      </c>
      <c r="C1">
        <v>2</v>
      </c>
      <c r="D1">
        <v>3</v>
      </c>
      <c r="E1">
        <v>4</v>
      </c>
      <c r="F1">
        <v>5</v>
      </c>
      <c r="G1">
        <v>6</v>
      </c>
      <c r="H1">
        <v>7</v>
      </c>
      <c r="I1">
        <v>8</v>
      </c>
    </row>
    <row r="2" spans="1:9" x14ac:dyDescent="0.3">
      <c r="A2" t="s">
        <v>87</v>
      </c>
      <c r="B2" t="s">
        <v>133</v>
      </c>
      <c r="C2" t="s">
        <v>107</v>
      </c>
      <c r="D2" t="s">
        <v>108</v>
      </c>
      <c r="E2" t="s">
        <v>335</v>
      </c>
      <c r="F2" t="s">
        <v>336</v>
      </c>
      <c r="G2" t="s">
        <v>109</v>
      </c>
      <c r="H2" t="s">
        <v>110</v>
      </c>
      <c r="I2" t="s">
        <v>111</v>
      </c>
    </row>
    <row r="3" spans="1:9" x14ac:dyDescent="0.3">
      <c r="A3" t="s">
        <v>88</v>
      </c>
      <c r="B3" t="s">
        <v>131</v>
      </c>
      <c r="C3" t="s">
        <v>134</v>
      </c>
      <c r="D3" t="s">
        <v>138</v>
      </c>
      <c r="E3" t="s">
        <v>135</v>
      </c>
      <c r="F3" t="s">
        <v>136</v>
      </c>
      <c r="G3" t="s">
        <v>631</v>
      </c>
      <c r="H3" t="s">
        <v>630</v>
      </c>
      <c r="I3" t="s">
        <v>137</v>
      </c>
    </row>
    <row r="4" spans="1:9" x14ac:dyDescent="0.3">
      <c r="A4" t="s">
        <v>89</v>
      </c>
      <c r="B4" t="s">
        <v>132</v>
      </c>
      <c r="C4" t="s">
        <v>118</v>
      </c>
      <c r="D4" t="s">
        <v>119</v>
      </c>
      <c r="E4" t="s">
        <v>121</v>
      </c>
      <c r="F4" t="s">
        <v>120</v>
      </c>
      <c r="G4" t="s">
        <v>122</v>
      </c>
      <c r="H4" t="s">
        <v>123</v>
      </c>
      <c r="I4" t="s">
        <v>124</v>
      </c>
    </row>
    <row r="5" spans="1:9" x14ac:dyDescent="0.3">
      <c r="A5" t="s">
        <v>3</v>
      </c>
      <c r="B5" t="s">
        <v>125</v>
      </c>
      <c r="C5" t="s">
        <v>139</v>
      </c>
      <c r="D5" t="s">
        <v>332</v>
      </c>
      <c r="E5" t="s">
        <v>127</v>
      </c>
      <c r="F5" t="s">
        <v>126</v>
      </c>
      <c r="G5" t="s">
        <v>128</v>
      </c>
      <c r="H5" t="s">
        <v>129</v>
      </c>
      <c r="I5" t="s">
        <v>130</v>
      </c>
    </row>
    <row r="6" spans="1:9" x14ac:dyDescent="0.3">
      <c r="A6" t="s">
        <v>5</v>
      </c>
      <c r="B6" t="s">
        <v>113</v>
      </c>
      <c r="C6" t="s">
        <v>112</v>
      </c>
      <c r="D6" t="s">
        <v>114</v>
      </c>
      <c r="E6" t="s">
        <v>116</v>
      </c>
      <c r="F6" t="s">
        <v>337</v>
      </c>
      <c r="G6" t="s">
        <v>117</v>
      </c>
      <c r="H6" t="s">
        <v>115</v>
      </c>
      <c r="I6" t="s">
        <v>338</v>
      </c>
    </row>
    <row r="9" spans="1:9" x14ac:dyDescent="0.3">
      <c r="A9" t="s">
        <v>328</v>
      </c>
      <c r="B9" s="65" t="s">
        <v>329</v>
      </c>
      <c r="C9" s="65">
        <v>2</v>
      </c>
      <c r="D9" s="65">
        <v>3</v>
      </c>
      <c r="E9" s="65">
        <v>3</v>
      </c>
      <c r="F9">
        <v>3</v>
      </c>
      <c r="G9" s="65" t="s">
        <v>330</v>
      </c>
      <c r="H9" s="65">
        <v>6</v>
      </c>
      <c r="I9" s="65" t="s">
        <v>331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3" zoomScaleNormal="100" workbookViewId="0">
      <selection activeCell="C16" sqref="C16"/>
    </sheetView>
  </sheetViews>
  <sheetFormatPr baseColWidth="10" defaultRowHeight="14.4" x14ac:dyDescent="0.3"/>
  <cols>
    <col min="1" max="1" width="27.88671875" customWidth="1"/>
    <col min="2" max="2" width="40.5546875" customWidth="1"/>
    <col min="3" max="3" width="47.6640625" customWidth="1"/>
    <col min="4" max="4" width="46.109375" customWidth="1"/>
    <col min="5" max="5" width="46.5546875" customWidth="1"/>
    <col min="6" max="6" width="50.33203125" customWidth="1"/>
  </cols>
  <sheetData>
    <row r="1" spans="1:6" x14ac:dyDescent="0.3">
      <c r="A1" t="s">
        <v>200</v>
      </c>
      <c r="B1" s="7" t="s">
        <v>87</v>
      </c>
      <c r="C1" s="7" t="s">
        <v>88</v>
      </c>
      <c r="D1" s="7" t="s">
        <v>89</v>
      </c>
      <c r="E1" s="7" t="s">
        <v>3</v>
      </c>
      <c r="F1" s="7" t="s">
        <v>5</v>
      </c>
    </row>
    <row r="2" spans="1:6" ht="86.4" x14ac:dyDescent="0.3">
      <c r="A2" t="s">
        <v>177</v>
      </c>
      <c r="B2" s="19" t="s">
        <v>176</v>
      </c>
      <c r="C2" s="19" t="s">
        <v>466</v>
      </c>
      <c r="D2" s="19" t="s">
        <v>466</v>
      </c>
      <c r="E2" s="70" t="s">
        <v>467</v>
      </c>
      <c r="F2" s="19" t="s">
        <v>188</v>
      </c>
    </row>
    <row r="3" spans="1:6" x14ac:dyDescent="0.3">
      <c r="A3">
        <v>3</v>
      </c>
      <c r="B3" s="19"/>
      <c r="C3" s="19"/>
      <c r="D3" s="19"/>
      <c r="E3" s="19"/>
      <c r="F3" s="19"/>
    </row>
    <row r="4" spans="1:6" x14ac:dyDescent="0.3">
      <c r="A4" t="s">
        <v>163</v>
      </c>
      <c r="B4" t="s">
        <v>172</v>
      </c>
      <c r="C4" t="s">
        <v>170</v>
      </c>
      <c r="D4" t="s">
        <v>181</v>
      </c>
      <c r="E4" t="s">
        <v>183</v>
      </c>
      <c r="F4" t="s">
        <v>140</v>
      </c>
    </row>
    <row r="5" spans="1:6" x14ac:dyDescent="0.3">
      <c r="A5">
        <v>5</v>
      </c>
      <c r="B5" t="s">
        <v>175</v>
      </c>
      <c r="C5" s="73" t="s">
        <v>625</v>
      </c>
      <c r="D5" t="s">
        <v>182</v>
      </c>
      <c r="E5" t="s">
        <v>184</v>
      </c>
      <c r="F5" t="s">
        <v>141</v>
      </c>
    </row>
    <row r="6" spans="1:6" x14ac:dyDescent="0.3">
      <c r="A6" t="s">
        <v>169</v>
      </c>
      <c r="B6" t="s">
        <v>468</v>
      </c>
      <c r="C6" s="19" t="s">
        <v>472</v>
      </c>
      <c r="D6" t="s">
        <v>180</v>
      </c>
      <c r="E6" t="s">
        <v>628</v>
      </c>
      <c r="F6" t="s">
        <v>143</v>
      </c>
    </row>
    <row r="7" spans="1:6" x14ac:dyDescent="0.3">
      <c r="A7" t="s">
        <v>167</v>
      </c>
      <c r="B7" t="s">
        <v>595</v>
      </c>
      <c r="C7" t="s">
        <v>178</v>
      </c>
      <c r="D7" t="s">
        <v>196</v>
      </c>
      <c r="E7" t="s">
        <v>144</v>
      </c>
      <c r="F7" t="s">
        <v>144</v>
      </c>
    </row>
    <row r="8" spans="1:6" x14ac:dyDescent="0.3">
      <c r="A8" t="s">
        <v>166</v>
      </c>
      <c r="B8" t="s">
        <v>162</v>
      </c>
      <c r="C8" t="s">
        <v>162</v>
      </c>
      <c r="D8" t="s">
        <v>162</v>
      </c>
      <c r="E8" t="s">
        <v>162</v>
      </c>
      <c r="F8" t="s">
        <v>142</v>
      </c>
    </row>
    <row r="9" spans="1:6" x14ac:dyDescent="0.3">
      <c r="A9">
        <v>9</v>
      </c>
    </row>
    <row r="10" spans="1:6" x14ac:dyDescent="0.3">
      <c r="A10" t="s">
        <v>168</v>
      </c>
      <c r="B10" t="s">
        <v>171</v>
      </c>
      <c r="C10" s="19" t="s">
        <v>179</v>
      </c>
      <c r="D10" s="19" t="s">
        <v>195</v>
      </c>
      <c r="E10" s="19" t="s">
        <v>185</v>
      </c>
      <c r="F10" t="s">
        <v>145</v>
      </c>
    </row>
    <row r="11" spans="1:6" x14ac:dyDescent="0.3">
      <c r="A11" t="s">
        <v>165</v>
      </c>
      <c r="B11" t="s">
        <v>173</v>
      </c>
      <c r="C11" s="73" t="s">
        <v>626</v>
      </c>
      <c r="D11" t="s">
        <v>194</v>
      </c>
      <c r="E11" t="s">
        <v>156</v>
      </c>
      <c r="F11" t="s">
        <v>146</v>
      </c>
    </row>
    <row r="12" spans="1:6" x14ac:dyDescent="0.3">
      <c r="A12" t="s">
        <v>164</v>
      </c>
      <c r="B12" t="s">
        <v>192</v>
      </c>
      <c r="C12" t="s">
        <v>193</v>
      </c>
      <c r="D12" t="s">
        <v>187</v>
      </c>
      <c r="E12" t="s">
        <v>186</v>
      </c>
      <c r="F12" t="s">
        <v>148</v>
      </c>
    </row>
    <row r="13" spans="1:6" x14ac:dyDescent="0.3">
      <c r="A13" t="s">
        <v>583</v>
      </c>
      <c r="B13" t="s">
        <v>174</v>
      </c>
      <c r="C13" t="s">
        <v>190</v>
      </c>
      <c r="D13" t="s">
        <v>189</v>
      </c>
      <c r="E13" t="s">
        <v>149</v>
      </c>
      <c r="F13" t="s">
        <v>149</v>
      </c>
    </row>
    <row r="14" spans="1:6" x14ac:dyDescent="0.3">
      <c r="A14" t="s">
        <v>582</v>
      </c>
      <c r="B14" t="s">
        <v>162</v>
      </c>
      <c r="C14" t="s">
        <v>162</v>
      </c>
      <c r="D14" t="s">
        <v>162</v>
      </c>
      <c r="E14" t="s">
        <v>162</v>
      </c>
      <c r="F14" t="s">
        <v>147</v>
      </c>
    </row>
    <row r="15" spans="1:6" x14ac:dyDescent="0.3">
      <c r="A15">
        <v>15</v>
      </c>
    </row>
    <row r="16" spans="1:6" x14ac:dyDescent="0.3">
      <c r="A16" t="s">
        <v>558</v>
      </c>
      <c r="B16" t="s">
        <v>568</v>
      </c>
      <c r="C16" s="73" t="s">
        <v>627</v>
      </c>
      <c r="D16" t="s">
        <v>579</v>
      </c>
      <c r="E16" t="s">
        <v>563</v>
      </c>
      <c r="F16" t="s">
        <v>563</v>
      </c>
    </row>
    <row r="17" spans="1:6" x14ac:dyDescent="0.3">
      <c r="A17" t="s">
        <v>544</v>
      </c>
      <c r="B17" s="18" t="s">
        <v>471</v>
      </c>
      <c r="C17" s="18" t="s">
        <v>601</v>
      </c>
      <c r="D17" s="18" t="s">
        <v>195</v>
      </c>
      <c r="E17" s="18" t="s">
        <v>186</v>
      </c>
      <c r="F17" s="18" t="s">
        <v>150</v>
      </c>
    </row>
    <row r="18" spans="1:6" x14ac:dyDescent="0.3">
      <c r="A18" t="s">
        <v>545</v>
      </c>
      <c r="B18" t="s">
        <v>539</v>
      </c>
      <c r="C18" t="s">
        <v>470</v>
      </c>
      <c r="D18" t="s">
        <v>535</v>
      </c>
      <c r="E18" t="s">
        <v>522</v>
      </c>
      <c r="F18" t="s">
        <v>148</v>
      </c>
    </row>
    <row r="19" spans="1:6" x14ac:dyDescent="0.3">
      <c r="A19" t="s">
        <v>546</v>
      </c>
      <c r="B19" t="s">
        <v>469</v>
      </c>
      <c r="C19" s="19" t="s">
        <v>472</v>
      </c>
      <c r="D19" t="s">
        <v>520</v>
      </c>
      <c r="E19" t="s">
        <v>538</v>
      </c>
      <c r="F19" s="18" t="s">
        <v>151</v>
      </c>
    </row>
    <row r="20" spans="1:6" x14ac:dyDescent="0.3">
      <c r="A20" t="s">
        <v>547</v>
      </c>
      <c r="B20" s="18" t="s">
        <v>537</v>
      </c>
      <c r="C20" s="18" t="s">
        <v>593</v>
      </c>
      <c r="D20" s="18" t="s">
        <v>187</v>
      </c>
      <c r="E20" s="18" t="s">
        <v>523</v>
      </c>
      <c r="F20" s="18" t="s">
        <v>152</v>
      </c>
    </row>
    <row r="21" spans="1:6" x14ac:dyDescent="0.3">
      <c r="A21">
        <v>21</v>
      </c>
      <c r="B21" t="s">
        <v>162</v>
      </c>
      <c r="C21" t="s">
        <v>162</v>
      </c>
      <c r="D21" t="s">
        <v>162</v>
      </c>
      <c r="E21" t="s">
        <v>162</v>
      </c>
      <c r="F21" s="18" t="s">
        <v>162</v>
      </c>
    </row>
    <row r="22" spans="1:6" x14ac:dyDescent="0.3">
      <c r="A22" t="s">
        <v>562</v>
      </c>
      <c r="B22" t="s">
        <v>569</v>
      </c>
      <c r="C22" t="s">
        <v>573</v>
      </c>
      <c r="D22" t="s">
        <v>578</v>
      </c>
      <c r="E22" t="s">
        <v>564</v>
      </c>
      <c r="F22" t="s">
        <v>564</v>
      </c>
    </row>
    <row r="23" spans="1:6" x14ac:dyDescent="0.3">
      <c r="A23" t="s">
        <v>548</v>
      </c>
      <c r="B23" t="s">
        <v>473</v>
      </c>
      <c r="C23" t="s">
        <v>474</v>
      </c>
      <c r="D23" t="s">
        <v>536</v>
      </c>
      <c r="E23" t="s">
        <v>144</v>
      </c>
      <c r="F23" t="s">
        <v>153</v>
      </c>
    </row>
    <row r="24" spans="1:6" x14ac:dyDescent="0.3">
      <c r="A24" t="s">
        <v>549</v>
      </c>
      <c r="B24" t="s">
        <v>475</v>
      </c>
      <c r="C24" t="s">
        <v>476</v>
      </c>
      <c r="D24" t="s">
        <v>519</v>
      </c>
      <c r="E24" t="s">
        <v>518</v>
      </c>
      <c r="F24" t="s">
        <v>154</v>
      </c>
    </row>
    <row r="25" spans="1:6" x14ac:dyDescent="0.3">
      <c r="A25">
        <v>25</v>
      </c>
      <c r="B25" t="s">
        <v>162</v>
      </c>
      <c r="C25" t="s">
        <v>162</v>
      </c>
      <c r="D25" t="s">
        <v>162</v>
      </c>
      <c r="E25" t="s">
        <v>162</v>
      </c>
      <c r="F25" t="s">
        <v>155</v>
      </c>
    </row>
    <row r="26" spans="1:6" x14ac:dyDescent="0.3">
      <c r="A26">
        <v>26</v>
      </c>
      <c r="F26" t="s">
        <v>162</v>
      </c>
    </row>
    <row r="27" spans="1:6" x14ac:dyDescent="0.3">
      <c r="A27" t="s">
        <v>561</v>
      </c>
      <c r="B27" t="s">
        <v>570</v>
      </c>
      <c r="C27" t="s">
        <v>574</v>
      </c>
      <c r="D27" t="s">
        <v>577</v>
      </c>
      <c r="E27" t="s">
        <v>565</v>
      </c>
      <c r="F27" t="s">
        <v>565</v>
      </c>
    </row>
    <row r="28" spans="1:6" x14ac:dyDescent="0.3">
      <c r="A28" t="s">
        <v>550</v>
      </c>
      <c r="B28" t="s">
        <v>477</v>
      </c>
      <c r="C28" t="s">
        <v>478</v>
      </c>
      <c r="D28" t="s">
        <v>480</v>
      </c>
      <c r="E28" t="s">
        <v>629</v>
      </c>
      <c r="F28" t="s">
        <v>146</v>
      </c>
    </row>
    <row r="29" spans="1:6" x14ac:dyDescent="0.3">
      <c r="A29" t="s">
        <v>551</v>
      </c>
      <c r="B29" s="18" t="s">
        <v>173</v>
      </c>
      <c r="C29" s="72" t="s">
        <v>599</v>
      </c>
      <c r="D29" s="18" t="s">
        <v>521</v>
      </c>
      <c r="E29" s="18" t="s">
        <v>481</v>
      </c>
      <c r="F29" s="18" t="s">
        <v>147</v>
      </c>
    </row>
    <row r="30" spans="1:6" x14ac:dyDescent="0.3">
      <c r="A30" t="s">
        <v>552</v>
      </c>
      <c r="B30" t="s">
        <v>479</v>
      </c>
      <c r="C30" t="s">
        <v>594</v>
      </c>
      <c r="D30" t="s">
        <v>592</v>
      </c>
      <c r="E30" t="s">
        <v>156</v>
      </c>
      <c r="F30" t="s">
        <v>156</v>
      </c>
    </row>
    <row r="31" spans="1:6" x14ac:dyDescent="0.3">
      <c r="A31">
        <v>31</v>
      </c>
      <c r="B31" t="s">
        <v>162</v>
      </c>
      <c r="C31" t="s">
        <v>162</v>
      </c>
      <c r="D31" t="s">
        <v>162</v>
      </c>
      <c r="E31" t="s">
        <v>162</v>
      </c>
      <c r="F31" t="s">
        <v>162</v>
      </c>
    </row>
    <row r="32" spans="1:6" x14ac:dyDescent="0.3">
      <c r="A32" t="s">
        <v>560</v>
      </c>
      <c r="B32" t="s">
        <v>571</v>
      </c>
      <c r="C32" t="s">
        <v>575</v>
      </c>
      <c r="D32" t="s">
        <v>576</v>
      </c>
      <c r="E32" t="s">
        <v>566</v>
      </c>
      <c r="F32" t="s">
        <v>566</v>
      </c>
    </row>
    <row r="33" spans="1:6" x14ac:dyDescent="0.3">
      <c r="A33" s="13" t="s">
        <v>543</v>
      </c>
      <c r="B33" t="s">
        <v>174</v>
      </c>
      <c r="C33" s="73" t="s">
        <v>633</v>
      </c>
      <c r="D33" t="s">
        <v>189</v>
      </c>
      <c r="E33" t="s">
        <v>149</v>
      </c>
      <c r="F33" t="s">
        <v>149</v>
      </c>
    </row>
    <row r="34" spans="1:6" x14ac:dyDescent="0.3">
      <c r="A34" s="13" t="s">
        <v>553</v>
      </c>
      <c r="B34" s="7" t="s">
        <v>171</v>
      </c>
      <c r="C34" s="7" t="s">
        <v>179</v>
      </c>
      <c r="D34" s="7" t="s">
        <v>540</v>
      </c>
      <c r="E34" s="7" t="s">
        <v>157</v>
      </c>
      <c r="F34" s="7" t="s">
        <v>157</v>
      </c>
    </row>
    <row r="35" spans="1:6" x14ac:dyDescent="0.3">
      <c r="A35">
        <v>35</v>
      </c>
      <c r="B35" t="s">
        <v>162</v>
      </c>
      <c r="C35" t="s">
        <v>162</v>
      </c>
      <c r="D35" t="s">
        <v>162</v>
      </c>
      <c r="E35" t="s">
        <v>162</v>
      </c>
      <c r="F35" s="7" t="s">
        <v>145</v>
      </c>
    </row>
    <row r="36" spans="1:6" x14ac:dyDescent="0.3">
      <c r="A36">
        <v>36</v>
      </c>
      <c r="F36" t="s">
        <v>162</v>
      </c>
    </row>
    <row r="37" spans="1:6" x14ac:dyDescent="0.3">
      <c r="A37" t="s">
        <v>559</v>
      </c>
      <c r="B37" t="s">
        <v>572</v>
      </c>
      <c r="C37" t="s">
        <v>581</v>
      </c>
      <c r="D37" t="s">
        <v>580</v>
      </c>
      <c r="E37" t="s">
        <v>567</v>
      </c>
      <c r="F37" t="s">
        <v>567</v>
      </c>
    </row>
    <row r="38" spans="1:6" x14ac:dyDescent="0.3">
      <c r="A38" t="s">
        <v>554</v>
      </c>
      <c r="B38" t="s">
        <v>191</v>
      </c>
      <c r="C38" s="73" t="s">
        <v>632</v>
      </c>
      <c r="D38" t="s">
        <v>584</v>
      </c>
      <c r="E38" t="s">
        <v>158</v>
      </c>
      <c r="F38" t="s">
        <v>158</v>
      </c>
    </row>
    <row r="39" spans="1:6" x14ac:dyDescent="0.3">
      <c r="A39" t="s">
        <v>555</v>
      </c>
      <c r="B39" t="s">
        <v>524</v>
      </c>
      <c r="C39" t="s">
        <v>528</v>
      </c>
      <c r="D39" t="s">
        <v>530</v>
      </c>
      <c r="E39" t="s">
        <v>160</v>
      </c>
      <c r="F39" t="s">
        <v>160</v>
      </c>
    </row>
    <row r="40" spans="1:6" x14ac:dyDescent="0.3">
      <c r="A40" t="s">
        <v>556</v>
      </c>
      <c r="B40" t="s">
        <v>525</v>
      </c>
      <c r="C40" t="s">
        <v>529</v>
      </c>
      <c r="D40" t="s">
        <v>531</v>
      </c>
      <c r="E40" t="s">
        <v>159</v>
      </c>
      <c r="F40" t="s">
        <v>159</v>
      </c>
    </row>
    <row r="41" spans="1:6" x14ac:dyDescent="0.3">
      <c r="A41" t="s">
        <v>557</v>
      </c>
      <c r="B41" s="18" t="s">
        <v>526</v>
      </c>
      <c r="C41" s="18" t="s">
        <v>533</v>
      </c>
      <c r="D41" s="18" t="s">
        <v>532</v>
      </c>
      <c r="E41" s="18" t="s">
        <v>161</v>
      </c>
      <c r="F41" s="18" t="s">
        <v>161</v>
      </c>
    </row>
    <row r="42" spans="1:6" x14ac:dyDescent="0.3">
      <c r="A42">
        <v>42</v>
      </c>
      <c r="B42" t="s">
        <v>162</v>
      </c>
      <c r="C42" t="s">
        <v>162</v>
      </c>
      <c r="D42" t="s">
        <v>162</v>
      </c>
      <c r="E42" t="s">
        <v>162</v>
      </c>
      <c r="F42" t="s">
        <v>162</v>
      </c>
    </row>
    <row r="43" spans="1:6" x14ac:dyDescent="0.3">
      <c r="A43">
        <v>43</v>
      </c>
      <c r="C43" t="s">
        <v>527</v>
      </c>
      <c r="F43" s="18" t="s">
        <v>534</v>
      </c>
    </row>
    <row r="44" spans="1:6" x14ac:dyDescent="0.3">
      <c r="A44">
        <v>44</v>
      </c>
      <c r="F44" s="7" t="s">
        <v>541</v>
      </c>
    </row>
    <row r="45" spans="1:6" x14ac:dyDescent="0.3">
      <c r="A45">
        <v>45</v>
      </c>
      <c r="F45" t="s">
        <v>542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4" x14ac:dyDescent="0.3"/>
  <cols>
    <col min="1" max="1" width="11.5546875" customWidth="1"/>
    <col min="2" max="2" width="9.44140625" customWidth="1"/>
    <col min="3" max="4" width="7" customWidth="1"/>
    <col min="5" max="7" width="8.6640625" customWidth="1"/>
    <col min="8" max="8" width="8.109375" customWidth="1"/>
    <col min="9" max="9" width="6.88671875" customWidth="1"/>
    <col min="10" max="10" width="8.44140625" customWidth="1"/>
    <col min="12" max="12" width="10.109375" customWidth="1"/>
    <col min="13" max="13" width="8.109375" customWidth="1"/>
    <col min="14" max="14" width="6.6640625" customWidth="1"/>
    <col min="16" max="16" width="9.109375" customWidth="1"/>
    <col min="17" max="17" width="6.6640625" customWidth="1"/>
    <col min="18" max="18" width="11.44140625" customWidth="1"/>
    <col min="19" max="19" width="8.5546875" customWidth="1"/>
    <col min="20" max="20" width="7.109375" customWidth="1"/>
    <col min="21" max="21" width="9.5546875" customWidth="1"/>
    <col min="22" max="22" width="8.44140625" customWidth="1"/>
    <col min="23" max="23" width="8" customWidth="1"/>
    <col min="25" max="25" width="8" customWidth="1"/>
    <col min="26" max="26" width="13.109375" customWidth="1"/>
    <col min="27" max="27" width="8.33203125" customWidth="1"/>
  </cols>
  <sheetData>
    <row r="1" spans="1:29" x14ac:dyDescent="0.3">
      <c r="A1" s="23" t="s">
        <v>200</v>
      </c>
      <c r="B1" s="23" t="s">
        <v>247</v>
      </c>
      <c r="C1" s="23" t="s">
        <v>246</v>
      </c>
      <c r="D1" s="23" t="s">
        <v>248</v>
      </c>
      <c r="E1" s="23"/>
      <c r="F1" s="46" t="s">
        <v>253</v>
      </c>
      <c r="G1" s="46"/>
      <c r="H1" s="23" t="s">
        <v>201</v>
      </c>
      <c r="I1" s="23" t="s">
        <v>240</v>
      </c>
      <c r="J1" s="23" t="s">
        <v>202</v>
      </c>
      <c r="K1" s="23" t="s">
        <v>203</v>
      </c>
      <c r="L1" s="23" t="s">
        <v>241</v>
      </c>
      <c r="M1" s="23" t="s">
        <v>202</v>
      </c>
      <c r="N1" s="23" t="s">
        <v>203</v>
      </c>
      <c r="O1" s="23" t="s">
        <v>242</v>
      </c>
      <c r="P1" s="23" t="s">
        <v>202</v>
      </c>
      <c r="Q1" s="23" t="s">
        <v>203</v>
      </c>
      <c r="R1" s="24" t="s">
        <v>244</v>
      </c>
      <c r="S1" s="23" t="s">
        <v>202</v>
      </c>
      <c r="T1" s="23" t="s">
        <v>203</v>
      </c>
      <c r="U1" s="24" t="s">
        <v>245</v>
      </c>
      <c r="V1" s="23" t="s">
        <v>202</v>
      </c>
      <c r="W1" s="23" t="s">
        <v>203</v>
      </c>
      <c r="X1" s="24" t="s">
        <v>243</v>
      </c>
      <c r="Y1" s="23" t="s">
        <v>202</v>
      </c>
      <c r="Z1" s="23" t="s">
        <v>203</v>
      </c>
      <c r="AA1" s="25" t="s">
        <v>204</v>
      </c>
      <c r="AB1" s="25" t="s">
        <v>205</v>
      </c>
    </row>
    <row r="2" spans="1:29" x14ac:dyDescent="0.3">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
      <c r="A5" s="29" t="s">
        <v>206</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
      <c r="A6" s="34" t="s">
        <v>207</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208</v>
      </c>
    </row>
    <row r="7" spans="1:29" x14ac:dyDescent="0.3">
      <c r="A7" s="37" t="s">
        <v>209</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210</v>
      </c>
    </row>
    <row r="8" spans="1:29" x14ac:dyDescent="0.3">
      <c r="A8" s="37"/>
      <c r="B8" s="26"/>
      <c r="C8" s="26"/>
      <c r="D8" s="26"/>
      <c r="E8" s="40" t="s">
        <v>254</v>
      </c>
      <c r="F8" s="50">
        <v>9.5999999999999992E-3</v>
      </c>
      <c r="G8" s="51"/>
      <c r="H8" s="26"/>
      <c r="I8" s="38"/>
      <c r="J8" s="7"/>
      <c r="K8" s="39"/>
      <c r="L8" s="38"/>
      <c r="M8" s="7"/>
      <c r="N8" s="39"/>
      <c r="O8" s="38"/>
      <c r="P8" s="7"/>
      <c r="Q8" s="13"/>
      <c r="R8" s="38"/>
      <c r="S8" s="7"/>
      <c r="T8" s="32"/>
      <c r="U8" s="38"/>
      <c r="V8" s="7"/>
      <c r="W8" s="5"/>
      <c r="X8" s="38"/>
      <c r="Y8" s="7"/>
      <c r="Z8" s="13"/>
      <c r="AC8" t="s">
        <v>256</v>
      </c>
    </row>
    <row r="9" spans="1:29" x14ac:dyDescent="0.3">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249</v>
      </c>
      <c r="AC9" t="s">
        <v>251</v>
      </c>
    </row>
    <row r="10" spans="1:29" x14ac:dyDescent="0.3">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250</v>
      </c>
      <c r="AC10" t="s">
        <v>252</v>
      </c>
    </row>
    <row r="11" spans="1:29" x14ac:dyDescent="0.3">
      <c r="A11" s="37"/>
      <c r="B11" s="26"/>
      <c r="D11" s="26"/>
      <c r="E11" s="40" t="s">
        <v>254</v>
      </c>
      <c r="F11" s="55">
        <v>2.1299999999999999E-2</v>
      </c>
      <c r="G11" s="54"/>
      <c r="H11" s="19"/>
      <c r="T11" s="32"/>
      <c r="V11" s="32"/>
      <c r="W11" s="5"/>
    </row>
    <row r="12" spans="1:29" x14ac:dyDescent="0.3">
      <c r="A12" t="s">
        <v>211</v>
      </c>
      <c r="B12" s="40" t="s">
        <v>212</v>
      </c>
      <c r="C12" t="s">
        <v>212</v>
      </c>
      <c r="D12" s="26" t="s">
        <v>212</v>
      </c>
      <c r="E12" s="26"/>
      <c r="F12" s="55" t="s">
        <v>212</v>
      </c>
      <c r="G12" s="55"/>
      <c r="H12" s="19" t="s">
        <v>212</v>
      </c>
      <c r="I12" t="s">
        <v>212</v>
      </c>
      <c r="L12" t="s">
        <v>212</v>
      </c>
      <c r="O12" t="s">
        <v>212</v>
      </c>
      <c r="R12" t="s">
        <v>212</v>
      </c>
      <c r="T12" s="32"/>
      <c r="U12" t="s">
        <v>212</v>
      </c>
      <c r="V12" s="32"/>
      <c r="W12" s="5" t="s">
        <v>213</v>
      </c>
      <c r="X12" t="s">
        <v>212</v>
      </c>
      <c r="Y12" t="s">
        <v>214</v>
      </c>
      <c r="AA12" s="33">
        <v>260000</v>
      </c>
    </row>
    <row r="13" spans="1:29" x14ac:dyDescent="0.3">
      <c r="A13" t="s">
        <v>215</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
      <c r="A14" t="s">
        <v>216</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
      <c r="A15" t="s">
        <v>217</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
      <c r="A16" t="s">
        <v>218</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
      <c r="A17" t="s">
        <v>219</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
      <c r="A18" t="s">
        <v>220</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
      <c r="A19" t="s">
        <v>221</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
      <c r="E20" t="s">
        <v>255</v>
      </c>
      <c r="F20" s="50">
        <v>1.6000000000000001E-3</v>
      </c>
      <c r="G20" s="57">
        <f>F20*H20</f>
        <v>2880000000</v>
      </c>
      <c r="H20">
        <v>1800000000000</v>
      </c>
      <c r="T20" s="32"/>
      <c r="V20" s="32"/>
      <c r="W20" s="5"/>
    </row>
    <row r="21" spans="1:26" x14ac:dyDescent="0.3">
      <c r="E21" t="s">
        <v>257</v>
      </c>
      <c r="F21" s="50">
        <v>8.5000000000000006E-3</v>
      </c>
      <c r="G21" s="53">
        <f>F21*H21</f>
        <v>816000000000</v>
      </c>
      <c r="H21">
        <f>96*10^12</f>
        <v>96000000000000</v>
      </c>
      <c r="T21" s="32"/>
      <c r="V21" s="32"/>
      <c r="W21" s="5"/>
    </row>
    <row r="22" spans="1:26" x14ac:dyDescent="0.3">
      <c r="E22" t="s">
        <v>258</v>
      </c>
      <c r="F22" s="50">
        <v>1.6000000000000001E-3</v>
      </c>
      <c r="G22" s="53">
        <f>F22*H22</f>
        <v>841600000</v>
      </c>
      <c r="H22">
        <v>526000000000</v>
      </c>
      <c r="I22" t="s">
        <v>259</v>
      </c>
      <c r="T22" s="32"/>
      <c r="V22" s="32"/>
      <c r="W22" s="5"/>
    </row>
    <row r="23" spans="1:26" x14ac:dyDescent="0.3">
      <c r="A23" s="23" t="s">
        <v>222</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
      <c r="A24" s="23" t="s">
        <v>223</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
      <c r="A25" s="23" t="s">
        <v>224</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
      <c r="A26" s="23" t="s">
        <v>225</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
      <c r="A27" s="23" t="s">
        <v>226</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
      <c r="A28" s="23" t="s">
        <v>227</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
      <c r="A29" s="23" t="s">
        <v>228</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
      <c r="A30" s="23" t="s">
        <v>229</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
      <c r="A31" s="23" t="s">
        <v>230</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
      <c r="A32" s="23" t="s">
        <v>231</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
      <c r="A33" s="23" t="s">
        <v>232</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
      <c r="A34" s="23" t="s">
        <v>233</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
      <c r="A35" s="23" t="s">
        <v>234</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
      <c r="A36" s="23" t="s">
        <v>235</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
      <c r="A37" s="23" t="s">
        <v>236</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
      <c r="A38" s="23" t="s">
        <v>237</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
      <c r="A39" s="23" t="s">
        <v>238</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
      <c r="A40" s="23" t="s">
        <v>239</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4" x14ac:dyDescent="0.3"/>
  <cols>
    <col min="10" max="10" width="11.44140625" customWidth="1"/>
    <col min="18" max="18" width="11.44140625" customWidth="1"/>
    <col min="24" max="24" width="12" customWidth="1"/>
    <col min="33" max="33" width="11.44140625" customWidth="1"/>
  </cols>
  <sheetData>
    <row r="1" spans="1:34" s="14" customFormat="1" ht="59.25" customHeight="1" x14ac:dyDescent="0.3">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
      <c r="A10" t="s">
        <v>62</v>
      </c>
      <c r="E10">
        <v>14827</v>
      </c>
      <c r="Y10">
        <v>446.8</v>
      </c>
      <c r="AB10" s="2"/>
    </row>
    <row r="11" spans="1:34" x14ac:dyDescent="0.3">
      <c r="A11" t="s">
        <v>33</v>
      </c>
      <c r="N11" s="8">
        <v>3964.1</v>
      </c>
      <c r="O11" s="9">
        <f>N11/Constants!$C$4</f>
        <v>0.1228188127401165</v>
      </c>
      <c r="AB11" s="2"/>
    </row>
    <row r="13" spans="1:34" x14ac:dyDescent="0.3">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
      <c r="B14" t="s">
        <v>58</v>
      </c>
      <c r="K14" t="s">
        <v>46</v>
      </c>
      <c r="AB14" t="s">
        <v>35</v>
      </c>
      <c r="AC14" t="s">
        <v>35</v>
      </c>
    </row>
    <row r="15" spans="1:34" x14ac:dyDescent="0.3">
      <c r="B15" s="18" t="s">
        <v>65</v>
      </c>
      <c r="K15" t="s">
        <v>45</v>
      </c>
    </row>
    <row r="16" spans="1:34" x14ac:dyDescent="0.3">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2022-12-29T11:49:45Z</dcterms:modified>
</cp:coreProperties>
</file>