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Bluebii/Library/Mobile Documents/com~apple~CloudDocs/TRAVAIL/Jobs/Stantcheva_2020:21/OECD/oecd_climate/questionnaires/"/>
    </mc:Choice>
  </mc:AlternateContent>
  <xr:revisionPtr revIDLastSave="0" documentId="13_ncr:1_{A26EC504-B7F2-514B-913D-64876403B1A9}" xr6:coauthVersionLast="43" xr6:coauthVersionMax="43" xr10:uidLastSave="{00000000-0000-0000-0000-000000000000}"/>
  <bookViews>
    <workbookView xWindow="0" yWindow="460" windowWidth="25600" windowHeight="14480" tabRatio="923" firstSheet="15" activeTab="17" xr2:uid="{00000000-000D-0000-FFFF-FFFF00000000}"/>
  </bookViews>
  <sheets>
    <sheet name="quotas_US" sheetId="2" r:id="rId1"/>
    <sheet name="quotas_DK" sheetId="4" r:id="rId2"/>
    <sheet name="quotas_FR" sheetId="3" r:id="rId3"/>
    <sheet name="quotas_DE" sheetId="8" r:id="rId4"/>
    <sheet name="quotas_IT" sheetId="12" r:id="rId5"/>
    <sheet name="quotas_SP" sheetId="7" r:id="rId6"/>
    <sheet name="quotas_UK" sheetId="6" r:id="rId7"/>
    <sheet name="quotas_JP" sheetId="11" r:id="rId8"/>
    <sheet name="quotas_PL" sheetId="9" r:id="rId9"/>
    <sheet name="quota_AU" sheetId="19" r:id="rId10"/>
    <sheet name="quotas_IN" sheetId="5" r:id="rId11"/>
    <sheet name="quotas_ID" sheetId="10" r:id="rId12"/>
    <sheet name="quotas_SA" sheetId="14" r:id="rId13"/>
    <sheet name="quotas_CN" sheetId="15" r:id="rId14"/>
    <sheet name="quotas_BR" sheetId="16" r:id="rId15"/>
    <sheet name="quota_CA" sheetId="20" r:id="rId16"/>
    <sheet name="quotas_MX" sheetId="17" r:id="rId17"/>
    <sheet name="quotas_SK" sheetId="18" r:id="rId18"/>
    <sheet name="quota_TR" sheetId="21" r:id="rId19"/>
    <sheet name="quota_UA" sheetId="22"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7" i="18" l="1"/>
  <c r="F17" i="18" s="1"/>
  <c r="E16" i="18"/>
  <c r="F16" i="18" s="1"/>
  <c r="F15" i="18"/>
  <c r="C17" i="9" l="1"/>
  <c r="D17" i="9"/>
  <c r="E17" i="9"/>
  <c r="F17" i="9"/>
  <c r="B17" i="9"/>
  <c r="G16" i="9"/>
  <c r="G17" i="9" s="1"/>
  <c r="C18" i="6" l="1"/>
  <c r="D18" i="6"/>
  <c r="E18" i="6"/>
  <c r="F18" i="6"/>
  <c r="B18" i="6"/>
  <c r="C26" i="6"/>
  <c r="D26" i="6"/>
  <c r="B26" i="6"/>
  <c r="G17" i="6"/>
  <c r="E25" i="6"/>
  <c r="C25" i="11"/>
  <c r="B25" i="11"/>
  <c r="C17" i="11"/>
  <c r="D17" i="11"/>
  <c r="E17" i="11"/>
  <c r="F17" i="11"/>
  <c r="B17" i="11"/>
  <c r="G16" i="11"/>
  <c r="D24" i="11"/>
  <c r="C18" i="7"/>
  <c r="D18" i="7"/>
  <c r="E18" i="7"/>
  <c r="F18" i="7"/>
  <c r="G18" i="7"/>
  <c r="B18" i="7"/>
  <c r="G17" i="7"/>
  <c r="C24" i="12"/>
  <c r="D24" i="12"/>
  <c r="B24" i="12"/>
  <c r="E23" i="12"/>
  <c r="E24" i="12" s="1"/>
  <c r="G16" i="12"/>
  <c r="G17" i="12" s="1"/>
  <c r="C17" i="12"/>
  <c r="D17" i="12"/>
  <c r="E17" i="12"/>
  <c r="F17" i="12"/>
  <c r="B17" i="12"/>
  <c r="C23" i="16" l="1"/>
  <c r="B23" i="16"/>
  <c r="D23" i="16" l="1"/>
  <c r="C24" i="16"/>
  <c r="B24" i="16"/>
  <c r="D22" i="16"/>
  <c r="C24" i="22"/>
  <c r="B24" i="22"/>
  <c r="D24" i="22" s="1"/>
  <c r="C23" i="22"/>
  <c r="B23" i="22"/>
  <c r="D23" i="22" s="1"/>
  <c r="D22" i="22"/>
  <c r="D24" i="16" l="1"/>
  <c r="D24" i="18"/>
  <c r="C24" i="18"/>
  <c r="B24" i="18"/>
  <c r="D23" i="18"/>
  <c r="C23" i="18"/>
  <c r="B23" i="18"/>
  <c r="E22" i="18"/>
  <c r="E24" i="18" l="1"/>
  <c r="E23" i="18"/>
  <c r="C24" i="21"/>
  <c r="B24" i="21"/>
  <c r="C23" i="21"/>
  <c r="B23" i="21"/>
  <c r="D23" i="21" s="1"/>
  <c r="D22" i="21"/>
  <c r="D24" i="21" l="1"/>
  <c r="D24" i="17"/>
  <c r="C24" i="17"/>
  <c r="B24" i="17"/>
  <c r="D23" i="17"/>
  <c r="C23" i="17"/>
  <c r="B23" i="17"/>
  <c r="E22" i="17"/>
  <c r="G15" i="5"/>
  <c r="E24" i="17" l="1"/>
  <c r="E23" i="17"/>
  <c r="C23" i="20"/>
  <c r="B23" i="20"/>
  <c r="C22" i="20"/>
  <c r="B22" i="20"/>
  <c r="D21" i="20"/>
  <c r="D22" i="20" l="1"/>
  <c r="D23" i="20"/>
  <c r="C22" i="5"/>
  <c r="C23" i="5" s="1"/>
  <c r="B22" i="5"/>
  <c r="B24" i="5" s="1"/>
  <c r="B23" i="5" l="1"/>
  <c r="D23" i="5" s="1"/>
  <c r="D22" i="5"/>
  <c r="C24" i="5"/>
  <c r="D24" i="5" s="1"/>
  <c r="C26" i="19"/>
  <c r="B26" i="19"/>
  <c r="C25" i="19"/>
  <c r="B25" i="19"/>
  <c r="D24" i="19"/>
  <c r="D25" i="19" l="1"/>
  <c r="D26" i="19"/>
  <c r="E17" i="22"/>
  <c r="D17" i="22"/>
  <c r="C17" i="22"/>
  <c r="B17" i="22"/>
  <c r="E16" i="22"/>
  <c r="D16" i="22"/>
  <c r="C16" i="22"/>
  <c r="B16" i="22"/>
  <c r="F15" i="22"/>
  <c r="F17" i="22" l="1"/>
  <c r="F16" i="22"/>
  <c r="E17" i="21"/>
  <c r="D17" i="21"/>
  <c r="C17" i="21"/>
  <c r="B17" i="21"/>
  <c r="E16" i="21"/>
  <c r="D16" i="21"/>
  <c r="C16" i="21"/>
  <c r="B16" i="21"/>
  <c r="D17" i="18" l="1"/>
  <c r="C17" i="18"/>
  <c r="B17" i="18"/>
  <c r="D16" i="18"/>
  <c r="C16" i="18"/>
  <c r="B16" i="18"/>
  <c r="G15" i="18"/>
  <c r="G16" i="18" l="1"/>
  <c r="G17" i="18"/>
  <c r="F17" i="20"/>
  <c r="E17" i="20"/>
  <c r="D17" i="20"/>
  <c r="C17" i="20"/>
  <c r="B17" i="20"/>
  <c r="F16" i="20"/>
  <c r="E16" i="20"/>
  <c r="D16" i="20"/>
  <c r="C16" i="20"/>
  <c r="B16" i="20"/>
  <c r="G15" i="20"/>
  <c r="F17" i="19"/>
  <c r="E17" i="19"/>
  <c r="D17" i="19"/>
  <c r="C17" i="19"/>
  <c r="B17" i="19"/>
  <c r="F16" i="19"/>
  <c r="E16" i="19"/>
  <c r="D16" i="19"/>
  <c r="C16" i="19"/>
  <c r="B16" i="19"/>
  <c r="G15" i="19"/>
  <c r="F17" i="17"/>
  <c r="E17" i="17"/>
  <c r="D17" i="17"/>
  <c r="C17" i="17"/>
  <c r="B17" i="17"/>
  <c r="F16" i="17"/>
  <c r="E16" i="17"/>
  <c r="D16" i="17"/>
  <c r="C16" i="17"/>
  <c r="B16" i="17"/>
  <c r="G15" i="17"/>
  <c r="F17" i="16"/>
  <c r="E17" i="16"/>
  <c r="D17" i="16"/>
  <c r="C17" i="16"/>
  <c r="B17" i="16"/>
  <c r="F16" i="16"/>
  <c r="E16" i="16"/>
  <c r="D16" i="16"/>
  <c r="C16" i="16"/>
  <c r="B16" i="16"/>
  <c r="G15" i="16"/>
  <c r="G16" i="17" l="1"/>
  <c r="G17" i="19"/>
  <c r="G17" i="17"/>
  <c r="G17" i="16"/>
  <c r="G16" i="20"/>
  <c r="G16" i="16"/>
  <c r="G16" i="19"/>
  <c r="G17" i="20"/>
  <c r="B2" i="22"/>
  <c r="B2" i="21"/>
  <c r="F10" i="22" l="1"/>
  <c r="E10" i="22"/>
  <c r="D10" i="22"/>
  <c r="C10" i="22"/>
  <c r="B10" i="22"/>
  <c r="F9" i="22"/>
  <c r="E9" i="22"/>
  <c r="D9" i="22"/>
  <c r="C9" i="22"/>
  <c r="B9" i="22"/>
  <c r="G8" i="22"/>
  <c r="G10" i="22" s="1"/>
  <c r="B3" i="22"/>
  <c r="C3" i="22"/>
  <c r="B4" i="22"/>
  <c r="F10" i="21"/>
  <c r="E10" i="21"/>
  <c r="D10" i="21"/>
  <c r="C10" i="21"/>
  <c r="B10" i="21"/>
  <c r="F9" i="21"/>
  <c r="E9" i="21"/>
  <c r="D9" i="21"/>
  <c r="C9" i="21"/>
  <c r="B9" i="21"/>
  <c r="G8" i="21"/>
  <c r="G10" i="21" s="1"/>
  <c r="B4" i="21"/>
  <c r="C3" i="21"/>
  <c r="B3" i="21"/>
  <c r="F10" i="20"/>
  <c r="E10" i="20"/>
  <c r="D10" i="20"/>
  <c r="C10" i="20"/>
  <c r="B10" i="20"/>
  <c r="F9" i="20"/>
  <c r="E9" i="20"/>
  <c r="D9" i="20"/>
  <c r="C9" i="20"/>
  <c r="B9" i="20"/>
  <c r="G8" i="20"/>
  <c r="G10" i="20" s="1"/>
  <c r="F10" i="19"/>
  <c r="E10" i="19"/>
  <c r="D10" i="19"/>
  <c r="C10" i="19"/>
  <c r="B10" i="19"/>
  <c r="F9" i="19"/>
  <c r="E9" i="19"/>
  <c r="D9" i="19"/>
  <c r="C9" i="19"/>
  <c r="B9" i="19"/>
  <c r="G8" i="19"/>
  <c r="G10" i="19" s="1"/>
  <c r="G9" i="21" l="1"/>
  <c r="D2" i="21"/>
  <c r="D3" i="21" s="1"/>
  <c r="C4" i="21"/>
  <c r="D2" i="22"/>
  <c r="D3" i="22" s="1"/>
  <c r="C4" i="22"/>
  <c r="G9" i="22"/>
  <c r="G9" i="20"/>
  <c r="G9" i="19"/>
  <c r="C24" i="6"/>
  <c r="D24" i="6"/>
  <c r="B24" i="6"/>
  <c r="D4" i="22" l="1"/>
  <c r="D4" i="21"/>
  <c r="E23" i="6"/>
  <c r="G14" i="9" l="1"/>
  <c r="C24" i="9"/>
  <c r="B24" i="9"/>
  <c r="C23" i="9"/>
  <c r="B23" i="9"/>
  <c r="D22" i="9"/>
  <c r="B15" i="9"/>
  <c r="D24" i="9" l="1"/>
  <c r="D23" i="9"/>
  <c r="F16" i="6" l="1"/>
  <c r="E16" i="6"/>
  <c r="D16" i="6"/>
  <c r="C16" i="6"/>
  <c r="B16" i="6"/>
  <c r="G15" i="6"/>
  <c r="G16" i="6" l="1"/>
  <c r="G18" i="6"/>
  <c r="C25" i="14" l="1"/>
  <c r="B25" i="14"/>
  <c r="C24" i="14"/>
  <c r="B24" i="14"/>
  <c r="D23" i="14"/>
  <c r="D24" i="14" l="1"/>
  <c r="D25" i="14"/>
  <c r="C26" i="10"/>
  <c r="B26" i="10"/>
  <c r="C25" i="10"/>
  <c r="B25" i="10"/>
  <c r="D24" i="10"/>
  <c r="D26" i="10" l="1"/>
  <c r="D25" i="10"/>
  <c r="D23" i="8"/>
  <c r="D22" i="8"/>
  <c r="E21" i="8"/>
  <c r="C23" i="8" l="1"/>
  <c r="B23" i="8"/>
  <c r="C22" i="8"/>
  <c r="B22" i="8"/>
  <c r="E23" i="8" l="1"/>
  <c r="E22" i="8"/>
  <c r="C22" i="15"/>
  <c r="B22" i="15"/>
  <c r="C21" i="15"/>
  <c r="B21" i="15"/>
  <c r="D20" i="15"/>
  <c r="D21" i="15" l="1"/>
  <c r="D22" i="15"/>
  <c r="F16" i="15"/>
  <c r="E16" i="15"/>
  <c r="D16" i="15"/>
  <c r="C16" i="15"/>
  <c r="B16" i="15"/>
  <c r="F15" i="15"/>
  <c r="E15" i="15"/>
  <c r="D15" i="15"/>
  <c r="C15" i="15"/>
  <c r="B15" i="15"/>
  <c r="G14" i="15"/>
  <c r="F17" i="14"/>
  <c r="E17" i="14"/>
  <c r="D17" i="14"/>
  <c r="C17" i="14"/>
  <c r="B17" i="14"/>
  <c r="F16" i="14"/>
  <c r="E16" i="14"/>
  <c r="D16" i="14"/>
  <c r="C16" i="14"/>
  <c r="B16" i="14"/>
  <c r="G15" i="14"/>
  <c r="F17" i="10"/>
  <c r="E17" i="10"/>
  <c r="D17" i="10"/>
  <c r="C17" i="10"/>
  <c r="B17" i="10"/>
  <c r="F16" i="10"/>
  <c r="E16" i="10"/>
  <c r="D16" i="10"/>
  <c r="C16" i="10"/>
  <c r="B16" i="10"/>
  <c r="G15" i="10"/>
  <c r="G15" i="15" l="1"/>
  <c r="G16" i="14"/>
  <c r="G16" i="15"/>
  <c r="G16" i="10"/>
  <c r="G17" i="14"/>
  <c r="G17" i="10"/>
  <c r="C23" i="11"/>
  <c r="B23" i="11"/>
  <c r="D22" i="11"/>
  <c r="D23" i="11" l="1"/>
  <c r="D25" i="11"/>
  <c r="D31" i="9"/>
  <c r="C33" i="9"/>
  <c r="B33" i="9"/>
  <c r="C32" i="9"/>
  <c r="B32" i="9"/>
  <c r="G14" i="11"/>
  <c r="B15" i="11"/>
  <c r="C15" i="11"/>
  <c r="D15" i="11"/>
  <c r="E15" i="11"/>
  <c r="F15" i="11"/>
  <c r="G17" i="11" l="1"/>
  <c r="G15" i="11"/>
  <c r="D33" i="9"/>
  <c r="D32" i="9"/>
  <c r="G31" i="5"/>
  <c r="F31" i="5"/>
  <c r="E31" i="5"/>
  <c r="D31" i="5"/>
  <c r="C31" i="5"/>
  <c r="B31" i="5"/>
  <c r="G30" i="5"/>
  <c r="F30" i="5"/>
  <c r="E30" i="5"/>
  <c r="D30" i="5"/>
  <c r="C30" i="5"/>
  <c r="B30" i="5"/>
  <c r="H29" i="5"/>
  <c r="H30" i="5" l="1"/>
  <c r="H31" i="5"/>
  <c r="C25" i="7"/>
  <c r="B25" i="7"/>
  <c r="C24" i="7"/>
  <c r="B24" i="7"/>
  <c r="D23" i="7"/>
  <c r="D24" i="7" l="1"/>
  <c r="D25" i="7"/>
  <c r="G15" i="7"/>
  <c r="F16" i="7"/>
  <c r="E16" i="7"/>
  <c r="D16" i="7"/>
  <c r="C16" i="7"/>
  <c r="B16" i="7"/>
  <c r="G16" i="7" l="1"/>
  <c r="D22" i="12"/>
  <c r="C22" i="12"/>
  <c r="B22" i="12"/>
  <c r="E21" i="12"/>
  <c r="E22" i="12" l="1"/>
  <c r="C30" i="12"/>
  <c r="B30" i="12"/>
  <c r="C29" i="12"/>
  <c r="B29" i="12"/>
  <c r="D28" i="12"/>
  <c r="E26" i="6" l="1"/>
  <c r="E24" i="6"/>
  <c r="D29" i="12"/>
  <c r="D30" i="12"/>
  <c r="F17" i="5"/>
  <c r="E17" i="5"/>
  <c r="D17" i="5"/>
  <c r="C17" i="5"/>
  <c r="B17" i="5"/>
  <c r="F16" i="5"/>
  <c r="E16" i="5"/>
  <c r="D16" i="5"/>
  <c r="C16" i="5"/>
  <c r="B16" i="5"/>
  <c r="G16" i="5" l="1"/>
  <c r="G17" i="5"/>
  <c r="F15" i="9"/>
  <c r="E15" i="9"/>
  <c r="D15" i="9"/>
  <c r="C15" i="9"/>
  <c r="F15" i="12"/>
  <c r="E15" i="12"/>
  <c r="D15" i="12"/>
  <c r="C15" i="12"/>
  <c r="B15" i="12"/>
  <c r="G14" i="12"/>
  <c r="F16" i="8"/>
  <c r="E16" i="8"/>
  <c r="D16" i="8"/>
  <c r="C16" i="8"/>
  <c r="B16" i="8"/>
  <c r="F15" i="8"/>
  <c r="E15" i="8"/>
  <c r="D15" i="8"/>
  <c r="C15" i="8"/>
  <c r="B15" i="8"/>
  <c r="G14" i="8"/>
  <c r="G15" i="9" l="1"/>
  <c r="G15" i="8"/>
  <c r="G15" i="12"/>
  <c r="G16" i="8"/>
  <c r="F10" i="18"/>
  <c r="E10" i="18"/>
  <c r="D10" i="18"/>
  <c r="C10" i="18"/>
  <c r="B10" i="18"/>
  <c r="F9" i="18"/>
  <c r="E9" i="18"/>
  <c r="D9" i="18"/>
  <c r="C9" i="18"/>
  <c r="B9" i="18"/>
  <c r="G8" i="18"/>
  <c r="G10" i="18" s="1"/>
  <c r="F10" i="17"/>
  <c r="E10" i="17"/>
  <c r="D10" i="17"/>
  <c r="C10" i="17"/>
  <c r="B10" i="17"/>
  <c r="F9" i="17"/>
  <c r="E9" i="17"/>
  <c r="D9" i="17"/>
  <c r="C9" i="17"/>
  <c r="B9" i="17"/>
  <c r="G8" i="17"/>
  <c r="G10" i="17" s="1"/>
  <c r="F10" i="16"/>
  <c r="E10" i="16"/>
  <c r="D10" i="16"/>
  <c r="C10" i="16"/>
  <c r="B10" i="16"/>
  <c r="F9" i="16"/>
  <c r="E9" i="16"/>
  <c r="D9" i="16"/>
  <c r="C9" i="16"/>
  <c r="B9" i="16"/>
  <c r="G8" i="16"/>
  <c r="G10" i="16" s="1"/>
  <c r="F10" i="15"/>
  <c r="E10" i="15"/>
  <c r="D10" i="15"/>
  <c r="C10" i="15"/>
  <c r="B10" i="15"/>
  <c r="F9" i="15"/>
  <c r="E9" i="15"/>
  <c r="D9" i="15"/>
  <c r="C9" i="15"/>
  <c r="B9" i="15"/>
  <c r="G8" i="15"/>
  <c r="G10" i="15" s="1"/>
  <c r="F10" i="14"/>
  <c r="E10" i="14"/>
  <c r="D10" i="14"/>
  <c r="C10" i="14"/>
  <c r="B10" i="14"/>
  <c r="F9" i="14"/>
  <c r="E9" i="14"/>
  <c r="D9" i="14"/>
  <c r="C9" i="14"/>
  <c r="B9" i="14"/>
  <c r="G8" i="14"/>
  <c r="G10" i="14" s="1"/>
  <c r="F10" i="10"/>
  <c r="E10" i="10"/>
  <c r="D10" i="10"/>
  <c r="C10" i="10"/>
  <c r="B10" i="10"/>
  <c r="F9" i="10"/>
  <c r="E9" i="10"/>
  <c r="D9" i="10"/>
  <c r="C9" i="10"/>
  <c r="B9" i="10"/>
  <c r="G8" i="10"/>
  <c r="G9" i="10" s="1"/>
  <c r="F11" i="5"/>
  <c r="E11" i="5"/>
  <c r="D11" i="5"/>
  <c r="C11" i="5"/>
  <c r="B11" i="5"/>
  <c r="F10" i="5"/>
  <c r="E10" i="5"/>
  <c r="D10" i="5"/>
  <c r="C10" i="5"/>
  <c r="B10" i="5"/>
  <c r="G9" i="5"/>
  <c r="G11" i="5" s="1"/>
  <c r="F10" i="11"/>
  <c r="E10" i="11"/>
  <c r="D10" i="11"/>
  <c r="C10" i="11"/>
  <c r="B10" i="11"/>
  <c r="F9" i="11"/>
  <c r="E9" i="11"/>
  <c r="D9" i="11"/>
  <c r="C9" i="11"/>
  <c r="B9" i="11"/>
  <c r="G8" i="11"/>
  <c r="G10" i="11" s="1"/>
  <c r="F10" i="6"/>
  <c r="E10" i="6"/>
  <c r="D10" i="6"/>
  <c r="C10" i="6"/>
  <c r="B10" i="6"/>
  <c r="F9" i="6"/>
  <c r="E9" i="6"/>
  <c r="D9" i="6"/>
  <c r="C9" i="6"/>
  <c r="B9" i="6"/>
  <c r="G8" i="6"/>
  <c r="G10" i="6" s="1"/>
  <c r="F10" i="7"/>
  <c r="E10" i="7"/>
  <c r="D10" i="7"/>
  <c r="C10" i="7"/>
  <c r="B10" i="7"/>
  <c r="F9" i="7"/>
  <c r="E9" i="7"/>
  <c r="D9" i="7"/>
  <c r="C9" i="7"/>
  <c r="B9" i="7"/>
  <c r="G8" i="7"/>
  <c r="G10" i="7" s="1"/>
  <c r="F10" i="9"/>
  <c r="E10" i="9"/>
  <c r="D10" i="9"/>
  <c r="C10" i="9"/>
  <c r="B10" i="9"/>
  <c r="F9" i="9"/>
  <c r="E9" i="9"/>
  <c r="D9" i="9"/>
  <c r="C9" i="9"/>
  <c r="B9" i="9"/>
  <c r="G8" i="9"/>
  <c r="G10" i="9" s="1"/>
  <c r="F10" i="12"/>
  <c r="E10" i="12"/>
  <c r="D10" i="12"/>
  <c r="C10" i="12"/>
  <c r="B10" i="12"/>
  <c r="F9" i="12"/>
  <c r="E9" i="12"/>
  <c r="D9" i="12"/>
  <c r="C9" i="12"/>
  <c r="B9" i="12"/>
  <c r="G8" i="12"/>
  <c r="G10" i="12" s="1"/>
  <c r="G9" i="18" l="1"/>
  <c r="G9" i="17"/>
  <c r="G9" i="16"/>
  <c r="G9" i="15"/>
  <c r="G9" i="14"/>
  <c r="G10" i="10"/>
  <c r="G10" i="5"/>
  <c r="G9" i="11"/>
  <c r="G9" i="6"/>
  <c r="G9" i="7"/>
  <c r="G9" i="9"/>
  <c r="G9" i="12"/>
  <c r="C27" i="4" l="1"/>
  <c r="B27" i="4"/>
  <c r="C26" i="4"/>
  <c r="B26" i="4"/>
  <c r="D25" i="4"/>
  <c r="F21" i="4"/>
  <c r="E21" i="4"/>
  <c r="D21" i="4"/>
  <c r="C21" i="4"/>
  <c r="B21" i="4"/>
  <c r="F20" i="4"/>
  <c r="E20" i="4"/>
  <c r="D20" i="4"/>
  <c r="C20" i="4"/>
  <c r="B20" i="4"/>
  <c r="G19" i="4"/>
  <c r="F15" i="4"/>
  <c r="E15" i="4"/>
  <c r="D15" i="4"/>
  <c r="C15" i="4"/>
  <c r="B15" i="4"/>
  <c r="F14" i="4"/>
  <c r="E14" i="4"/>
  <c r="D14" i="4"/>
  <c r="C14" i="4"/>
  <c r="B14" i="4"/>
  <c r="F10" i="4"/>
  <c r="E10" i="4"/>
  <c r="D10" i="4"/>
  <c r="C10" i="4"/>
  <c r="B10" i="4"/>
  <c r="F9" i="4"/>
  <c r="E9" i="4"/>
  <c r="D9" i="4"/>
  <c r="C9" i="4"/>
  <c r="B9" i="4"/>
  <c r="G8" i="4"/>
  <c r="G9" i="4" s="1"/>
  <c r="C4" i="4"/>
  <c r="B4" i="4"/>
  <c r="C3" i="4"/>
  <c r="B3" i="4"/>
  <c r="D2" i="4"/>
  <c r="D4" i="4" s="1"/>
  <c r="F47" i="3"/>
  <c r="E47" i="3"/>
  <c r="D47" i="3"/>
  <c r="C47" i="3"/>
  <c r="B47" i="3"/>
  <c r="F46" i="3"/>
  <c r="E46" i="3"/>
  <c r="D46" i="3"/>
  <c r="C46" i="3"/>
  <c r="B46" i="3"/>
  <c r="G45" i="3"/>
  <c r="G47" i="3" s="1"/>
  <c r="I40" i="3"/>
  <c r="H40" i="3"/>
  <c r="G40" i="3"/>
  <c r="F40" i="3"/>
  <c r="E40" i="3"/>
  <c r="D40" i="3"/>
  <c r="C40" i="3"/>
  <c r="B40" i="3"/>
  <c r="I39" i="3"/>
  <c r="H39" i="3"/>
  <c r="G39" i="3"/>
  <c r="F39" i="3"/>
  <c r="E39" i="3"/>
  <c r="D39" i="3"/>
  <c r="C39" i="3"/>
  <c r="B39" i="3"/>
  <c r="J38" i="3"/>
  <c r="J40" i="3" s="1"/>
  <c r="D31" i="3"/>
  <c r="C31" i="3"/>
  <c r="B31" i="3"/>
  <c r="E29" i="3"/>
  <c r="D28" i="3"/>
  <c r="D30" i="3" s="1"/>
  <c r="C28" i="3"/>
  <c r="C30" i="3" s="1"/>
  <c r="B28" i="3"/>
  <c r="B30" i="3" s="1"/>
  <c r="E27" i="3"/>
  <c r="F23" i="3"/>
  <c r="E23" i="3"/>
  <c r="D23" i="3"/>
  <c r="C23" i="3"/>
  <c r="B23" i="3"/>
  <c r="F22" i="3"/>
  <c r="E22" i="3"/>
  <c r="D22" i="3"/>
  <c r="C22" i="3"/>
  <c r="B22" i="3"/>
  <c r="F17" i="3"/>
  <c r="E17" i="3"/>
  <c r="D17" i="3"/>
  <c r="C17" i="3"/>
  <c r="B17" i="3"/>
  <c r="F16" i="3"/>
  <c r="E16" i="3"/>
  <c r="D16" i="3"/>
  <c r="C16" i="3"/>
  <c r="B16" i="3"/>
  <c r="G15" i="3"/>
  <c r="G17" i="3" s="1"/>
  <c r="C11" i="3"/>
  <c r="B11" i="3"/>
  <c r="C10" i="3"/>
  <c r="B10" i="3"/>
  <c r="D9" i="3"/>
  <c r="D10" i="3" s="1"/>
  <c r="B4" i="3"/>
  <c r="B3" i="3"/>
  <c r="F2" i="3"/>
  <c r="F4" i="3" s="1"/>
  <c r="E2" i="3"/>
  <c r="E3" i="3" s="1"/>
  <c r="D2" i="3"/>
  <c r="D3" i="3" s="1"/>
  <c r="C2" i="3"/>
  <c r="C4" i="3" s="1"/>
  <c r="E29" i="2"/>
  <c r="D28" i="2"/>
  <c r="C28" i="2"/>
  <c r="B28" i="2"/>
  <c r="D24" i="2"/>
  <c r="C23" i="2"/>
  <c r="B23" i="2"/>
  <c r="F19" i="2"/>
  <c r="E18" i="2"/>
  <c r="D18" i="2"/>
  <c r="C18" i="2"/>
  <c r="B18" i="2"/>
  <c r="F17" i="2"/>
  <c r="F14" i="2"/>
  <c r="E13" i="2"/>
  <c r="D13" i="2"/>
  <c r="C13" i="2"/>
  <c r="B13" i="2"/>
  <c r="F12" i="2"/>
  <c r="G9" i="2"/>
  <c r="E8" i="2"/>
  <c r="D8" i="2"/>
  <c r="C8" i="2"/>
  <c r="B8" i="2"/>
  <c r="F7" i="2"/>
  <c r="G7" i="2" s="1"/>
  <c r="G6" i="2"/>
  <c r="E4" i="2"/>
  <c r="C3" i="2"/>
  <c r="B3" i="2"/>
  <c r="E3" i="2" l="1"/>
  <c r="D27" i="4"/>
  <c r="C3" i="3"/>
  <c r="D3" i="4"/>
  <c r="D26" i="4"/>
  <c r="F13" i="2"/>
  <c r="F3" i="3"/>
  <c r="G20" i="4"/>
  <c r="G16" i="3"/>
  <c r="G46" i="3"/>
  <c r="F18" i="2"/>
  <c r="E28" i="2"/>
  <c r="G21" i="4"/>
  <c r="D23" i="2"/>
  <c r="E31" i="3"/>
  <c r="G10" i="4"/>
  <c r="D4" i="3"/>
  <c r="E4" i="3"/>
  <c r="J39" i="3"/>
  <c r="D11" i="3"/>
  <c r="E28" i="3"/>
  <c r="E30" i="3" s="1"/>
  <c r="G2" i="3"/>
  <c r="F8" i="2"/>
  <c r="G8" i="2" s="1"/>
  <c r="G3" i="3" l="1"/>
  <c r="G4" i="3"/>
  <c r="F10" i="8" l="1"/>
  <c r="E10" i="8"/>
  <c r="D10" i="8"/>
  <c r="C10" i="8"/>
  <c r="B10" i="8"/>
  <c r="F9" i="8"/>
  <c r="E9" i="8"/>
  <c r="D9" i="8"/>
  <c r="C9" i="8"/>
  <c r="B9" i="8"/>
  <c r="G8" i="8"/>
  <c r="G10" i="8" s="1"/>
  <c r="C2" i="18"/>
  <c r="C3" i="18" s="1"/>
  <c r="B2" i="18"/>
  <c r="B4" i="18" s="1"/>
  <c r="C2" i="17"/>
  <c r="C3" i="17" s="1"/>
  <c r="B2" i="17"/>
  <c r="B3" i="17" s="1"/>
  <c r="C2" i="16"/>
  <c r="C3" i="16" s="1"/>
  <c r="B2" i="16"/>
  <c r="B4" i="16" s="1"/>
  <c r="C2" i="15"/>
  <c r="C3" i="15" s="1"/>
  <c r="B2" i="15"/>
  <c r="B3" i="15" s="1"/>
  <c r="C2" i="14"/>
  <c r="C3" i="14" s="1"/>
  <c r="B2" i="14"/>
  <c r="B3" i="14" s="1"/>
  <c r="C2" i="11"/>
  <c r="C3" i="11" s="1"/>
  <c r="B2" i="11"/>
  <c r="B4" i="11" s="1"/>
  <c r="C2" i="10"/>
  <c r="C3" i="10" s="1"/>
  <c r="B2" i="10"/>
  <c r="B3" i="10" s="1"/>
  <c r="C2" i="12"/>
  <c r="C3" i="12" s="1"/>
  <c r="B2" i="12"/>
  <c r="B3" i="12" s="1"/>
  <c r="C2" i="9"/>
  <c r="C3" i="9" s="1"/>
  <c r="B2" i="9"/>
  <c r="B3" i="9" s="1"/>
  <c r="C2" i="8"/>
  <c r="C3" i="8" s="1"/>
  <c r="B2" i="8"/>
  <c r="B4" i="8" s="1"/>
  <c r="C2" i="7"/>
  <c r="C3" i="7" s="1"/>
  <c r="B2" i="7"/>
  <c r="B3" i="7" s="1"/>
  <c r="C2" i="6"/>
  <c r="C3" i="6" s="1"/>
  <c r="B2" i="6"/>
  <c r="B3" i="6" s="1"/>
  <c r="C2" i="5"/>
  <c r="B2" i="5"/>
  <c r="D2" i="18" l="1"/>
  <c r="D4" i="18" s="1"/>
  <c r="D2" i="16"/>
  <c r="D4" i="16" s="1"/>
  <c r="B4" i="10"/>
  <c r="B4" i="12"/>
  <c r="B3" i="8"/>
  <c r="G9" i="8"/>
  <c r="B3" i="18"/>
  <c r="C4" i="18"/>
  <c r="B3" i="16"/>
  <c r="B3" i="11"/>
  <c r="D2" i="17"/>
  <c r="B4" i="17"/>
  <c r="C4" i="17"/>
  <c r="C4" i="16"/>
  <c r="D2" i="15"/>
  <c r="B4" i="15"/>
  <c r="C4" i="15"/>
  <c r="D2" i="14"/>
  <c r="B4" i="14"/>
  <c r="C4" i="14"/>
  <c r="D2" i="11"/>
  <c r="C4" i="11"/>
  <c r="D2" i="10"/>
  <c r="C4" i="10"/>
  <c r="D2" i="12"/>
  <c r="C4" i="12"/>
  <c r="D2" i="9"/>
  <c r="B4" i="9"/>
  <c r="C4" i="9"/>
  <c r="D2" i="8"/>
  <c r="C4" i="8"/>
  <c r="D2" i="7"/>
  <c r="B4" i="7"/>
  <c r="C4" i="7"/>
  <c r="D2" i="6"/>
  <c r="B4" i="6"/>
  <c r="C4" i="6"/>
  <c r="C4" i="5"/>
  <c r="B4" i="5"/>
  <c r="C3" i="5"/>
  <c r="B3" i="5"/>
  <c r="D2" i="5"/>
  <c r="D3" i="5" s="1"/>
  <c r="D3" i="18" l="1"/>
  <c r="D3" i="16"/>
  <c r="D4" i="17"/>
  <c r="D3" i="17"/>
  <c r="D4" i="15"/>
  <c r="D3" i="15"/>
  <c r="D4" i="14"/>
  <c r="D3" i="14"/>
  <c r="D4" i="11"/>
  <c r="D3" i="11"/>
  <c r="D4" i="10"/>
  <c r="D3" i="10"/>
  <c r="D4" i="12"/>
  <c r="D3" i="12"/>
  <c r="D4" i="9"/>
  <c r="D3" i="9"/>
  <c r="D4" i="8"/>
  <c r="D3" i="8"/>
  <c r="D4" i="7"/>
  <c r="D3" i="7"/>
  <c r="D4" i="6"/>
  <c r="D3" i="6"/>
  <c r="D4" i="5"/>
  <c r="C3" i="19"/>
  <c r="C4" i="19"/>
  <c r="B2" i="19"/>
  <c r="B3" i="19" s="1"/>
  <c r="D2" i="19" l="1"/>
  <c r="D4" i="19" s="1"/>
  <c r="B4" i="19"/>
  <c r="C3" i="20"/>
  <c r="B2" i="20"/>
  <c r="D2" i="20" s="1"/>
  <c r="C4" i="20"/>
  <c r="D3" i="19" l="1"/>
  <c r="D4" i="20"/>
  <c r="D3" i="20"/>
  <c r="B3" i="20"/>
  <c r="B4" i="20"/>
  <c r="F15" i="21"/>
  <c r="F16" i="21"/>
  <c r="F17" i="21"/>
</calcChain>
</file>

<file path=xl/sharedStrings.xml><?xml version="1.0" encoding="utf-8"?>
<sst xmlns="http://schemas.openxmlformats.org/spreadsheetml/2006/main" count="1013" uniqueCount="336">
  <si>
    <t>IDF</t>
  </si>
  <si>
    <t>socio-professional</t>
  </si>
  <si>
    <t>farmer</t>
  </si>
  <si>
    <t>independent</t>
  </si>
  <si>
    <t>executive</t>
  </si>
  <si>
    <t>intermediate</t>
  </si>
  <si>
    <t>employee</t>
  </si>
  <si>
    <t>worker</t>
  </si>
  <si>
    <t>retired</t>
  </si>
  <si>
    <t>inactive</t>
  </si>
  <si>
    <t>Population</t>
  </si>
  <si>
    <t>Quota</t>
  </si>
  <si>
    <t>Quota (+10%)</t>
  </si>
  <si>
    <t xml:space="preserve">region </t>
  </si>
  <si>
    <t>gender</t>
  </si>
  <si>
    <t>woman</t>
  </si>
  <si>
    <t>man</t>
  </si>
  <si>
    <t>age</t>
  </si>
  <si>
    <t>18-24</t>
  </si>
  <si>
    <t>25-34</t>
  </si>
  <si>
    <t>35-49</t>
  </si>
  <si>
    <t>50-64</t>
  </si>
  <si>
    <t>&gt;65</t>
  </si>
  <si>
    <t>education</t>
  </si>
  <si>
    <t>No diploma or Brevet</t>
  </si>
  <si>
    <t>CAP or BEP</t>
  </si>
  <si>
    <t>Bac</t>
  </si>
  <si>
    <t>Superior</t>
  </si>
  <si>
    <t xml:space="preserve">Population </t>
  </si>
  <si>
    <t>income</t>
  </si>
  <si>
    <t>Sample</t>
  </si>
  <si>
    <t>Gender</t>
  </si>
  <si>
    <t>Female</t>
  </si>
  <si>
    <t>Male</t>
  </si>
  <si>
    <t>Other</t>
  </si>
  <si>
    <t>Source: Census 2019</t>
  </si>
  <si>
    <t>Share</t>
  </si>
  <si>
    <t>https://data.census.gov/cedsci/table?q=United%20States&amp;g=0100000US&amp;tid=ACSDP1Y2019.DP05</t>
  </si>
  <si>
    <t>Age</t>
  </si>
  <si>
    <t>Income</t>
  </si>
  <si>
    <t>&lt; 35k</t>
  </si>
  <si>
    <t>35k-70k</t>
  </si>
  <si>
    <t>70k-120k</t>
  </si>
  <si>
    <t>&gt; 120k</t>
  </si>
  <si>
    <t>Region</t>
  </si>
  <si>
    <t>Northeast</t>
  </si>
  <si>
    <t>Midwest</t>
  </si>
  <si>
    <t>South</t>
  </si>
  <si>
    <t>West</t>
  </si>
  <si>
    <t>Urbanity</t>
  </si>
  <si>
    <t>Urban</t>
  </si>
  <si>
    <t>Rural</t>
  </si>
  <si>
    <t>Source: 2010 Rural-Urban Commuting Area Codes</t>
  </si>
  <si>
    <t> https://www.ers.usda.gov/data-products/rural-urban-commuting-area-codes</t>
  </si>
  <si>
    <t>Race</t>
  </si>
  <si>
    <t>White non Hispanic</t>
  </si>
  <si>
    <t>Hispanic</t>
  </si>
  <si>
    <t>Black</t>
  </si>
  <si>
    <t>https://www.census.gov/quickfacts/fact/table/US/IPE120220</t>
  </si>
  <si>
    <t>region UDA5</t>
  </si>
  <si>
    <t>Nord-Ouest</t>
  </si>
  <si>
    <t>Nord-Est</t>
  </si>
  <si>
    <t>Sud-Ouest</t>
  </si>
  <si>
    <t>Sud-Est</t>
  </si>
  <si>
    <t>size of town</t>
  </si>
  <si>
    <t>rural</t>
  </si>
  <si>
    <t>Paris</t>
  </si>
  <si>
    <t>&lt;17k</t>
  </si>
  <si>
    <t>17-25k</t>
  </si>
  <si>
    <t>25-37.5k</t>
  </si>
  <si>
    <t>&gt;37.5k</t>
  </si>
  <si>
    <t>Hovedstaden</t>
  </si>
  <si>
    <t>Midtjylland</t>
  </si>
  <si>
    <t>Nordjylland</t>
  </si>
  <si>
    <t>Sjælland</t>
  </si>
  <si>
    <t>Syddanmark</t>
  </si>
  <si>
    <t>urbanity</t>
  </si>
  <si>
    <t>town &lt;20k</t>
  </si>
  <si>
    <t>town &gt;20k</t>
  </si>
  <si>
    <t>20-99k</t>
  </si>
  <si>
    <t>&gt;100k</t>
  </si>
  <si>
    <t>2-20k</t>
  </si>
  <si>
    <t>Grand Pôle</t>
  </si>
  <si>
    <t>Couronne GP</t>
  </si>
  <si>
    <t>Autre</t>
  </si>
  <si>
    <t>urban category</t>
  </si>
  <si>
    <t>Unused:</t>
  </si>
  <si>
    <t>Quota after bug</t>
  </si>
  <si>
    <t>Bug</t>
  </si>
  <si>
    <t>Quota (+10%) after bug</t>
  </si>
  <si>
    <t>Quotas</t>
  </si>
  <si>
    <t>Men/Female Ratio</t>
  </si>
  <si>
    <t>Northern Germany</t>
  </si>
  <si>
    <t>Western Germany</t>
  </si>
  <si>
    <t>Central Germany</t>
  </si>
  <si>
    <t>Eastern Germany</t>
  </si>
  <si>
    <t>Southern Germany</t>
  </si>
  <si>
    <t>Northern:</t>
  </si>
  <si>
    <t>Bremen, Hamburg, Lower Saxony, Mecklenburg-Western Pomerania, Schleswig-Holstein</t>
  </si>
  <si>
    <t>Western:</t>
  </si>
  <si>
    <t>North Rhine-Westphalia, Rhineland-Palatinate, Saarland</t>
  </si>
  <si>
    <t>Central:</t>
  </si>
  <si>
    <t>Hesse, Thuringia</t>
  </si>
  <si>
    <t>Eastern:</t>
  </si>
  <si>
    <t>Southern:</t>
  </si>
  <si>
    <t>Berlin, Brandenburg, Saxony, Saxony-Anhalt</t>
  </si>
  <si>
    <t>Baden-Württemberg, Bavaria</t>
  </si>
  <si>
    <t>North-West</t>
  </si>
  <si>
    <t>North-East</t>
  </si>
  <si>
    <t>Centre</t>
  </si>
  <si>
    <t>Islands</t>
  </si>
  <si>
    <t>Central</t>
  </si>
  <si>
    <t>South-West</t>
  </si>
  <si>
    <t>Central-East</t>
  </si>
  <si>
    <t>South-East</t>
  </si>
  <si>
    <t>Lodz, Masovian, Lubin, Holy Cross</t>
  </si>
  <si>
    <t>https://en.wikipedia.org/wiki/Regions_of_Italy#Macroregions</t>
  </si>
  <si>
    <t>Northern Zonal Council</t>
  </si>
  <si>
    <t>Southern Zonal Council</t>
  </si>
  <si>
    <t>Central Zonal Council</t>
  </si>
  <si>
    <t>Western Zonal Council</t>
  </si>
  <si>
    <t>https://en.wikipedia.org/wiki/Zonal_Council</t>
  </si>
  <si>
    <t>https://statisticstimes.com/demographics/india/indian-states-population.php</t>
  </si>
  <si>
    <t>City or Town</t>
  </si>
  <si>
    <t>Rural and other</t>
  </si>
  <si>
    <t>Large Urban</t>
  </si>
  <si>
    <t>Cities</t>
  </si>
  <si>
    <t>https://www.istat.it/it/archivio/156224</t>
  </si>
  <si>
    <t>https://ec.europa.eu/eurostat/web/products-manuals-and-guidelines/-/KS-GQ-18-008</t>
  </si>
  <si>
    <t>https://www.doogal.co.uk/postcodedownloads.php</t>
  </si>
  <si>
    <t>https://www.ons.gov.uk/file?uri=/methodology/geography/geographicalproducts/ruralurbanclassifications/2011ruralurbanclassification/rucladleafletmay2015tcm77406355.pdf</t>
  </si>
  <si>
    <t>Center:</t>
  </si>
  <si>
    <t>Madrid, Castilla-la-Mancha</t>
  </si>
  <si>
    <t>North</t>
  </si>
  <si>
    <t>Norht-West</t>
  </si>
  <si>
    <t>East:</t>
  </si>
  <si>
    <t>Aragon, Navarre, La Rioja, Basque Country, Cantabria</t>
  </si>
  <si>
    <t>Castille and Leon, Asturias, Galicia</t>
  </si>
  <si>
    <t>Catalonia, Valencia, Balearic Islands</t>
  </si>
  <si>
    <t>Total</t>
  </si>
  <si>
    <t>Source:</t>
  </si>
  <si>
    <t>https://en.wikipedia.org/wiki/Autonomous_communities_of_Spain#Autonomous_communities</t>
  </si>
  <si>
    <t>https://censusindia.gov.in/pca/pcadata/DDW_PCA0000_2011_wardlevel.rar</t>
  </si>
  <si>
    <t>after removing duplicates by names</t>
  </si>
  <si>
    <t>&lt;5k</t>
  </si>
  <si>
    <t>5k-20k</t>
  </si>
  <si>
    <t>20k-50k</t>
  </si>
  <si>
    <t>50k-250k</t>
  </si>
  <si>
    <t>250k-3M</t>
  </si>
  <si>
    <t>&gt;3M</t>
  </si>
  <si>
    <t>https://en.wikipedia.org/wiki/List_of_regions_of_Japan</t>
  </si>
  <si>
    <t>Kyushu, Chugoku, Shikoku</t>
  </si>
  <si>
    <t>Hokkaido, Tohoku</t>
  </si>
  <si>
    <t>Chubu</t>
  </si>
  <si>
    <t>Kansai:</t>
  </si>
  <si>
    <t>Kanto:</t>
  </si>
  <si>
    <t>town &lt;100k</t>
  </si>
  <si>
    <t>town &gt;100k</t>
  </si>
  <si>
    <t>Western Java</t>
  </si>
  <si>
    <t>Eastern Java</t>
  </si>
  <si>
    <t>Northern  Islands</t>
  </si>
  <si>
    <t>Eastern Islands</t>
  </si>
  <si>
    <t>Sumatra</t>
  </si>
  <si>
    <t>Western Java:</t>
  </si>
  <si>
    <t>Banten, Jakarta, West Java</t>
  </si>
  <si>
    <t>Eastern Java:</t>
  </si>
  <si>
    <t>Central Java, Yogyakarta, East Java</t>
  </si>
  <si>
    <t>Northern Islands:</t>
  </si>
  <si>
    <t>Kalimantan, Sulawesi</t>
  </si>
  <si>
    <t>Eastern Islands:</t>
  </si>
  <si>
    <t>Maluku, Sunda Islands, New Guinea</t>
  </si>
  <si>
    <t>Sources:</t>
  </si>
  <si>
    <t>https://en.wikipedia.org/wiki/Regions_of_Indonesia</t>
  </si>
  <si>
    <t>https://en.wikipedia.org/wiki/Demographics_of_Indonesia</t>
  </si>
  <si>
    <t>Gauteng</t>
  </si>
  <si>
    <t>Center</t>
  </si>
  <si>
    <t>West:</t>
  </si>
  <si>
    <t>Western Cape, Northern Cape</t>
  </si>
  <si>
    <t>North West, Free State</t>
  </si>
  <si>
    <t>North-East:</t>
  </si>
  <si>
    <t>Limpopo, Mpumalanga</t>
  </si>
  <si>
    <t>South-East:</t>
  </si>
  <si>
    <t>KwaZulu-Natal, Eastern Cape</t>
  </si>
  <si>
    <t>West China:</t>
  </si>
  <si>
    <t>Northwest China, Southwest China</t>
  </si>
  <si>
    <t>https://en.wikipedia.org/wiki/List_of_regions_of_China</t>
  </si>
  <si>
    <t>Rural:</t>
  </si>
  <si>
    <t>Rural Township + semi-urban Area + town &lt; 50k</t>
  </si>
  <si>
    <t>Town</t>
  </si>
  <si>
    <t>Nom</t>
  </si>
  <si>
    <t>Category</t>
  </si>
  <si>
    <t>Zhèn</t>
  </si>
  <si>
    <t>Jiēdào</t>
  </si>
  <si>
    <t>Urban Subdistrict</t>
  </si>
  <si>
    <t>Xiāng</t>
  </si>
  <si>
    <t>Rural Township</t>
  </si>
  <si>
    <t>Dìqū</t>
  </si>
  <si>
    <t>Semi-Urban Area</t>
  </si>
  <si>
    <t xml:space="preserve">chăng </t>
  </si>
  <si>
    <t xml:space="preserve">jùqū </t>
  </si>
  <si>
    <t xml:space="preserve">Xiàn </t>
  </si>
  <si>
    <t>County</t>
  </si>
  <si>
    <t>Sūmù</t>
  </si>
  <si>
    <t>Township</t>
  </si>
  <si>
    <t>Zìzhìxiàn</t>
  </si>
  <si>
    <t>Autonomous County</t>
  </si>
  <si>
    <t>Most important</t>
  </si>
  <si>
    <t>https://www.destatis.de/DE/Themen/Laender-Regionen/Regionales/Gemeindeverzeichnis/Administrativ/Archiv/GVAuszugJ/31122019_Auszug_GV.html</t>
  </si>
  <si>
    <t>Definition</t>
  </si>
  <si>
    <t>https://ec.europa.eu/eurostat/ramon/miscellaneous/index.cfm?TargetUrl=DSP_DEGURBA</t>
  </si>
  <si>
    <t>Town and Suburbs</t>
  </si>
  <si>
    <t>Urban defined as:</t>
  </si>
  <si>
    <t>Kota + Capital town of Kabupaten</t>
  </si>
  <si>
    <t>https://unstats.un.org/unsd/demographic-social/meetings/2019/newyork-egm-statmeth/docs/s08-01-IDN.pptx</t>
  </si>
  <si>
    <t>Urban:</t>
  </si>
  <si>
    <t>Live in metropolitan municipality or in capital of a District municipality</t>
  </si>
  <si>
    <t>Census 2011</t>
  </si>
  <si>
    <t>https://en.wikipedia.org/wiki/Districts_of_South_Africa</t>
  </si>
  <si>
    <t>Urban category</t>
  </si>
  <si>
    <t>https://www.citypopulation.de/en/japan/</t>
  </si>
  <si>
    <t>Extremadura, Andalusia, Murcia, Canaris Islands, Melillla, Ceuta</t>
  </si>
  <si>
    <t>Southern England</t>
  </si>
  <si>
    <t>Northern England</t>
  </si>
  <si>
    <t>London</t>
  </si>
  <si>
    <t>Central UK</t>
  </si>
  <si>
    <t>Northern UK</t>
  </si>
  <si>
    <t>Southern England:</t>
  </si>
  <si>
    <t>Central UK:</t>
  </si>
  <si>
    <t>Northern England:</t>
  </si>
  <si>
    <t>Northern UK:</t>
  </si>
  <si>
    <t>same source as urban category</t>
  </si>
  <si>
    <t>Lubusz, Greater Poland</t>
  </si>
  <si>
    <t>Lower Silesian, Opole, Silesia</t>
  </si>
  <si>
    <t>Lesser Poland, Subcarpathian</t>
  </si>
  <si>
    <t>source:</t>
  </si>
  <si>
    <t>https://stat.gov.pl/obszary-tematyczne/ludnosc/ludnosc/ludnosc-stan-i-struktura-ludnosci-oraz-ruch-naturalny-w-przekroju-terytorialnym-stan-w-dniu-30-06-2020,6,28.html</t>
  </si>
  <si>
    <r>
      <t>https://www.destatis.de/EN/Themes/Society-Environment/Population/Current-Population/Tables/population-by-laender.html</t>
    </r>
    <r>
      <rPr>
        <sz val="12"/>
        <color rgb="FF000000"/>
        <rFont val="Calibri"/>
        <family val="2"/>
        <scheme val="minor"/>
      </rPr>
      <t xml:space="preserve"> </t>
    </r>
  </si>
  <si>
    <t>http://demo.istat.it/bilmens/index.php?anno=2019&amp;lingua=ita</t>
  </si>
  <si>
    <t>Pomeranian, West Pomeranian, Kuyavian-Pomeranian, Warman-Masurian, Podlaskie</t>
  </si>
  <si>
    <t>"South West", "South East", "East of England"</t>
  </si>
  <si>
    <t>West Midlands", "East Midlands", "Wales"</t>
  </si>
  <si>
    <t>North West, "Yorkshire and The Humber", "North East"</t>
  </si>
  <si>
    <t>Scotland, Northern Ireland</t>
  </si>
  <si>
    <t>Towns and Suburbs</t>
  </si>
  <si>
    <t>Central-West</t>
  </si>
  <si>
    <t>Central-Western</t>
  </si>
  <si>
    <t>Central-Eastern</t>
  </si>
  <si>
    <t>Central-Western:</t>
  </si>
  <si>
    <t>West Australia</t>
  </si>
  <si>
    <t>Queensland</t>
  </si>
  <si>
    <t>Broad NSW</t>
  </si>
  <si>
    <t>South Australia</t>
  </si>
  <si>
    <t>Victoria-Tasmania</t>
  </si>
  <si>
    <t>West Australia:</t>
  </si>
  <si>
    <t>Ontario</t>
  </si>
  <si>
    <t>Quebec</t>
  </si>
  <si>
    <t>East</t>
  </si>
  <si>
    <t>British Columbia, Alberta</t>
  </si>
  <si>
    <t>Manitoba, Saskatchewan</t>
  </si>
  <si>
    <t>Nova Scotia, New Brunswick, Prince Edward Island, Newfoundland and Labrador</t>
  </si>
  <si>
    <t>https://www150.statcan.gc.ca/t1/tbl1/en/tv.action?pid=1710000901</t>
  </si>
  <si>
    <t>Seoul</t>
  </si>
  <si>
    <t>Gyeonggi, and Incheon, Gangwon</t>
  </si>
  <si>
    <t>North Chungcheong, South Chungcheong, Daejeon, Sejong</t>
  </si>
  <si>
    <t>North Jeolla, South Jeolla, Gwanggju, and Jeju</t>
  </si>
  <si>
    <t>South Gyeongsang, North Gyeongsang, Daegu, Busan, and Ulsan</t>
  </si>
  <si>
    <t>https://kosis.kr/eng/statisticsList/statisticsListIndex.do?menuId=M_01_01&amp;vwcd=MT_ETITLE&amp;parmTabId=M_01_01&amp;statId=1962001&amp;themaId=#SelectStatsBoxDiv</t>
  </si>
  <si>
    <t>https://www.abs.gov.au/statistics/people/population/national-state-and-territory-population/latest-release</t>
  </si>
  <si>
    <t>Northern Territory, Western Australia</t>
  </si>
  <si>
    <t>Australian Capital Territory, New South Wales</t>
  </si>
  <si>
    <t>Tasmania, Victoria</t>
  </si>
  <si>
    <t>Aguascalientes, Colima, Jalisco, Guanajuato, Michoacan, Nayarit, San Luis Potosi, Zacatecas</t>
  </si>
  <si>
    <t>Federal District, Hidalgo, Mexico, Morelos, Puebla, Queretaro, Tlaxcala,</t>
  </si>
  <si>
    <t>Coahuila, Nuevo Leon, Tamaulipas</t>
  </si>
  <si>
    <t>Baja California; Baja California Sur; Chihuahua; Durango; Sinaloa; Sonora</t>
  </si>
  <si>
    <t>Campeche, Chiapas, Guerrero, Oaxaca, Quintana Roo, Tabasco, Varacruz, Yucatan</t>
  </si>
  <si>
    <t>https://www.inegi.org.mx/default.html</t>
  </si>
  <si>
    <t>Anatolia</t>
  </si>
  <si>
    <t>Marmara</t>
  </si>
  <si>
    <t>Mediterranean</t>
  </si>
  <si>
    <t>Anatolia:</t>
  </si>
  <si>
    <t>Central Anatolia, Southeastern Anatolia, Eastern Anatolia</t>
  </si>
  <si>
    <t>https://www.icisleri.gov.tr/turkiyenin-nufus-haritasi</t>
  </si>
  <si>
    <t>Center-East</t>
  </si>
  <si>
    <t>Center-West</t>
  </si>
  <si>
    <t>Chernivtsi; Ivano-Frankivsk; Khmelnytski; Lviv; Rivne; Ternopil; Volyn; Zakarpattya</t>
  </si>
  <si>
    <t>Dnipropetrovsk; Kherson; Mykolayiv; Odesa; Zaporizhzhya</t>
  </si>
  <si>
    <t>Donetsk; Kharkiv; Luhansk</t>
  </si>
  <si>
    <t>Cherkasy; Kirovohrad; Kyiv; Vinnytsya; Zhytomyr</t>
  </si>
  <si>
    <t>Chernihiv; Poltava; Sumy</t>
  </si>
  <si>
    <t>https://ukrstat.org/en/druk/publicat/kat_e/publnasel_e.htm</t>
  </si>
  <si>
    <t>(Table 7)</t>
  </si>
  <si>
    <t>https://ftp.ibge.gov.br/Estimativas_de_Populacao/Estimativas_2020/estimativa_dou_2020.pdf</t>
  </si>
  <si>
    <t>Main remote area of the Postal area is "Major City"</t>
  </si>
  <si>
    <t>Remoteness Area (RA)ASGS Ed 2016 in .csv format) https://www.abs.gov.au/AUSSTATS/abs@.nsf/DetailsPage/1270.0.55.005July%202016?OpenDocument</t>
  </si>
  <si>
    <t>POAs (Postal Areas ASGS Edition 2016 in .csv Format ): https://www.abs.gov.au/AUSSTATS/abs@.nsf/DetailsPage/1270.0.55.003July%202016?OpenDocument</t>
  </si>
  <si>
    <t>census: https://www.abs.gov.au/AUSSTATS/abs@.nsf/DetailsPage/2074.02016?OpenDocument</t>
  </si>
  <si>
    <t>South Central</t>
  </si>
  <si>
    <t>&lt;20k</t>
  </si>
  <si>
    <t>&gt;20k</t>
  </si>
  <si>
    <t>https://www.canadapost-postescanada.ca/cpc/en/support/articles/addressing-guidelines/postal-codes.page?</t>
  </si>
  <si>
    <t>Southern Zonal Council also includes: Andaman and Nicobar Islands, Lakshadweep</t>
  </si>
  <si>
    <t>Eastern Zonal Council + North Eastern</t>
  </si>
  <si>
    <t>Semiurban</t>
  </si>
  <si>
    <t>https://www.issea.gob.mx/Docs/Censo%20INEGI%202021/Censo2020_Principales_resultados_EUM.pdf</t>
  </si>
  <si>
    <t>Source: (slide 19)</t>
  </si>
  <si>
    <t>https://www.inee.edu.mx/wp-content/uploads/2019/03/CS02-2011.pdf</t>
  </si>
  <si>
    <t>&gt;15k</t>
  </si>
  <si>
    <t>&lt;2.5k</t>
  </si>
  <si>
    <t>&lt;15k; &gt;2.5k</t>
  </si>
  <si>
    <t>https://biruni.tuik.gov.tr/medas/?kn=95&amp;locale=tr</t>
  </si>
  <si>
    <t>ADNKS-GK137474-O29001 İbbs-Düzey1, İbbs-Düzey2, İl Ve İlçe Nüfusları / 2020 / İlçe Düzeyi / HEPSI</t>
  </si>
  <si>
    <t>District</t>
  </si>
  <si>
    <t>City</t>
  </si>
  <si>
    <t>City: Gu</t>
  </si>
  <si>
    <t>Town: Si</t>
  </si>
  <si>
    <t>District: Gun</t>
  </si>
  <si>
    <t>https://www.index.go.kr/potal/main/EachDtlPageDetail.do?idx_cd=1200</t>
  </si>
  <si>
    <t>file "2020년 도시지역 인구현황(시군구별).xls"</t>
  </si>
  <si>
    <t>http://www.ukrstat.gov.ua/druk/publicat/kat_u/2020/zb/05/zb_chuselnist%202019.pdf</t>
  </si>
  <si>
    <t>(page 5)</t>
  </si>
  <si>
    <t>Municipality &lt;50k</t>
  </si>
  <si>
    <t>Municipality &gt;50k</t>
  </si>
  <si>
    <t>https://www.caurj.gov.br/populacao-brasileira-chega-a-2118-milhoes-de-habitantes-em-2020/</t>
  </si>
  <si>
    <t>New Quota*</t>
  </si>
  <si>
    <t>New Quota (+10%)</t>
  </si>
  <si>
    <t>New Quota (+10%) after bug</t>
  </si>
  <si>
    <t>* 5 zipcodes were invalid: we dropped them; and 5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</si>
  <si>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7 zipcodes were invalid: we dropped them; and 10 zipcode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</si>
  <si>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9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</si>
  <si>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14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</si>
  <si>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The quota count was badly coded on qualtrics, implying the 4 extra Central counts.</t>
  </si>
  <si>
    <t>North West:</t>
  </si>
  <si>
    <t>Aegean + Black Sea</t>
  </si>
  <si>
    <t>Central-West (0,109) + South-West (0,111)</t>
  </si>
  <si>
    <t>Center-East (0,082) + Center-West (0,229)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</si>
</sst>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5">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0"/>
      <color rgb="FF000000"/>
      <name val="Arial"/>
      <family val="2"/>
      <charset val="1"/>
    </font>
    <font>
      <sz val="11"/>
      <color rgb="FF000000"/>
      <name val="Calibri"/>
      <family val="2"/>
    </font>
    <font>
      <sz val="9"/>
      <color rgb="FF000000"/>
      <name val="Arial"/>
      <family val="2"/>
    </font>
    <font>
      <sz val="10"/>
      <color rgb="FF000000"/>
      <name val="Arial"/>
      <family val="2"/>
    </font>
    <font>
      <sz val="10"/>
      <color theme="1"/>
      <name val="Arial"/>
      <family val="2"/>
    </font>
    <font>
      <sz val="10"/>
      <color rgb="FF000000"/>
      <name val="Helvetica Neue"/>
      <family val="2"/>
    </font>
    <font>
      <sz val="12"/>
      <color rgb="FF222222"/>
      <name val="Arial"/>
      <family val="2"/>
    </font>
    <font>
      <sz val="12"/>
      <color rgb="FF000000"/>
      <name val="Calibri"/>
      <family val="2"/>
      <scheme val="minor"/>
    </font>
    <font>
      <sz val="11"/>
      <color rgb="FF1B1B1B"/>
      <name val="Microsoft YaHei UI"/>
      <family val="2"/>
    </font>
    <font>
      <i/>
      <sz val="10"/>
      <color rgb="FF000000"/>
      <name val="Arial"/>
      <family val="2"/>
      <charset val="1"/>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 fillId="0" borderId="0" applyNumberFormat="0" applyFill="0" applyBorder="0" applyAlignment="0" applyProtection="0"/>
    <xf numFmtId="0" fontId="5" fillId="0" borderId="0" applyNumberFormat="0" applyBorder="0" applyAlignment="0"/>
  </cellStyleXfs>
  <cellXfs count="40">
    <xf numFmtId="0" fontId="0" fillId="0" borderId="0" xfId="0"/>
    <xf numFmtId="0" fontId="1" fillId="0" borderId="0" xfId="0" applyFont="1"/>
    <xf numFmtId="0" fontId="0" fillId="0" borderId="0" xfId="0" applyFont="1"/>
    <xf numFmtId="1" fontId="0" fillId="0" borderId="0" xfId="0" applyNumberFormat="1"/>
    <xf numFmtId="0" fontId="2" fillId="0" borderId="0" xfId="0" applyFont="1"/>
    <xf numFmtId="0" fontId="4" fillId="0" borderId="1" xfId="0" applyFont="1" applyBorder="1" applyAlignment="1">
      <alignment wrapText="1"/>
    </xf>
    <xf numFmtId="164" fontId="4" fillId="0" borderId="1" xfId="0" applyNumberFormat="1" applyFont="1" applyBorder="1" applyAlignment="1">
      <alignment horizontal="right" wrapText="1"/>
    </xf>
    <xf numFmtId="164" fontId="0" fillId="0" borderId="0" xfId="0" applyNumberFormat="1" applyFont="1"/>
    <xf numFmtId="1" fontId="4" fillId="0" borderId="1" xfId="0" applyNumberFormat="1" applyFont="1" applyBorder="1" applyAlignment="1">
      <alignment horizontal="right" wrapText="1"/>
    </xf>
    <xf numFmtId="0" fontId="4" fillId="0" borderId="0" xfId="0" applyFont="1" applyBorder="1" applyAlignment="1">
      <alignment wrapText="1"/>
    </xf>
    <xf numFmtId="1" fontId="4" fillId="0" borderId="0" xfId="0" applyNumberFormat="1" applyFont="1" applyBorder="1" applyAlignment="1">
      <alignment horizontal="right" wrapText="1"/>
    </xf>
    <xf numFmtId="164" fontId="4" fillId="0" borderId="0" xfId="0" applyNumberFormat="1" applyFont="1" applyBorder="1" applyAlignment="1">
      <alignment horizontal="right" wrapText="1"/>
    </xf>
    <xf numFmtId="164" fontId="4" fillId="0" borderId="1" xfId="0" applyNumberFormat="1" applyFont="1" applyBorder="1" applyAlignment="1">
      <alignment wrapText="1"/>
    </xf>
    <xf numFmtId="0" fontId="4" fillId="0" borderId="0" xfId="0" applyFont="1" applyFill="1" applyBorder="1" applyAlignment="1">
      <alignment wrapText="1"/>
    </xf>
    <xf numFmtId="2" fontId="0" fillId="0" borderId="0" xfId="0" applyNumberFormat="1"/>
    <xf numFmtId="0" fontId="3" fillId="0" borderId="0" xfId="1"/>
    <xf numFmtId="0" fontId="6" fillId="0" borderId="0" xfId="0" applyFont="1"/>
    <xf numFmtId="164" fontId="0" fillId="0" borderId="0" xfId="0" applyNumberFormat="1"/>
    <xf numFmtId="1" fontId="7" fillId="0" borderId="0" xfId="0" applyNumberFormat="1" applyFont="1" applyBorder="1" applyAlignment="1">
      <alignment horizontal="right" wrapText="1"/>
    </xf>
    <xf numFmtId="0" fontId="8" fillId="0" borderId="0" xfId="0" applyFont="1"/>
    <xf numFmtId="1" fontId="0" fillId="0" borderId="0" xfId="0" applyNumberFormat="1" applyFont="1"/>
    <xf numFmtId="165" fontId="4" fillId="0" borderId="0" xfId="0" applyNumberFormat="1" applyFont="1" applyBorder="1" applyAlignment="1">
      <alignment horizontal="right" wrapText="1"/>
    </xf>
    <xf numFmtId="165" fontId="4" fillId="0" borderId="0" xfId="0" applyNumberFormat="1" applyFont="1" applyFill="1" applyBorder="1" applyAlignment="1">
      <alignment horizontal="right" wrapText="1"/>
    </xf>
    <xf numFmtId="0" fontId="0" fillId="0" borderId="0" xfId="0" applyFont="1" applyBorder="1"/>
    <xf numFmtId="164" fontId="0" fillId="0" borderId="0" xfId="0" applyNumberFormat="1" applyFont="1" applyBorder="1"/>
    <xf numFmtId="0" fontId="0" fillId="0" borderId="0" xfId="0" applyBorder="1"/>
    <xf numFmtId="164" fontId="4" fillId="0" borderId="0" xfId="0" applyNumberFormat="1" applyFont="1" applyBorder="1" applyAlignment="1">
      <alignment wrapText="1"/>
    </xf>
    <xf numFmtId="164" fontId="0" fillId="0" borderId="0" xfId="0" applyNumberFormat="1" applyBorder="1"/>
    <xf numFmtId="1" fontId="0" fillId="0" borderId="0" xfId="0" applyNumberFormat="1" applyBorder="1"/>
    <xf numFmtId="1" fontId="7" fillId="0" borderId="0" xfId="0" applyNumberFormat="1" applyFont="1" applyFill="1" applyBorder="1" applyAlignment="1">
      <alignment horizontal="right" wrapText="1"/>
    </xf>
    <xf numFmtId="0" fontId="0" fillId="2" borderId="0" xfId="0" applyFill="1"/>
    <xf numFmtId="0" fontId="9" fillId="0" borderId="0" xfId="0" applyFont="1"/>
    <xf numFmtId="0" fontId="10" fillId="0" borderId="0" xfId="0" applyFont="1"/>
    <xf numFmtId="165" fontId="0" fillId="0" borderId="0" xfId="0" applyNumberFormat="1"/>
    <xf numFmtId="0" fontId="12" fillId="0" borderId="0" xfId="0" applyFont="1"/>
    <xf numFmtId="0" fontId="13" fillId="0" borderId="0" xfId="0" applyFont="1" applyFill="1" applyBorder="1" applyAlignment="1">
      <alignment wrapText="1"/>
    </xf>
    <xf numFmtId="0" fontId="14" fillId="0" borderId="0" xfId="0" applyFont="1"/>
    <xf numFmtId="0" fontId="13" fillId="0" borderId="1" xfId="0" applyFont="1" applyBorder="1" applyAlignment="1">
      <alignment wrapText="1"/>
    </xf>
    <xf numFmtId="164" fontId="14" fillId="0" borderId="0" xfId="0" applyNumberFormat="1" applyFont="1"/>
    <xf numFmtId="0" fontId="13" fillId="0" borderId="0" xfId="0" applyFont="1" applyBorder="1" applyAlignment="1">
      <alignment wrapText="1"/>
    </xf>
  </cellXfs>
  <cellStyles count="3">
    <cellStyle name="Hyperlink" xfId="1" builtinId="8"/>
    <cellStyle name="Normal" xfId="0" builtinId="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rs.usda.gov/data-products/rural-urban-commuting-area-codes/" TargetMode="External"/><Relationship Id="rId1" Type="http://schemas.openxmlformats.org/officeDocument/2006/relationships/hyperlink" Target="https://data.census.gov/cedsci/table?q=United%20States&amp;g=0100000US&amp;tid=ACSDP1Y2019.DP05"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ec.europa.eu/eurostat/ramon/miscellaneous/index.cfm?TargetUrl=DSP_DEGURB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workbookViewId="0">
      <selection activeCell="C16" sqref="C16"/>
    </sheetView>
  </sheetViews>
  <sheetFormatPr baseColWidth="10" defaultColWidth="8.83203125" defaultRowHeight="15"/>
  <sheetData>
    <row r="1" spans="1:7">
      <c r="A1" t="s">
        <v>31</v>
      </c>
      <c r="B1" t="s">
        <v>32</v>
      </c>
      <c r="C1" t="s">
        <v>33</v>
      </c>
      <c r="D1" t="s">
        <v>34</v>
      </c>
      <c r="E1" t="s">
        <v>35</v>
      </c>
    </row>
    <row r="2" spans="1:7">
      <c r="A2" t="s">
        <v>36</v>
      </c>
      <c r="B2" s="14">
        <v>50.75</v>
      </c>
      <c r="C2" s="14">
        <v>49.25</v>
      </c>
      <c r="D2">
        <v>0</v>
      </c>
      <c r="E2" s="15" t="s">
        <v>37</v>
      </c>
    </row>
    <row r="3" spans="1:7">
      <c r="A3" t="s">
        <v>90</v>
      </c>
      <c r="B3">
        <f>20*B2</f>
        <v>1015</v>
      </c>
      <c r="C3">
        <f>20*C2</f>
        <v>985</v>
      </c>
      <c r="E3">
        <f>SUM(B3:D3)</f>
        <v>2000</v>
      </c>
    </row>
    <row r="4" spans="1:7">
      <c r="A4" t="s">
        <v>30</v>
      </c>
      <c r="B4">
        <v>1040</v>
      </c>
      <c r="C4">
        <v>959</v>
      </c>
      <c r="D4">
        <v>11</v>
      </c>
      <c r="E4">
        <f>SUM(B4:D4)</f>
        <v>2010</v>
      </c>
    </row>
    <row r="6" spans="1:7">
      <c r="A6" t="s">
        <v>38</v>
      </c>
      <c r="B6" t="s">
        <v>18</v>
      </c>
      <c r="C6" t="s">
        <v>19</v>
      </c>
      <c r="D6" t="s">
        <v>20</v>
      </c>
      <c r="E6" t="s">
        <v>21</v>
      </c>
      <c r="F6" t="s">
        <v>22</v>
      </c>
      <c r="G6">
        <f>SUM(B6:E6)</f>
        <v>0</v>
      </c>
    </row>
    <row r="7" spans="1:7">
      <c r="A7" t="s">
        <v>36</v>
      </c>
      <c r="B7" s="14">
        <v>11.8</v>
      </c>
      <c r="C7" s="14">
        <v>18</v>
      </c>
      <c r="D7" s="14">
        <v>24.3</v>
      </c>
      <c r="E7" s="14">
        <v>24.67</v>
      </c>
      <c r="F7" s="14">
        <f>100-SUM(B7:E7)</f>
        <v>21.22999999999999</v>
      </c>
      <c r="G7">
        <f>SUM(B7:F7)</f>
        <v>100</v>
      </c>
    </row>
    <row r="8" spans="1:7">
      <c r="A8" t="s">
        <v>90</v>
      </c>
      <c r="B8">
        <f>20*B7</f>
        <v>236</v>
      </c>
      <c r="C8">
        <f>20*C7</f>
        <v>360</v>
      </c>
      <c r="D8">
        <f>20*D7</f>
        <v>486</v>
      </c>
      <c r="E8" s="3">
        <f>20*E7</f>
        <v>493.40000000000003</v>
      </c>
      <c r="F8" s="3">
        <f>2000-SUM(B8:E8)</f>
        <v>424.59999999999991</v>
      </c>
      <c r="G8">
        <f>SUM(B8:F8)</f>
        <v>2000</v>
      </c>
    </row>
    <row r="9" spans="1:7">
      <c r="A9" t="s">
        <v>30</v>
      </c>
      <c r="B9">
        <v>225</v>
      </c>
      <c r="C9">
        <v>360</v>
      </c>
      <c r="D9">
        <v>493</v>
      </c>
      <c r="E9" s="3">
        <v>500</v>
      </c>
      <c r="F9">
        <v>432</v>
      </c>
      <c r="G9">
        <f>SUM(B9:F9)</f>
        <v>2010</v>
      </c>
    </row>
    <row r="10" spans="1:7">
      <c r="E10" s="3"/>
    </row>
    <row r="11" spans="1:7">
      <c r="A11" t="s">
        <v>39</v>
      </c>
      <c r="B11" t="s">
        <v>40</v>
      </c>
      <c r="C11" t="s">
        <v>41</v>
      </c>
      <c r="D11" t="s">
        <v>42</v>
      </c>
      <c r="E11" t="s">
        <v>43</v>
      </c>
    </row>
    <row r="12" spans="1:7">
      <c r="A12" t="s">
        <v>36</v>
      </c>
      <c r="B12" s="14">
        <v>20.338000000000001</v>
      </c>
      <c r="C12" s="14">
        <v>23.901</v>
      </c>
      <c r="D12" s="14">
        <v>24.39</v>
      </c>
      <c r="E12" s="14">
        <v>31.370999999999999</v>
      </c>
      <c r="F12" s="3">
        <f t="shared" ref="F12:F13" si="0">SUM(B12:E12)</f>
        <v>100</v>
      </c>
    </row>
    <row r="13" spans="1:7">
      <c r="A13" t="s">
        <v>90</v>
      </c>
      <c r="B13" s="3">
        <f>20*B12</f>
        <v>406.76</v>
      </c>
      <c r="C13" s="3">
        <f>20*C12</f>
        <v>478.02</v>
      </c>
      <c r="D13" s="3">
        <f>20*D12</f>
        <v>487.8</v>
      </c>
      <c r="E13" s="3">
        <f>20*E12</f>
        <v>627.41999999999996</v>
      </c>
      <c r="F13" s="3">
        <f t="shared" si="0"/>
        <v>2000</v>
      </c>
    </row>
    <row r="14" spans="1:7">
      <c r="A14" t="s">
        <v>30</v>
      </c>
      <c r="B14" s="3">
        <v>486</v>
      </c>
      <c r="C14" s="3">
        <v>565</v>
      </c>
      <c r="D14" s="3">
        <v>546</v>
      </c>
      <c r="E14" s="3">
        <v>413</v>
      </c>
      <c r="F14" s="3">
        <f>SUM(B14:E14)</f>
        <v>2010</v>
      </c>
    </row>
    <row r="15" spans="1:7">
      <c r="B15" s="3"/>
      <c r="C15" s="3"/>
      <c r="D15" s="3"/>
      <c r="E15" s="3"/>
    </row>
    <row r="16" spans="1:7">
      <c r="A16" t="s">
        <v>44</v>
      </c>
      <c r="B16" t="s">
        <v>45</v>
      </c>
      <c r="C16" t="s">
        <v>46</v>
      </c>
      <c r="D16" t="s">
        <v>48</v>
      </c>
      <c r="E16" t="s">
        <v>47</v>
      </c>
    </row>
    <row r="17" spans="1:6">
      <c r="A17" t="s">
        <v>36</v>
      </c>
      <c r="B17" s="14">
        <v>17.100000000000001</v>
      </c>
      <c r="C17" s="14">
        <v>20.8</v>
      </c>
      <c r="D17" s="14">
        <v>23.9</v>
      </c>
      <c r="E17" s="14">
        <v>38.299999999999997</v>
      </c>
      <c r="F17" s="3">
        <f>SUM(B17:E17)</f>
        <v>100.1</v>
      </c>
    </row>
    <row r="18" spans="1:6">
      <c r="A18" t="s">
        <v>90</v>
      </c>
      <c r="B18">
        <f>20*B17</f>
        <v>342</v>
      </c>
      <c r="C18">
        <f>20*C17</f>
        <v>416</v>
      </c>
      <c r="D18">
        <f>20*D17</f>
        <v>478</v>
      </c>
      <c r="E18">
        <f>20*E17</f>
        <v>766</v>
      </c>
      <c r="F18" s="3">
        <f t="shared" ref="F18" si="1">SUM(B18:E18)</f>
        <v>2002</v>
      </c>
    </row>
    <row r="19" spans="1:6">
      <c r="A19" t="s">
        <v>30</v>
      </c>
      <c r="B19">
        <v>387</v>
      </c>
      <c r="C19">
        <v>404</v>
      </c>
      <c r="D19">
        <v>746</v>
      </c>
      <c r="E19">
        <v>463</v>
      </c>
      <c r="F19" s="3">
        <f>SUM(B19:E19)</f>
        <v>2000</v>
      </c>
    </row>
    <row r="21" spans="1:6">
      <c r="A21" t="s">
        <v>49</v>
      </c>
      <c r="B21" t="s">
        <v>50</v>
      </c>
      <c r="C21" t="s">
        <v>51</v>
      </c>
      <c r="D21" t="s">
        <v>52</v>
      </c>
    </row>
    <row r="22" spans="1:6">
      <c r="A22" t="s">
        <v>36</v>
      </c>
      <c r="B22" s="14">
        <v>73.238</v>
      </c>
      <c r="C22" s="14">
        <v>26.762</v>
      </c>
      <c r="D22" s="15" t="s">
        <v>53</v>
      </c>
    </row>
    <row r="23" spans="1:6">
      <c r="A23" t="s">
        <v>90</v>
      </c>
      <c r="B23" s="3">
        <f>20*B22</f>
        <v>1464.76</v>
      </c>
      <c r="C23" s="3">
        <f>20*C22</f>
        <v>535.24</v>
      </c>
      <c r="D23" s="3">
        <f>SUM(B23:C23)</f>
        <v>2000</v>
      </c>
    </row>
    <row r="24" spans="1:6">
      <c r="A24" t="s">
        <v>30</v>
      </c>
      <c r="B24" s="3">
        <v>1437</v>
      </c>
      <c r="C24" s="3">
        <v>556</v>
      </c>
      <c r="D24" s="3">
        <f>SUM(B24:C24)</f>
        <v>1993</v>
      </c>
    </row>
    <row r="25" spans="1:6">
      <c r="B25" s="3"/>
      <c r="C25" s="3"/>
    </row>
    <row r="26" spans="1:6">
      <c r="A26" t="s">
        <v>54</v>
      </c>
      <c r="B26" t="s">
        <v>55</v>
      </c>
      <c r="C26" t="s">
        <v>56</v>
      </c>
      <c r="D26" t="s">
        <v>57</v>
      </c>
      <c r="E26" t="s">
        <v>35</v>
      </c>
    </row>
    <row r="27" spans="1:6">
      <c r="A27" t="s">
        <v>36</v>
      </c>
      <c r="B27">
        <v>60.1</v>
      </c>
      <c r="C27">
        <v>18.5</v>
      </c>
      <c r="D27">
        <v>13.4</v>
      </c>
      <c r="E27" t="s">
        <v>58</v>
      </c>
    </row>
    <row r="28" spans="1:6">
      <c r="A28" t="s">
        <v>90</v>
      </c>
      <c r="B28">
        <f>B27*20</f>
        <v>1202</v>
      </c>
      <c r="C28">
        <f>C27*20</f>
        <v>370</v>
      </c>
      <c r="D28">
        <f>D27*20</f>
        <v>268</v>
      </c>
      <c r="E28">
        <f>SUM(B28:D28)</f>
        <v>1840</v>
      </c>
    </row>
    <row r="29" spans="1:6">
      <c r="A29" t="s">
        <v>30</v>
      </c>
      <c r="B29">
        <v>1539</v>
      </c>
      <c r="C29">
        <v>100</v>
      </c>
      <c r="D29">
        <v>182</v>
      </c>
      <c r="E29">
        <f>SUM(B29:D29)</f>
        <v>1821</v>
      </c>
    </row>
  </sheetData>
  <hyperlinks>
    <hyperlink ref="E2" r:id="rId1" xr:uid="{00000000-0004-0000-0000-000000000000}"/>
    <hyperlink ref="D22" r:id="rId2" display="https://www.ers.usda.gov/data-products/rural-urban-commuting-area-codes/"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27"/>
  <sheetViews>
    <sheetView topLeftCell="A17" workbookViewId="0">
      <selection activeCell="A23" sqref="A23:E26"/>
    </sheetView>
  </sheetViews>
  <sheetFormatPr baseColWidth="10" defaultColWidth="10.83203125" defaultRowHeight="15"/>
  <sheetData>
    <row r="1" spans="1:10" ht="16" thickBot="1">
      <c r="A1" s="9" t="s">
        <v>14</v>
      </c>
      <c r="B1" s="12" t="s">
        <v>15</v>
      </c>
      <c r="C1" s="12" t="s">
        <v>16</v>
      </c>
      <c r="D1" s="7"/>
      <c r="E1" s="7"/>
      <c r="F1" s="7"/>
    </row>
    <row r="2" spans="1:10" ht="16" thickBot="1">
      <c r="A2" s="5" t="s">
        <v>10</v>
      </c>
      <c r="B2" s="6">
        <f>1-C2</f>
        <v>0.5064562063085738</v>
      </c>
      <c r="C2" s="6">
        <v>0.49354379369142626</v>
      </c>
      <c r="D2" s="7">
        <f>SUM(B2:C2)</f>
        <v>1</v>
      </c>
      <c r="E2" s="7"/>
      <c r="F2" s="7" t="s">
        <v>91</v>
      </c>
    </row>
    <row r="3" spans="1:10" ht="16" thickBot="1">
      <c r="A3" s="5" t="s">
        <v>11</v>
      </c>
      <c r="B3" s="8">
        <f>ROUND(2000*B2,0)</f>
        <v>1013</v>
      </c>
      <c r="C3" s="8">
        <f>ROUND(2000*C2,0)</f>
        <v>987</v>
      </c>
      <c r="D3" s="8">
        <f>ROUND(2000*D2,0)</f>
        <v>2000</v>
      </c>
      <c r="E3" s="7"/>
      <c r="F3" s="7"/>
    </row>
    <row r="4" spans="1:10" ht="30" thickBot="1">
      <c r="A4" s="5" t="s">
        <v>12</v>
      </c>
      <c r="B4" s="8">
        <f>ROUND(2200*B2,0)</f>
        <v>1114</v>
      </c>
      <c r="C4" s="8">
        <f>ROUND(2200*C2,0)</f>
        <v>1086</v>
      </c>
      <c r="D4" s="8">
        <f>ROUND(2200*D2,0)</f>
        <v>2200</v>
      </c>
      <c r="E4" s="7"/>
      <c r="F4" s="7"/>
    </row>
    <row r="6" spans="1:10" ht="16" thickBot="1"/>
    <row r="7" spans="1:10" ht="16" thickBot="1">
      <c r="A7" s="9" t="s">
        <v>17</v>
      </c>
      <c r="B7" s="12" t="s">
        <v>18</v>
      </c>
      <c r="C7" s="12" t="s">
        <v>19</v>
      </c>
      <c r="D7" s="12" t="s">
        <v>20</v>
      </c>
      <c r="E7" s="12" t="s">
        <v>21</v>
      </c>
      <c r="F7" s="12" t="s">
        <v>22</v>
      </c>
      <c r="G7" s="7"/>
    </row>
    <row r="8" spans="1:10" ht="16" thickBot="1">
      <c r="A8" s="5" t="s">
        <v>10</v>
      </c>
      <c r="B8" s="6">
        <v>0.11192255877789467</v>
      </c>
      <c r="C8" s="6">
        <v>0.18591237270266067</v>
      </c>
      <c r="D8" s="6">
        <v>0.26180562458671341</v>
      </c>
      <c r="E8" s="6">
        <v>0.23014443705193119</v>
      </c>
      <c r="F8" s="6">
        <v>0.21021500688079983</v>
      </c>
      <c r="G8" s="7">
        <f>SUM(B8:F8)</f>
        <v>0.99999999999999989</v>
      </c>
    </row>
    <row r="9" spans="1:10" ht="16" thickBot="1">
      <c r="A9" s="5" t="s">
        <v>11</v>
      </c>
      <c r="B9" s="8">
        <f t="shared" ref="B9:G9" si="0">ROUND(2000*B8,0)</f>
        <v>224</v>
      </c>
      <c r="C9" s="8">
        <f t="shared" si="0"/>
        <v>372</v>
      </c>
      <c r="D9" s="8">
        <f t="shared" si="0"/>
        <v>524</v>
      </c>
      <c r="E9" s="8">
        <f t="shared" si="0"/>
        <v>460</v>
      </c>
      <c r="F9" s="8">
        <f t="shared" si="0"/>
        <v>420</v>
      </c>
      <c r="G9" s="8">
        <f t="shared" si="0"/>
        <v>2000</v>
      </c>
    </row>
    <row r="10" spans="1:10" ht="30" thickBot="1">
      <c r="A10" s="5" t="s">
        <v>12</v>
      </c>
      <c r="B10" s="8">
        <f t="shared" ref="B10:G10" si="1">ROUND(2200*B8,0)</f>
        <v>246</v>
      </c>
      <c r="C10" s="8">
        <f t="shared" si="1"/>
        <v>409</v>
      </c>
      <c r="D10" s="8">
        <f t="shared" si="1"/>
        <v>576</v>
      </c>
      <c r="E10" s="8">
        <f t="shared" si="1"/>
        <v>506</v>
      </c>
      <c r="F10" s="8">
        <f t="shared" si="1"/>
        <v>462</v>
      </c>
      <c r="G10" s="8">
        <f t="shared" si="1"/>
        <v>2200</v>
      </c>
    </row>
    <row r="11" spans="1:10">
      <c r="A11" s="9" t="s">
        <v>30</v>
      </c>
      <c r="B11" s="10"/>
      <c r="C11" s="10"/>
      <c r="D11" s="10"/>
      <c r="E11" s="10"/>
      <c r="F11" s="10"/>
      <c r="G11" s="10"/>
    </row>
    <row r="14" spans="1:10" ht="30" thickBot="1">
      <c r="A14" s="9" t="s">
        <v>13</v>
      </c>
      <c r="B14" t="s">
        <v>248</v>
      </c>
      <c r="C14" s="18" t="s">
        <v>249</v>
      </c>
      <c r="D14" s="18" t="s">
        <v>250</v>
      </c>
      <c r="E14" s="18" t="s">
        <v>251</v>
      </c>
      <c r="F14" s="19" t="s">
        <v>252</v>
      </c>
      <c r="G14" s="29" t="s">
        <v>139</v>
      </c>
      <c r="I14" t="s">
        <v>253</v>
      </c>
      <c r="J14" t="s">
        <v>268</v>
      </c>
    </row>
    <row r="15" spans="1:10" ht="16" thickBot="1">
      <c r="A15" s="5" t="s">
        <v>10</v>
      </c>
      <c r="B15" s="31">
        <v>0.113539667648902</v>
      </c>
      <c r="C15" s="31">
        <v>0.20221723103033501</v>
      </c>
      <c r="D15" s="31">
        <v>0.33492022094458102</v>
      </c>
      <c r="E15" s="31">
        <v>6.8930349517510897E-2</v>
      </c>
      <c r="F15" s="31">
        <v>0.280392530858671</v>
      </c>
      <c r="G15" s="17">
        <f>SUM(B15:F15)</f>
        <v>0.99999999999999989</v>
      </c>
      <c r="I15" t="s">
        <v>249</v>
      </c>
    </row>
    <row r="16" spans="1:10" ht="16" thickBot="1">
      <c r="A16" s="5" t="s">
        <v>11</v>
      </c>
      <c r="B16" s="10">
        <f>ROUND(2000*B15,0)</f>
        <v>227</v>
      </c>
      <c r="C16" s="10">
        <f>ROUND(2000*C15,0)</f>
        <v>404</v>
      </c>
      <c r="D16" s="10">
        <f>ROUND(2000*D15,0)</f>
        <v>670</v>
      </c>
      <c r="E16" s="10">
        <f>ROUND(2000*E15,0)</f>
        <v>138</v>
      </c>
      <c r="F16" s="10">
        <f>ROUND(2000*F15,0)</f>
        <v>561</v>
      </c>
      <c r="G16" s="3">
        <f>SUM(B16:F16)</f>
        <v>2000</v>
      </c>
      <c r="I16" s="29" t="s">
        <v>250</v>
      </c>
      <c r="J16" t="s">
        <v>269</v>
      </c>
    </row>
    <row r="17" spans="1:10" ht="30" thickBot="1">
      <c r="A17" s="5" t="s">
        <v>12</v>
      </c>
      <c r="B17" s="2">
        <f>ROUND(2200*B15,0)</f>
        <v>250</v>
      </c>
      <c r="C17" s="2">
        <f>ROUND(2200*C15,0)</f>
        <v>445</v>
      </c>
      <c r="D17" s="2">
        <f>ROUND(2200*D15,0)</f>
        <v>737</v>
      </c>
      <c r="E17" s="2">
        <f>ROUND(2200*E15,0)</f>
        <v>152</v>
      </c>
      <c r="F17" s="2">
        <f>ROUND(2200*F15,0)</f>
        <v>617</v>
      </c>
      <c r="G17" s="3">
        <f>SUM(B17:F17)</f>
        <v>2201</v>
      </c>
      <c r="I17" s="29" t="s">
        <v>251</v>
      </c>
    </row>
    <row r="18" spans="1:10">
      <c r="A18" s="9" t="s">
        <v>30</v>
      </c>
      <c r="B18" s="2"/>
      <c r="C18" s="2"/>
      <c r="D18" s="2"/>
      <c r="E18" s="11"/>
      <c r="I18" t="s">
        <v>252</v>
      </c>
      <c r="J18" t="s">
        <v>270</v>
      </c>
    </row>
    <row r="19" spans="1:10">
      <c r="I19" t="s">
        <v>234</v>
      </c>
      <c r="J19" t="s">
        <v>267</v>
      </c>
    </row>
    <row r="22" spans="1:10" ht="16" thickBot="1"/>
    <row r="23" spans="1:10" ht="30" thickBot="1">
      <c r="A23" s="9" t="s">
        <v>85</v>
      </c>
      <c r="B23" s="12" t="s">
        <v>51</v>
      </c>
      <c r="C23" s="8" t="s">
        <v>50</v>
      </c>
      <c r="D23" s="12"/>
      <c r="E23" s="12"/>
    </row>
    <row r="24" spans="1:10" ht="16" thickBot="1">
      <c r="A24" s="5" t="s">
        <v>10</v>
      </c>
      <c r="B24" s="6">
        <v>0.28418060000000001</v>
      </c>
      <c r="C24" s="6">
        <v>0.71581939999999999</v>
      </c>
      <c r="D24" s="6">
        <f>SUM(B24:C24)</f>
        <v>1</v>
      </c>
      <c r="E24" s="7"/>
      <c r="F24" t="s">
        <v>211</v>
      </c>
      <c r="G24" t="s">
        <v>293</v>
      </c>
    </row>
    <row r="25" spans="1:10" ht="16" thickBot="1">
      <c r="A25" s="5" t="s">
        <v>11</v>
      </c>
      <c r="B25" s="8">
        <f t="shared" ref="B25:C25" si="2">ROUND(2000*B24,0)</f>
        <v>568</v>
      </c>
      <c r="C25" s="8">
        <f t="shared" si="2"/>
        <v>1432</v>
      </c>
      <c r="D25" s="8">
        <f>SUM(B25:C25)</f>
        <v>2000</v>
      </c>
      <c r="E25" s="20"/>
      <c r="F25" t="s">
        <v>171</v>
      </c>
      <c r="G25" t="s">
        <v>294</v>
      </c>
    </row>
    <row r="26" spans="1:10" ht="44" thickBot="1">
      <c r="A26" s="5" t="s">
        <v>89</v>
      </c>
      <c r="B26" s="10">
        <f>ROUND(2200*B24,0)</f>
        <v>625</v>
      </c>
      <c r="C26" s="10">
        <f t="shared" ref="C26" si="3">ROUND(2200*C24,0)</f>
        <v>1575</v>
      </c>
      <c r="D26" s="10">
        <f>SUM(B26:C26)</f>
        <v>2200</v>
      </c>
      <c r="E26" s="20"/>
      <c r="G26" t="s">
        <v>295</v>
      </c>
    </row>
    <row r="27" spans="1:10">
      <c r="G27" t="s">
        <v>296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36"/>
  <sheetViews>
    <sheetView topLeftCell="A7" workbookViewId="0">
      <selection activeCell="E15" sqref="E15"/>
    </sheetView>
  </sheetViews>
  <sheetFormatPr baseColWidth="10" defaultColWidth="8.83203125" defaultRowHeight="15"/>
  <cols>
    <col min="1" max="1" width="8.5" bestFit="1" customWidth="1"/>
    <col min="2" max="2" width="9.6640625" customWidth="1"/>
    <col min="3" max="3" width="9.33203125" customWidth="1"/>
  </cols>
  <sheetData>
    <row r="1" spans="1:11" ht="16" thickBot="1">
      <c r="A1" s="9" t="s">
        <v>14</v>
      </c>
      <c r="B1" s="12" t="s">
        <v>15</v>
      </c>
      <c r="C1" s="12" t="s">
        <v>16</v>
      </c>
      <c r="D1" s="7"/>
      <c r="E1" s="7"/>
      <c r="F1" s="7"/>
      <c r="G1" s="7"/>
    </row>
    <row r="2" spans="1:11" ht="30" thickBot="1">
      <c r="A2" s="5" t="s">
        <v>10</v>
      </c>
      <c r="B2" s="6">
        <f>1/(1+F3)</f>
        <v>0.48604073678095544</v>
      </c>
      <c r="C2" s="6">
        <f>F3/(1+F3)</f>
        <v>0.5139592632190445</v>
      </c>
      <c r="D2" s="7">
        <f>SUM(B2:C2)</f>
        <v>1</v>
      </c>
      <c r="E2" s="7"/>
      <c r="F2" s="7" t="s">
        <v>91</v>
      </c>
      <c r="G2" s="7"/>
    </row>
    <row r="3" spans="1:11" ht="16" thickBot="1">
      <c r="A3" s="5" t="s">
        <v>11</v>
      </c>
      <c r="B3" s="8">
        <f>ROUND(2000*B2,0)</f>
        <v>972</v>
      </c>
      <c r="C3" s="8">
        <f>ROUND(2000*C2,0)</f>
        <v>1028</v>
      </c>
      <c r="D3" s="8">
        <f>ROUND(2000*D2,0)</f>
        <v>2000</v>
      </c>
      <c r="E3" s="7"/>
      <c r="F3" s="7">
        <v>1.057440712938988</v>
      </c>
      <c r="G3" s="7"/>
    </row>
    <row r="4" spans="1:11" ht="30" thickBot="1">
      <c r="A4" s="5" t="s">
        <v>12</v>
      </c>
      <c r="B4" s="8">
        <f>ROUND(2200*B2,0)</f>
        <v>1069</v>
      </c>
      <c r="C4" s="8">
        <f>ROUND(2200*C2,0)</f>
        <v>1131</v>
      </c>
      <c r="D4" s="8">
        <f>ROUND(2200*D2,0)</f>
        <v>2200</v>
      </c>
      <c r="E4" s="7"/>
      <c r="F4" s="7"/>
      <c r="G4" s="7"/>
    </row>
    <row r="5" spans="1:11">
      <c r="A5" s="9" t="s">
        <v>30</v>
      </c>
      <c r="B5" s="10"/>
      <c r="C5" s="10"/>
      <c r="D5" s="10"/>
      <c r="E5" s="7"/>
      <c r="F5" s="7"/>
      <c r="G5" s="7"/>
    </row>
    <row r="6" spans="1:11">
      <c r="A6" s="23"/>
      <c r="B6" s="24"/>
      <c r="C6" s="24"/>
      <c r="D6" s="24"/>
      <c r="E6" s="24"/>
      <c r="F6" s="24"/>
      <c r="G6" s="24"/>
      <c r="H6" s="25"/>
    </row>
    <row r="7" spans="1:11" ht="16" thickBot="1">
      <c r="A7" s="9"/>
      <c r="B7" s="26"/>
      <c r="C7" s="26"/>
      <c r="D7" s="26"/>
      <c r="E7" s="26"/>
      <c r="F7" s="26"/>
      <c r="G7" s="24"/>
      <c r="H7" s="25"/>
    </row>
    <row r="8" spans="1:11" ht="16" thickBot="1">
      <c r="A8" s="9" t="s">
        <v>17</v>
      </c>
      <c r="B8" s="12" t="s">
        <v>18</v>
      </c>
      <c r="C8" s="12" t="s">
        <v>19</v>
      </c>
      <c r="D8" s="12" t="s">
        <v>20</v>
      </c>
      <c r="E8" s="12" t="s">
        <v>21</v>
      </c>
      <c r="F8" s="12" t="s">
        <v>22</v>
      </c>
      <c r="G8" s="7"/>
      <c r="H8" s="25"/>
    </row>
    <row r="9" spans="1:11" ht="30" thickBot="1">
      <c r="A9" s="5" t="s">
        <v>10</v>
      </c>
      <c r="B9" s="6">
        <v>0.18353983704816287</v>
      </c>
      <c r="C9" s="6">
        <v>0.24282507436542905</v>
      </c>
      <c r="D9" s="6">
        <v>0.2889545677154407</v>
      </c>
      <c r="E9" s="6">
        <v>0.18828387827311449</v>
      </c>
      <c r="F9" s="6">
        <v>9.6396642597853091E-2</v>
      </c>
      <c r="G9" s="7">
        <f>SUM(B9:F9)</f>
        <v>1.0000000000000002</v>
      </c>
      <c r="H9" s="25"/>
    </row>
    <row r="10" spans="1:11" ht="16" thickBot="1">
      <c r="A10" s="5" t="s">
        <v>11</v>
      </c>
      <c r="B10" s="8">
        <f t="shared" ref="B10:G10" si="0">ROUND(2000*B9,0)</f>
        <v>367</v>
      </c>
      <c r="C10" s="8">
        <f t="shared" si="0"/>
        <v>486</v>
      </c>
      <c r="D10" s="8">
        <f t="shared" si="0"/>
        <v>578</v>
      </c>
      <c r="E10" s="8">
        <f t="shared" si="0"/>
        <v>377</v>
      </c>
      <c r="F10" s="8">
        <f t="shared" si="0"/>
        <v>193</v>
      </c>
      <c r="G10" s="8">
        <f t="shared" si="0"/>
        <v>2000</v>
      </c>
      <c r="H10" s="25"/>
    </row>
    <row r="11" spans="1:11" ht="30" thickBot="1">
      <c r="A11" s="5" t="s">
        <v>12</v>
      </c>
      <c r="B11" s="8">
        <f t="shared" ref="B11:G11" si="1">ROUND(2200*B9,0)</f>
        <v>404</v>
      </c>
      <c r="C11" s="8">
        <f t="shared" si="1"/>
        <v>534</v>
      </c>
      <c r="D11" s="8">
        <f t="shared" si="1"/>
        <v>636</v>
      </c>
      <c r="E11" s="8">
        <f t="shared" si="1"/>
        <v>414</v>
      </c>
      <c r="F11" s="8">
        <f t="shared" si="1"/>
        <v>212</v>
      </c>
      <c r="G11" s="8">
        <f t="shared" si="1"/>
        <v>2200</v>
      </c>
      <c r="H11" s="25"/>
    </row>
    <row r="12" spans="1:11">
      <c r="A12" s="9" t="s">
        <v>30</v>
      </c>
      <c r="B12" s="10"/>
      <c r="C12" s="10"/>
      <c r="D12" s="10"/>
      <c r="E12" s="10"/>
      <c r="F12" s="10"/>
      <c r="G12" s="10"/>
      <c r="H12" s="25"/>
    </row>
    <row r="13" spans="1:11">
      <c r="H13" s="25"/>
    </row>
    <row r="14" spans="1:11" ht="72" thickBot="1">
      <c r="A14" s="9" t="s">
        <v>13</v>
      </c>
      <c r="B14" s="18" t="s">
        <v>117</v>
      </c>
      <c r="C14" s="18" t="s">
        <v>118</v>
      </c>
      <c r="D14" s="18" t="s">
        <v>119</v>
      </c>
      <c r="E14" s="18" t="s">
        <v>302</v>
      </c>
      <c r="F14" s="19" t="s">
        <v>120</v>
      </c>
      <c r="G14" s="29"/>
      <c r="H14" s="25"/>
      <c r="K14" t="s">
        <v>301</v>
      </c>
    </row>
    <row r="15" spans="1:11" ht="30" thickBot="1">
      <c r="A15" s="5" t="s">
        <v>10</v>
      </c>
      <c r="B15" s="21">
        <v>0.13169073093611702</v>
      </c>
      <c r="C15" s="21">
        <v>0.20145928952848952</v>
      </c>
      <c r="D15" s="21">
        <v>0.26537793566411777</v>
      </c>
      <c r="E15" s="21">
        <v>0.26349328733071997</v>
      </c>
      <c r="F15" s="22">
        <v>0.13797875654055569</v>
      </c>
      <c r="G15" s="17">
        <f>SUM(B15:F15)</f>
        <v>0.99999999999999989</v>
      </c>
    </row>
    <row r="16" spans="1:11" ht="16" thickBot="1">
      <c r="A16" s="5" t="s">
        <v>11</v>
      </c>
      <c r="B16" s="10">
        <f t="shared" ref="B16:F16" si="2">ROUND(2000*B15,0)</f>
        <v>263</v>
      </c>
      <c r="C16" s="10">
        <f t="shared" si="2"/>
        <v>403</v>
      </c>
      <c r="D16" s="10">
        <f t="shared" si="2"/>
        <v>531</v>
      </c>
      <c r="E16" s="10">
        <f t="shared" si="2"/>
        <v>527</v>
      </c>
      <c r="F16" s="10">
        <f t="shared" si="2"/>
        <v>276</v>
      </c>
      <c r="G16" s="3">
        <f>SUM(B16:F16)</f>
        <v>2000</v>
      </c>
      <c r="K16" t="s">
        <v>122</v>
      </c>
    </row>
    <row r="17" spans="1:12" ht="30" thickBot="1">
      <c r="A17" s="5" t="s">
        <v>12</v>
      </c>
      <c r="B17" s="2">
        <f t="shared" ref="B17:F17" si="3">ROUND(2200*B15,0)</f>
        <v>290</v>
      </c>
      <c r="C17" s="2">
        <f t="shared" si="3"/>
        <v>443</v>
      </c>
      <c r="D17" s="2">
        <f t="shared" si="3"/>
        <v>584</v>
      </c>
      <c r="E17" s="2">
        <f t="shared" si="3"/>
        <v>580</v>
      </c>
      <c r="F17" s="2">
        <f t="shared" si="3"/>
        <v>304</v>
      </c>
      <c r="G17" s="3">
        <f>SUM(B17:F17)</f>
        <v>2201</v>
      </c>
      <c r="K17" t="s">
        <v>121</v>
      </c>
    </row>
    <row r="18" spans="1:12">
      <c r="A18" s="9" t="s">
        <v>30</v>
      </c>
      <c r="B18" s="2"/>
      <c r="C18" s="2"/>
      <c r="D18" s="2"/>
      <c r="E18" s="11"/>
      <c r="F18" s="33"/>
      <c r="H18" s="25"/>
    </row>
    <row r="19" spans="1:12">
      <c r="A19" s="9"/>
      <c r="B19" s="21"/>
      <c r="C19" s="21"/>
      <c r="D19" s="21"/>
      <c r="E19" s="21"/>
      <c r="F19" s="22"/>
      <c r="G19" s="27"/>
      <c r="H19" s="25"/>
    </row>
    <row r="20" spans="1:12">
      <c r="A20" s="9"/>
      <c r="B20" s="10"/>
      <c r="C20" s="10"/>
      <c r="D20" s="10"/>
      <c r="E20" s="10"/>
      <c r="F20" s="10"/>
      <c r="G20" s="28"/>
      <c r="H20" s="25"/>
      <c r="K20" t="s">
        <v>142</v>
      </c>
      <c r="L20" t="s">
        <v>143</v>
      </c>
    </row>
    <row r="21" spans="1:12" ht="30" thickBot="1">
      <c r="A21" s="9" t="s">
        <v>218</v>
      </c>
      <c r="B21" s="18" t="s">
        <v>298</v>
      </c>
      <c r="C21" s="18" t="s">
        <v>299</v>
      </c>
      <c r="D21" s="18"/>
      <c r="E21" s="18"/>
      <c r="F21" s="19"/>
      <c r="G21" s="29"/>
      <c r="H21" s="25"/>
    </row>
    <row r="22" spans="1:12" ht="30" thickBot="1">
      <c r="A22" s="5" t="s">
        <v>10</v>
      </c>
      <c r="B22" s="11">
        <f>B29+C29</f>
        <v>0.63878069999999998</v>
      </c>
      <c r="C22" s="11">
        <f>D29+E29+F29+G29</f>
        <v>0.36111144999999994</v>
      </c>
      <c r="D22" s="17">
        <f>SUM(B22:C22)</f>
        <v>0.99989214999999998</v>
      </c>
      <c r="E22" s="21"/>
      <c r="F22" s="22"/>
    </row>
    <row r="23" spans="1:12" ht="16" thickBot="1">
      <c r="A23" s="5" t="s">
        <v>11</v>
      </c>
      <c r="B23" s="10">
        <f t="shared" ref="B23:C23" si="4">ROUND(2000*B22,0)</f>
        <v>1278</v>
      </c>
      <c r="C23" s="10">
        <f t="shared" si="4"/>
        <v>722</v>
      </c>
      <c r="D23" s="3">
        <f>SUM(B23:C23)</f>
        <v>2000</v>
      </c>
      <c r="E23" s="10"/>
      <c r="F23" s="10"/>
      <c r="G23" s="10"/>
    </row>
    <row r="24" spans="1:12" ht="30" thickBot="1">
      <c r="A24" s="5" t="s">
        <v>12</v>
      </c>
      <c r="B24" s="2">
        <f t="shared" ref="B24:C24" si="5">ROUND(2200*B22,0)</f>
        <v>1405</v>
      </c>
      <c r="C24" s="2">
        <f t="shared" si="5"/>
        <v>794</v>
      </c>
      <c r="D24" s="3">
        <f>SUM(B24:C24)</f>
        <v>2199</v>
      </c>
      <c r="E24" s="2"/>
      <c r="F24" s="2"/>
      <c r="G24" s="2"/>
    </row>
    <row r="25" spans="1:12">
      <c r="A25" s="9" t="s">
        <v>30</v>
      </c>
      <c r="B25" s="2"/>
      <c r="C25" s="2"/>
      <c r="D25" s="2"/>
      <c r="E25" s="11"/>
      <c r="H25" s="25"/>
    </row>
    <row r="26" spans="1:12">
      <c r="A26" s="9"/>
      <c r="B26" s="2"/>
      <c r="C26" s="2"/>
      <c r="D26" s="2"/>
      <c r="E26" s="11"/>
      <c r="H26" s="25"/>
    </row>
    <row r="27" spans="1:12">
      <c r="A27" s="9"/>
      <c r="B27" s="2"/>
      <c r="C27" s="2"/>
      <c r="D27" s="2"/>
      <c r="E27" s="11"/>
      <c r="H27" s="25"/>
    </row>
    <row r="28" spans="1:12" ht="30" thickBot="1">
      <c r="A28" s="9" t="s">
        <v>218</v>
      </c>
      <c r="B28" s="18" t="s">
        <v>144</v>
      </c>
      <c r="C28" s="18" t="s">
        <v>145</v>
      </c>
      <c r="D28" s="18" t="s">
        <v>146</v>
      </c>
      <c r="E28" s="18" t="s">
        <v>147</v>
      </c>
      <c r="F28" s="19" t="s">
        <v>148</v>
      </c>
      <c r="G28" s="29" t="s">
        <v>149</v>
      </c>
      <c r="H28" s="25"/>
    </row>
    <row r="29" spans="1:12" ht="30" thickBot="1">
      <c r="A29" s="5" t="s">
        <v>10</v>
      </c>
      <c r="B29" s="21">
        <v>0.40933170000000002</v>
      </c>
      <c r="C29" s="21">
        <v>0.22944899999999999</v>
      </c>
      <c r="D29" s="21">
        <v>0.1114927</v>
      </c>
      <c r="E29" s="21">
        <v>0.1101543</v>
      </c>
      <c r="F29" s="22">
        <v>0.1096213</v>
      </c>
      <c r="G29">
        <v>2.9843149999999999E-2</v>
      </c>
      <c r="H29" s="17">
        <f>SUM(B29:G29)</f>
        <v>0.99989215000000009</v>
      </c>
    </row>
    <row r="30" spans="1:12" ht="16" thickBot="1">
      <c r="A30" s="5" t="s">
        <v>11</v>
      </c>
      <c r="B30" s="10">
        <f t="shared" ref="B30:G30" si="6">ROUND(2000*B29,0)</f>
        <v>819</v>
      </c>
      <c r="C30" s="10">
        <f t="shared" si="6"/>
        <v>459</v>
      </c>
      <c r="D30" s="10">
        <f t="shared" si="6"/>
        <v>223</v>
      </c>
      <c r="E30" s="10">
        <f t="shared" si="6"/>
        <v>220</v>
      </c>
      <c r="F30" s="10">
        <f t="shared" si="6"/>
        <v>219</v>
      </c>
      <c r="G30" s="10">
        <f t="shared" si="6"/>
        <v>60</v>
      </c>
      <c r="H30" s="3">
        <f>SUM(B30:G30)</f>
        <v>2000</v>
      </c>
    </row>
    <row r="31" spans="1:12" ht="30" thickBot="1">
      <c r="A31" s="5" t="s">
        <v>12</v>
      </c>
      <c r="B31" s="2">
        <f t="shared" ref="B31:G31" si="7">ROUND(2200*B29,0)</f>
        <v>901</v>
      </c>
      <c r="C31" s="2">
        <f t="shared" si="7"/>
        <v>505</v>
      </c>
      <c r="D31" s="2">
        <f t="shared" si="7"/>
        <v>245</v>
      </c>
      <c r="E31" s="2">
        <f t="shared" si="7"/>
        <v>242</v>
      </c>
      <c r="F31" s="2">
        <f t="shared" si="7"/>
        <v>241</v>
      </c>
      <c r="G31" s="2">
        <f t="shared" si="7"/>
        <v>66</v>
      </c>
      <c r="H31" s="3">
        <f>SUM(B31:G31)</f>
        <v>2200</v>
      </c>
    </row>
    <row r="32" spans="1:12">
      <c r="A32" s="9" t="s">
        <v>30</v>
      </c>
      <c r="B32" s="2"/>
      <c r="C32" s="2"/>
      <c r="D32" s="2"/>
      <c r="E32" s="11"/>
      <c r="H32" s="25"/>
    </row>
    <row r="33" spans="1:8">
      <c r="A33" s="9"/>
      <c r="B33" s="25"/>
      <c r="C33" s="25"/>
      <c r="D33" s="25"/>
      <c r="E33" s="25"/>
      <c r="F33" s="25"/>
      <c r="G33" s="25"/>
      <c r="H33" s="25"/>
    </row>
    <row r="34" spans="1:8">
      <c r="A34" s="9"/>
      <c r="B34" s="25"/>
      <c r="C34" s="25"/>
      <c r="D34" s="25"/>
      <c r="E34" s="25"/>
      <c r="F34" s="25"/>
      <c r="G34" s="25"/>
      <c r="H34" s="25"/>
    </row>
    <row r="35" spans="1:8">
      <c r="A35" s="9"/>
      <c r="B35" s="25"/>
      <c r="C35" s="25"/>
      <c r="D35" s="25"/>
      <c r="E35" s="25"/>
      <c r="F35" s="25"/>
      <c r="G35" s="25"/>
      <c r="H35" s="25"/>
    </row>
    <row r="36" spans="1:8">
      <c r="A36" s="25"/>
      <c r="B36" s="25"/>
      <c r="C36" s="25"/>
      <c r="D36" s="25"/>
      <c r="E36" s="25"/>
      <c r="F36" s="25"/>
      <c r="G36" s="25"/>
      <c r="H36" s="2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26"/>
  <sheetViews>
    <sheetView workbookViewId="0">
      <selection activeCell="G4" sqref="G4"/>
    </sheetView>
  </sheetViews>
  <sheetFormatPr baseColWidth="10" defaultColWidth="8.83203125" defaultRowHeight="15"/>
  <sheetData>
    <row r="1" spans="1:11" ht="16" thickBot="1">
      <c r="A1" s="9" t="s">
        <v>14</v>
      </c>
      <c r="B1" s="12" t="s">
        <v>15</v>
      </c>
      <c r="C1" s="12" t="s">
        <v>16</v>
      </c>
      <c r="D1" s="7"/>
      <c r="E1" s="7"/>
      <c r="F1" s="7"/>
    </row>
    <row r="2" spans="1:11" ht="30" thickBot="1">
      <c r="A2" s="5" t="s">
        <v>10</v>
      </c>
      <c r="B2" s="6">
        <f>1/(1+F3)</f>
        <v>0.50051843200000001</v>
      </c>
      <c r="C2" s="6">
        <f>F3/(1+F3)</f>
        <v>0.49948156799999999</v>
      </c>
      <c r="D2" s="7">
        <f>SUM(B2:C2)</f>
        <v>1</v>
      </c>
      <c r="E2" s="7"/>
      <c r="F2" s="7" t="s">
        <v>91</v>
      </c>
    </row>
    <row r="3" spans="1:11" ht="16" thickBot="1">
      <c r="A3" s="5" t="s">
        <v>11</v>
      </c>
      <c r="B3" s="8">
        <f>ROUND(2000*B2,0)</f>
        <v>1001</v>
      </c>
      <c r="C3" s="8">
        <f>ROUND(2000*C2,0)</f>
        <v>999</v>
      </c>
      <c r="D3" s="8">
        <f>ROUND(2000*D2,0)</f>
        <v>2000</v>
      </c>
      <c r="E3" s="7"/>
      <c r="F3" s="7">
        <v>0.99792841994678028</v>
      </c>
    </row>
    <row r="4" spans="1:11" ht="30" thickBot="1">
      <c r="A4" s="5" t="s">
        <v>12</v>
      </c>
      <c r="B4" s="8">
        <f>ROUND(2200*B2,0)</f>
        <v>1101</v>
      </c>
      <c r="C4" s="8">
        <f>ROUND(2200*C2,0)</f>
        <v>1099</v>
      </c>
      <c r="D4" s="8">
        <f>ROUND(2200*D2,0)</f>
        <v>2200</v>
      </c>
      <c r="E4" s="7"/>
      <c r="F4" s="34"/>
    </row>
    <row r="6" spans="1:11" ht="16" thickBot="1"/>
    <row r="7" spans="1:11" ht="16" thickBot="1">
      <c r="A7" s="9" t="s">
        <v>17</v>
      </c>
      <c r="B7" s="12" t="s">
        <v>18</v>
      </c>
      <c r="C7" s="12" t="s">
        <v>19</v>
      </c>
      <c r="D7" s="12" t="s">
        <v>20</v>
      </c>
      <c r="E7" s="12" t="s">
        <v>21</v>
      </c>
      <c r="F7" s="12" t="s">
        <v>22</v>
      </c>
      <c r="G7" s="7"/>
    </row>
    <row r="8" spans="1:11" ht="30" thickBot="1">
      <c r="A8" s="5" t="s">
        <v>10</v>
      </c>
      <c r="B8" s="6">
        <v>0.16971230245923971</v>
      </c>
      <c r="C8" s="6">
        <v>0.22812202268499782</v>
      </c>
      <c r="D8" s="6">
        <v>0.31003297861716123</v>
      </c>
      <c r="E8" s="6">
        <v>0.20788644498076311</v>
      </c>
      <c r="F8" s="6">
        <v>8.4246251257838134E-2</v>
      </c>
      <c r="G8" s="7">
        <f>SUM(B8:F8)</f>
        <v>1</v>
      </c>
    </row>
    <row r="9" spans="1:11" ht="16" thickBot="1">
      <c r="A9" s="5" t="s">
        <v>11</v>
      </c>
      <c r="B9" s="8">
        <f t="shared" ref="B9:G9" si="0">ROUND(2000*B8,0)</f>
        <v>339</v>
      </c>
      <c r="C9" s="8">
        <f t="shared" si="0"/>
        <v>456</v>
      </c>
      <c r="D9" s="8">
        <f t="shared" si="0"/>
        <v>620</v>
      </c>
      <c r="E9" s="8">
        <f t="shared" si="0"/>
        <v>416</v>
      </c>
      <c r="F9" s="8">
        <f t="shared" si="0"/>
        <v>168</v>
      </c>
      <c r="G9" s="8">
        <f t="shared" si="0"/>
        <v>2000</v>
      </c>
    </row>
    <row r="10" spans="1:11" ht="30" thickBot="1">
      <c r="A10" s="5" t="s">
        <v>12</v>
      </c>
      <c r="B10" s="8">
        <f t="shared" ref="B10:G10" si="1">ROUND(2200*B8,0)</f>
        <v>373</v>
      </c>
      <c r="C10" s="8">
        <f t="shared" si="1"/>
        <v>502</v>
      </c>
      <c r="D10" s="8">
        <f t="shared" si="1"/>
        <v>682</v>
      </c>
      <c r="E10" s="8">
        <f t="shared" si="1"/>
        <v>457</v>
      </c>
      <c r="F10" s="8">
        <f t="shared" si="1"/>
        <v>185</v>
      </c>
      <c r="G10" s="8">
        <f t="shared" si="1"/>
        <v>2200</v>
      </c>
    </row>
    <row r="11" spans="1:11">
      <c r="A11" s="9" t="s">
        <v>30</v>
      </c>
      <c r="B11" s="10"/>
      <c r="C11" s="10"/>
      <c r="D11" s="10"/>
      <c r="E11" s="10"/>
      <c r="F11" s="10"/>
      <c r="G11" s="10"/>
    </row>
    <row r="14" spans="1:11" ht="30" thickBot="1">
      <c r="A14" s="9" t="s">
        <v>13</v>
      </c>
      <c r="B14" s="18" t="s">
        <v>158</v>
      </c>
      <c r="C14" s="18" t="s">
        <v>159</v>
      </c>
      <c r="D14" s="18" t="s">
        <v>160</v>
      </c>
      <c r="E14" s="18" t="s">
        <v>161</v>
      </c>
      <c r="F14" s="19" t="s">
        <v>162</v>
      </c>
      <c r="G14" s="29" t="s">
        <v>139</v>
      </c>
      <c r="J14" t="s">
        <v>163</v>
      </c>
      <c r="K14" t="s">
        <v>164</v>
      </c>
    </row>
    <row r="15" spans="1:11" ht="30" thickBot="1">
      <c r="A15" s="5" t="s">
        <v>10</v>
      </c>
      <c r="B15">
        <v>0.26997794120843172</v>
      </c>
      <c r="C15">
        <v>0.29942771567009541</v>
      </c>
      <c r="D15">
        <v>0.13359093373351449</v>
      </c>
      <c r="E15">
        <v>8.2251799113215257E-2</v>
      </c>
      <c r="F15">
        <v>0.21475161027474318</v>
      </c>
      <c r="G15" s="17">
        <f>SUM(B15:F15)</f>
        <v>1</v>
      </c>
      <c r="J15" t="s">
        <v>165</v>
      </c>
      <c r="K15" t="s">
        <v>166</v>
      </c>
    </row>
    <row r="16" spans="1:11" ht="16" thickBot="1">
      <c r="A16" s="5" t="s">
        <v>11</v>
      </c>
      <c r="B16" s="10">
        <f>ROUND(2000*B15,0)</f>
        <v>540</v>
      </c>
      <c r="C16" s="10">
        <f>ROUND(2000*C15,0)</f>
        <v>599</v>
      </c>
      <c r="D16" s="10">
        <f>ROUND(2000*D15,0)</f>
        <v>267</v>
      </c>
      <c r="E16" s="10">
        <f>ROUND(2000*E15,0)</f>
        <v>165</v>
      </c>
      <c r="F16" s="10">
        <f>ROUND(2000*F15,0)</f>
        <v>430</v>
      </c>
      <c r="G16" s="3">
        <f>SUM(B16:F16)</f>
        <v>2001</v>
      </c>
      <c r="J16" t="s">
        <v>167</v>
      </c>
      <c r="K16" t="s">
        <v>168</v>
      </c>
    </row>
    <row r="17" spans="1:11" ht="30" thickBot="1">
      <c r="A17" s="5" t="s">
        <v>12</v>
      </c>
      <c r="B17" s="2">
        <f>ROUND(2200*B15,0)</f>
        <v>594</v>
      </c>
      <c r="C17" s="2">
        <f>ROUND(2200*C15,0)</f>
        <v>659</v>
      </c>
      <c r="D17" s="2">
        <f>ROUND(2200*D15,0)</f>
        <v>294</v>
      </c>
      <c r="E17" s="2">
        <f>ROUND(2200*E15,0)</f>
        <v>181</v>
      </c>
      <c r="F17" s="2">
        <f>ROUND(2200*F15,0)</f>
        <v>472</v>
      </c>
      <c r="G17" s="3">
        <f>SUM(B17:F17)</f>
        <v>2200</v>
      </c>
      <c r="J17" t="s">
        <v>169</v>
      </c>
      <c r="K17" t="s">
        <v>170</v>
      </c>
    </row>
    <row r="18" spans="1:11">
      <c r="A18" s="9" t="s">
        <v>30</v>
      </c>
      <c r="B18" s="2"/>
      <c r="C18" s="2"/>
      <c r="D18" s="2"/>
      <c r="E18" s="11"/>
      <c r="J18" t="s">
        <v>171</v>
      </c>
      <c r="K18" t="s">
        <v>172</v>
      </c>
    </row>
    <row r="19" spans="1:11">
      <c r="K19" t="s">
        <v>173</v>
      </c>
    </row>
    <row r="22" spans="1:11" ht="16" thickBot="1"/>
    <row r="23" spans="1:11" ht="30" thickBot="1">
      <c r="A23" s="9" t="s">
        <v>85</v>
      </c>
      <c r="B23" s="12" t="s">
        <v>51</v>
      </c>
      <c r="C23" s="8" t="s">
        <v>50</v>
      </c>
      <c r="D23" s="12"/>
      <c r="E23" s="12"/>
    </row>
    <row r="24" spans="1:11" ht="30" thickBot="1">
      <c r="A24" s="5" t="s">
        <v>10</v>
      </c>
      <c r="B24" s="6">
        <v>0.433</v>
      </c>
      <c r="C24" s="6">
        <v>0.56699999999999995</v>
      </c>
      <c r="D24" s="6">
        <f>SUM(B24:C24)</f>
        <v>1</v>
      </c>
      <c r="E24" s="7"/>
      <c r="F24" t="s">
        <v>211</v>
      </c>
      <c r="G24" t="s">
        <v>212</v>
      </c>
    </row>
    <row r="25" spans="1:11" ht="16" thickBot="1">
      <c r="A25" s="5" t="s">
        <v>11</v>
      </c>
      <c r="B25" s="8">
        <f t="shared" ref="B25:C25" si="2">ROUND(2000*B24,0)</f>
        <v>866</v>
      </c>
      <c r="C25" s="8">
        <f t="shared" si="2"/>
        <v>1134</v>
      </c>
      <c r="D25" s="8">
        <f>SUM(B25:C25)</f>
        <v>2000</v>
      </c>
      <c r="E25" s="20"/>
      <c r="F25" t="s">
        <v>140</v>
      </c>
      <c r="G25" t="s">
        <v>213</v>
      </c>
    </row>
    <row r="26" spans="1:11" ht="44" thickBot="1">
      <c r="A26" s="5" t="s">
        <v>89</v>
      </c>
      <c r="B26" s="10">
        <f>ROUND(2200*B24,0)</f>
        <v>953</v>
      </c>
      <c r="C26" s="10">
        <f t="shared" ref="C26" si="3">ROUND(2200*C24,0)</f>
        <v>1247</v>
      </c>
      <c r="D26" s="10">
        <f>SUM(B26:C26)</f>
        <v>2200</v>
      </c>
      <c r="E26" s="20"/>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5"/>
  <sheetViews>
    <sheetView topLeftCell="A14" workbookViewId="0">
      <selection activeCell="F14" sqref="F14"/>
    </sheetView>
  </sheetViews>
  <sheetFormatPr baseColWidth="10" defaultColWidth="10.83203125" defaultRowHeight="15"/>
  <sheetData>
    <row r="1" spans="1:11" ht="16" thickBot="1">
      <c r="A1" s="9" t="s">
        <v>14</v>
      </c>
      <c r="B1" s="12" t="s">
        <v>15</v>
      </c>
      <c r="C1" s="12" t="s">
        <v>16</v>
      </c>
      <c r="D1" s="7"/>
      <c r="E1" s="7"/>
      <c r="F1" s="7"/>
    </row>
    <row r="2" spans="1:11" ht="16" thickBot="1">
      <c r="A2" s="5" t="s">
        <v>10</v>
      </c>
      <c r="B2" s="6">
        <f>1/(1+F3)</f>
        <v>0.50566322232279204</v>
      </c>
      <c r="C2" s="6">
        <f>F3/(1+F3)</f>
        <v>0.49433677767720796</v>
      </c>
      <c r="D2" s="7">
        <f>SUM(B2:C2)</f>
        <v>1</v>
      </c>
      <c r="E2" s="7"/>
      <c r="F2" s="7" t="s">
        <v>91</v>
      </c>
    </row>
    <row r="3" spans="1:11" ht="16" thickBot="1">
      <c r="A3" s="5" t="s">
        <v>11</v>
      </c>
      <c r="B3" s="8">
        <f>ROUND(2000*B2,0)</f>
        <v>1011</v>
      </c>
      <c r="C3" s="8">
        <f>ROUND(2000*C2,0)</f>
        <v>989</v>
      </c>
      <c r="D3" s="8">
        <f>ROUND(2000*D2,0)</f>
        <v>2000</v>
      </c>
      <c r="E3" s="7"/>
      <c r="F3" s="7">
        <v>0.97760081385085629</v>
      </c>
    </row>
    <row r="4" spans="1:11" ht="30" thickBot="1">
      <c r="A4" s="5" t="s">
        <v>12</v>
      </c>
      <c r="B4" s="8">
        <f>ROUND(2200*B2,0)</f>
        <v>1112</v>
      </c>
      <c r="C4" s="8">
        <f>ROUND(2200*C2,0)</f>
        <v>1088</v>
      </c>
      <c r="D4" s="8">
        <f>ROUND(2200*D2,0)</f>
        <v>2200</v>
      </c>
      <c r="E4" s="7"/>
      <c r="F4" s="7"/>
    </row>
    <row r="6" spans="1:11" ht="16" thickBot="1"/>
    <row r="7" spans="1:11" ht="16" thickBot="1">
      <c r="A7" s="9" t="s">
        <v>17</v>
      </c>
      <c r="B7" s="12" t="s">
        <v>18</v>
      </c>
      <c r="C7" s="12" t="s">
        <v>19</v>
      </c>
      <c r="D7" s="12" t="s">
        <v>20</v>
      </c>
      <c r="E7" s="12" t="s">
        <v>21</v>
      </c>
      <c r="F7" s="12" t="s">
        <v>22</v>
      </c>
      <c r="G7" s="7"/>
    </row>
    <row r="8" spans="1:11" ht="16" thickBot="1">
      <c r="A8" s="5" t="s">
        <v>10</v>
      </c>
      <c r="B8" s="6">
        <v>0.21274710794604357</v>
      </c>
      <c r="C8" s="6">
        <v>0.28487855417082691</v>
      </c>
      <c r="D8" s="6">
        <v>0.28284455395065966</v>
      </c>
      <c r="E8" s="6">
        <v>0.16141070131335164</v>
      </c>
      <c r="F8" s="6">
        <v>5.8119082619118287E-2</v>
      </c>
      <c r="G8" s="7">
        <f>SUM(B8:F8)</f>
        <v>1</v>
      </c>
    </row>
    <row r="9" spans="1:11" ht="16" thickBot="1">
      <c r="A9" s="5" t="s">
        <v>11</v>
      </c>
      <c r="B9" s="8">
        <f t="shared" ref="B9:G9" si="0">ROUND(2000*B8,0)</f>
        <v>425</v>
      </c>
      <c r="C9" s="8">
        <f t="shared" si="0"/>
        <v>570</v>
      </c>
      <c r="D9" s="8">
        <f t="shared" si="0"/>
        <v>566</v>
      </c>
      <c r="E9" s="8">
        <f t="shared" si="0"/>
        <v>323</v>
      </c>
      <c r="F9" s="8">
        <f t="shared" si="0"/>
        <v>116</v>
      </c>
      <c r="G9" s="8">
        <f t="shared" si="0"/>
        <v>2000</v>
      </c>
    </row>
    <row r="10" spans="1:11" ht="30" thickBot="1">
      <c r="A10" s="5" t="s">
        <v>12</v>
      </c>
      <c r="B10" s="8">
        <f t="shared" ref="B10:G10" si="1">ROUND(2200*B8,0)</f>
        <v>468</v>
      </c>
      <c r="C10" s="8">
        <f t="shared" si="1"/>
        <v>627</v>
      </c>
      <c r="D10" s="8">
        <f t="shared" si="1"/>
        <v>622</v>
      </c>
      <c r="E10" s="8">
        <f t="shared" si="1"/>
        <v>355</v>
      </c>
      <c r="F10" s="8">
        <f t="shared" si="1"/>
        <v>128</v>
      </c>
      <c r="G10" s="8">
        <f t="shared" si="1"/>
        <v>2200</v>
      </c>
    </row>
    <row r="11" spans="1:11">
      <c r="A11" s="9" t="s">
        <v>30</v>
      </c>
      <c r="B11" s="10"/>
      <c r="C11" s="10"/>
      <c r="D11" s="10"/>
      <c r="E11" s="10"/>
      <c r="F11" s="10"/>
      <c r="G11" s="10"/>
    </row>
    <row r="14" spans="1:11" ht="16" thickBot="1">
      <c r="A14" s="9" t="s">
        <v>13</v>
      </c>
      <c r="B14" s="18" t="s">
        <v>174</v>
      </c>
      <c r="C14" s="18" t="s">
        <v>48</v>
      </c>
      <c r="D14" s="18" t="s">
        <v>175</v>
      </c>
      <c r="E14" s="18" t="s">
        <v>108</v>
      </c>
      <c r="F14" s="19" t="s">
        <v>114</v>
      </c>
      <c r="G14" s="29" t="s">
        <v>139</v>
      </c>
    </row>
    <row r="15" spans="1:11" ht="16" thickBot="1">
      <c r="A15" s="5" t="s">
        <v>10</v>
      </c>
      <c r="B15">
        <v>0.2370509950626187</v>
      </c>
      <c r="C15">
        <v>0.13460535998441275</v>
      </c>
      <c r="D15">
        <v>0.12083204970485059</v>
      </c>
      <c r="E15">
        <v>0.18243586350165297</v>
      </c>
      <c r="F15">
        <v>0.32507573174646498</v>
      </c>
      <c r="G15">
        <f>SUM(B15:F15)</f>
        <v>1</v>
      </c>
      <c r="J15" t="s">
        <v>176</v>
      </c>
      <c r="K15" t="s">
        <v>177</v>
      </c>
    </row>
    <row r="16" spans="1:11" ht="16" thickBot="1">
      <c r="A16" s="5" t="s">
        <v>11</v>
      </c>
      <c r="B16" s="10">
        <f>ROUND(2000*B15,0)</f>
        <v>474</v>
      </c>
      <c r="C16" s="10">
        <f>ROUND(2000*C15,0)</f>
        <v>269</v>
      </c>
      <c r="D16" s="10">
        <f>ROUND(2000*D15,0)</f>
        <v>242</v>
      </c>
      <c r="E16" s="10">
        <f>ROUND(2000*E15,0)</f>
        <v>365</v>
      </c>
      <c r="F16" s="10">
        <f>ROUND(2000*F15,0)</f>
        <v>650</v>
      </c>
      <c r="G16" s="10">
        <f>SUM(B16:F16)</f>
        <v>2000</v>
      </c>
      <c r="J16" t="s">
        <v>131</v>
      </c>
      <c r="K16" t="s">
        <v>178</v>
      </c>
    </row>
    <row r="17" spans="1:11" ht="30" thickBot="1">
      <c r="A17" s="5" t="s">
        <v>12</v>
      </c>
      <c r="B17" s="2">
        <f>ROUND(2200*B15,0)</f>
        <v>522</v>
      </c>
      <c r="C17" s="2">
        <f>ROUND(2200*C15,0)</f>
        <v>296</v>
      </c>
      <c r="D17" s="2">
        <f>ROUND(2200*D15,0)</f>
        <v>266</v>
      </c>
      <c r="E17" s="2">
        <f>ROUND(2200*E15,0)</f>
        <v>401</v>
      </c>
      <c r="F17" s="2">
        <f>ROUND(2200*F15,0)</f>
        <v>715</v>
      </c>
      <c r="G17" s="2">
        <f>SUM(B17:F17)</f>
        <v>2200</v>
      </c>
      <c r="J17" t="s">
        <v>179</v>
      </c>
      <c r="K17" t="s">
        <v>180</v>
      </c>
    </row>
    <row r="18" spans="1:11">
      <c r="A18" s="9" t="s">
        <v>30</v>
      </c>
      <c r="B18" s="2"/>
      <c r="C18" s="2"/>
      <c r="D18" s="2"/>
      <c r="E18" s="11"/>
      <c r="J18" t="s">
        <v>181</v>
      </c>
      <c r="K18" t="s">
        <v>182</v>
      </c>
    </row>
    <row r="21" spans="1:11" ht="16" thickBot="1"/>
    <row r="22" spans="1:11" ht="30" thickBot="1">
      <c r="A22" s="9" t="s">
        <v>85</v>
      </c>
      <c r="B22" s="12" t="s">
        <v>51</v>
      </c>
      <c r="C22" s="8" t="s">
        <v>50</v>
      </c>
      <c r="D22" s="12"/>
      <c r="E22" s="12"/>
    </row>
    <row r="23" spans="1:11" ht="16" thickBot="1">
      <c r="A23" s="5" t="s">
        <v>10</v>
      </c>
      <c r="B23" s="6">
        <v>0.5109049</v>
      </c>
      <c r="C23" s="6">
        <v>0.4890951</v>
      </c>
      <c r="D23" s="6">
        <f>SUM(B23:C23)</f>
        <v>1</v>
      </c>
      <c r="E23" s="7"/>
      <c r="F23" t="s">
        <v>214</v>
      </c>
      <c r="G23" t="s">
        <v>215</v>
      </c>
    </row>
    <row r="24" spans="1:11" ht="16" thickBot="1">
      <c r="A24" s="5" t="s">
        <v>11</v>
      </c>
      <c r="B24" s="8">
        <f>ROUND(2000*B23,0)</f>
        <v>1022</v>
      </c>
      <c r="C24" s="8">
        <f>ROUND(2000*C23,0)</f>
        <v>978</v>
      </c>
      <c r="D24" s="8">
        <f>SUM(B24:C24)</f>
        <v>2000</v>
      </c>
      <c r="E24" s="20"/>
      <c r="F24" t="s">
        <v>171</v>
      </c>
      <c r="G24" t="s">
        <v>216</v>
      </c>
      <c r="H24" s="4" t="s">
        <v>217</v>
      </c>
    </row>
    <row r="25" spans="1:11" ht="44" thickBot="1">
      <c r="A25" s="5" t="s">
        <v>89</v>
      </c>
      <c r="B25" s="10">
        <f>ROUND(2200*B23,0)</f>
        <v>1124</v>
      </c>
      <c r="C25" s="10">
        <f>ROUND(2200*C23,0)</f>
        <v>1076</v>
      </c>
      <c r="D25" s="10">
        <f>SUM(B25:C25)</f>
        <v>2200</v>
      </c>
      <c r="E25" s="2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31"/>
  <sheetViews>
    <sheetView topLeftCell="A3" workbookViewId="0">
      <selection activeCell="D13" sqref="D13"/>
    </sheetView>
  </sheetViews>
  <sheetFormatPr baseColWidth="10" defaultColWidth="10.83203125" defaultRowHeight="15"/>
  <sheetData>
    <row r="1" spans="1:10" ht="16" thickBot="1">
      <c r="A1" s="9" t="s">
        <v>14</v>
      </c>
      <c r="B1" s="12" t="s">
        <v>15</v>
      </c>
      <c r="C1" s="12" t="s">
        <v>16</v>
      </c>
      <c r="D1" s="7"/>
      <c r="E1" s="7"/>
      <c r="F1" s="7"/>
    </row>
    <row r="2" spans="1:10" ht="16" thickBot="1">
      <c r="A2" s="5" t="s">
        <v>10</v>
      </c>
      <c r="B2" s="6">
        <f>1/(1+F3)</f>
        <v>0.49161452937874478</v>
      </c>
      <c r="C2" s="6">
        <f>F3/(1+F3)</f>
        <v>0.50838547062125539</v>
      </c>
      <c r="D2" s="7">
        <f>SUM(B2:C2)</f>
        <v>1.0000000000000002</v>
      </c>
      <c r="E2" s="7"/>
      <c r="F2" s="7" t="s">
        <v>91</v>
      </c>
    </row>
    <row r="3" spans="1:10" ht="16" thickBot="1">
      <c r="A3" s="5" t="s">
        <v>11</v>
      </c>
      <c r="B3" s="8">
        <f>ROUND(2000*B2,0)</f>
        <v>983</v>
      </c>
      <c r="C3" s="8">
        <f>ROUND(2000*C2,0)</f>
        <v>1017</v>
      </c>
      <c r="D3" s="8">
        <f>ROUND(2000*D2,0)</f>
        <v>2000</v>
      </c>
      <c r="E3" s="7"/>
      <c r="F3" s="7">
        <v>1.0341140064832992</v>
      </c>
    </row>
    <row r="4" spans="1:10" ht="30" thickBot="1">
      <c r="A4" s="5" t="s">
        <v>12</v>
      </c>
      <c r="B4" s="8">
        <f>ROUND(2200*B2,0)</f>
        <v>1082</v>
      </c>
      <c r="C4" s="8">
        <f>ROUND(2200*C2,0)</f>
        <v>1118</v>
      </c>
      <c r="D4" s="8">
        <f>ROUND(2200*D2,0)</f>
        <v>2200</v>
      </c>
      <c r="E4" s="7"/>
      <c r="F4" s="7"/>
    </row>
    <row r="6" spans="1:10" ht="16" thickBot="1"/>
    <row r="7" spans="1:10" ht="16" thickBot="1">
      <c r="A7" s="9" t="s">
        <v>17</v>
      </c>
      <c r="B7" s="12" t="s">
        <v>18</v>
      </c>
      <c r="C7" s="12" t="s">
        <v>19</v>
      </c>
      <c r="D7" s="12" t="s">
        <v>20</v>
      </c>
      <c r="E7" s="12" t="s">
        <v>21</v>
      </c>
      <c r="F7" s="12" t="s">
        <v>22</v>
      </c>
      <c r="G7" s="7"/>
    </row>
    <row r="8" spans="1:10" ht="16" thickBot="1">
      <c r="A8" s="5" t="s">
        <v>10</v>
      </c>
      <c r="B8" s="6">
        <v>9.900574480623528E-2</v>
      </c>
      <c r="C8" s="6">
        <v>0.20351724433473822</v>
      </c>
      <c r="D8" s="6">
        <v>0.27862734720248172</v>
      </c>
      <c r="E8" s="6">
        <v>0.26501392118096706</v>
      </c>
      <c r="F8" s="6">
        <v>0.15383574247557782</v>
      </c>
      <c r="G8" s="7">
        <f>SUM(B8:F8)</f>
        <v>1.0000000000000002</v>
      </c>
    </row>
    <row r="9" spans="1:10" ht="16" thickBot="1">
      <c r="A9" s="5" t="s">
        <v>11</v>
      </c>
      <c r="B9" s="8">
        <f t="shared" ref="B9:G9" si="0">ROUND(2000*B8,0)</f>
        <v>198</v>
      </c>
      <c r="C9" s="8">
        <f t="shared" si="0"/>
        <v>407</v>
      </c>
      <c r="D9" s="8">
        <f t="shared" si="0"/>
        <v>557</v>
      </c>
      <c r="E9" s="8">
        <f t="shared" si="0"/>
        <v>530</v>
      </c>
      <c r="F9" s="8">
        <f t="shared" si="0"/>
        <v>308</v>
      </c>
      <c r="G9" s="8">
        <f t="shared" si="0"/>
        <v>2000</v>
      </c>
    </row>
    <row r="10" spans="1:10" ht="30" thickBot="1">
      <c r="A10" s="5" t="s">
        <v>12</v>
      </c>
      <c r="B10" s="8">
        <f t="shared" ref="B10:G10" si="1">ROUND(2200*B8,0)</f>
        <v>218</v>
      </c>
      <c r="C10" s="8">
        <f t="shared" si="1"/>
        <v>448</v>
      </c>
      <c r="D10" s="8">
        <f t="shared" si="1"/>
        <v>613</v>
      </c>
      <c r="E10" s="8">
        <f t="shared" si="1"/>
        <v>583</v>
      </c>
      <c r="F10" s="8">
        <f t="shared" si="1"/>
        <v>338</v>
      </c>
      <c r="G10" s="8">
        <f t="shared" si="1"/>
        <v>2200</v>
      </c>
    </row>
    <row r="11" spans="1:10">
      <c r="A11" s="9" t="s">
        <v>30</v>
      </c>
      <c r="B11" s="10"/>
      <c r="C11" s="10"/>
      <c r="D11" s="10"/>
      <c r="E11" s="10"/>
      <c r="F11" s="10"/>
      <c r="G11" s="10"/>
    </row>
    <row r="13" spans="1:10" ht="30" thickBot="1">
      <c r="A13" s="9" t="s">
        <v>13</v>
      </c>
      <c r="B13" s="18" t="s">
        <v>133</v>
      </c>
      <c r="C13" s="18" t="s">
        <v>45</v>
      </c>
      <c r="D13" s="18" t="s">
        <v>256</v>
      </c>
      <c r="E13" s="18" t="s">
        <v>297</v>
      </c>
      <c r="F13" s="19" t="s">
        <v>48</v>
      </c>
      <c r="G13" s="29" t="s">
        <v>139</v>
      </c>
    </row>
    <row r="14" spans="1:10" ht="16" thickBot="1">
      <c r="A14" s="5" t="s">
        <v>10</v>
      </c>
      <c r="B14">
        <v>0.12375118274124312</v>
      </c>
      <c r="C14">
        <v>8.2229515273649481E-2</v>
      </c>
      <c r="D14">
        <v>0.28858565961025462</v>
      </c>
      <c r="E14">
        <v>0.28798113617800519</v>
      </c>
      <c r="F14">
        <v>0.21745250619684758</v>
      </c>
      <c r="G14" s="17">
        <f>SUM(B14:F14)</f>
        <v>1</v>
      </c>
      <c r="I14" t="s">
        <v>183</v>
      </c>
      <c r="J14" t="s">
        <v>184</v>
      </c>
    </row>
    <row r="15" spans="1:10" ht="16" thickBot="1">
      <c r="A15" s="5" t="s">
        <v>11</v>
      </c>
      <c r="B15" s="10">
        <f>ROUND(2000*B14,0)</f>
        <v>248</v>
      </c>
      <c r="C15" s="10">
        <f>ROUND(2000*C14,0)</f>
        <v>164</v>
      </c>
      <c r="D15" s="10">
        <f>ROUND(2000*D14,0)</f>
        <v>577</v>
      </c>
      <c r="E15" s="10">
        <f>ROUND(2000*E14,0)</f>
        <v>576</v>
      </c>
      <c r="F15" s="10">
        <f>ROUND(2000*F14,0)</f>
        <v>435</v>
      </c>
      <c r="G15" s="3">
        <f>SUM(B15:F15)</f>
        <v>2000</v>
      </c>
      <c r="I15" t="s">
        <v>140</v>
      </c>
      <c r="J15" t="s">
        <v>185</v>
      </c>
    </row>
    <row r="16" spans="1:10" ht="30" thickBot="1">
      <c r="A16" s="5" t="s">
        <v>12</v>
      </c>
      <c r="B16" s="2">
        <f>ROUND(2200*B14,0)</f>
        <v>272</v>
      </c>
      <c r="C16" s="2">
        <f>ROUND(2200*C14,0)</f>
        <v>181</v>
      </c>
      <c r="D16" s="2">
        <f>ROUND(2200*D14,0)</f>
        <v>635</v>
      </c>
      <c r="E16" s="2">
        <f>ROUND(2200*E14,0)</f>
        <v>634</v>
      </c>
      <c r="F16" s="2">
        <f>ROUND(2200*F14,0)</f>
        <v>478</v>
      </c>
      <c r="G16" s="3">
        <f>SUM(B16:F16)</f>
        <v>2200</v>
      </c>
    </row>
    <row r="17" spans="1:9">
      <c r="A17" s="9" t="s">
        <v>30</v>
      </c>
      <c r="B17" s="2"/>
      <c r="C17" s="2"/>
      <c r="D17" s="2"/>
      <c r="E17" s="11"/>
    </row>
    <row r="19" spans="1:9" ht="16" thickBot="1">
      <c r="A19" s="13" t="s">
        <v>76</v>
      </c>
      <c r="B19" t="s">
        <v>51</v>
      </c>
      <c r="C19" t="s">
        <v>50</v>
      </c>
    </row>
    <row r="20" spans="1:9" ht="16" thickBot="1">
      <c r="A20" s="5" t="s">
        <v>10</v>
      </c>
      <c r="B20">
        <v>0.4437874</v>
      </c>
      <c r="C20">
        <v>0.55621259999999995</v>
      </c>
      <c r="D20" s="17">
        <f>SUM(B20:C20)</f>
        <v>1</v>
      </c>
      <c r="F20" t="s">
        <v>186</v>
      </c>
      <c r="G20" t="s">
        <v>187</v>
      </c>
    </row>
    <row r="21" spans="1:9" ht="16" thickBot="1">
      <c r="A21" s="5" t="s">
        <v>11</v>
      </c>
      <c r="B21">
        <f>ROUND(2000*B20,0)</f>
        <v>888</v>
      </c>
      <c r="C21">
        <f>ROUND(2000*C20,0)</f>
        <v>1112</v>
      </c>
      <c r="D21">
        <f>SUM(B21:C21)</f>
        <v>2000</v>
      </c>
    </row>
    <row r="22" spans="1:9" ht="30" thickBot="1">
      <c r="A22" s="5" t="s">
        <v>12</v>
      </c>
      <c r="B22">
        <f>ROUND(2200*B20,0)</f>
        <v>976</v>
      </c>
      <c r="C22">
        <f>ROUND(2200*C20,0)</f>
        <v>1224</v>
      </c>
      <c r="D22">
        <f>SUM(B22:C22)</f>
        <v>2200</v>
      </c>
      <c r="G22" t="s">
        <v>189</v>
      </c>
      <c r="H22" t="s">
        <v>190</v>
      </c>
      <c r="I22" t="s">
        <v>206</v>
      </c>
    </row>
    <row r="23" spans="1:9">
      <c r="A23" s="9" t="s">
        <v>30</v>
      </c>
      <c r="G23" s="30" t="s">
        <v>191</v>
      </c>
      <c r="H23" s="30" t="s">
        <v>188</v>
      </c>
      <c r="I23">
        <v>1</v>
      </c>
    </row>
    <row r="24" spans="1:9">
      <c r="G24" s="30" t="s">
        <v>192</v>
      </c>
      <c r="H24" s="30" t="s">
        <v>193</v>
      </c>
      <c r="I24">
        <v>1</v>
      </c>
    </row>
    <row r="25" spans="1:9">
      <c r="G25" s="30" t="s">
        <v>194</v>
      </c>
      <c r="H25" s="30" t="s">
        <v>195</v>
      </c>
      <c r="I25">
        <v>1</v>
      </c>
    </row>
    <row r="26" spans="1:9">
      <c r="G26" t="s">
        <v>196</v>
      </c>
      <c r="H26" t="s">
        <v>197</v>
      </c>
      <c r="I26">
        <v>0</v>
      </c>
    </row>
    <row r="27" spans="1:9">
      <c r="G27" t="s">
        <v>198</v>
      </c>
      <c r="I27">
        <v>0</v>
      </c>
    </row>
    <row r="28" spans="1:9">
      <c r="G28" t="s">
        <v>199</v>
      </c>
      <c r="I28">
        <v>0</v>
      </c>
    </row>
    <row r="29" spans="1:9">
      <c r="G29" t="s">
        <v>200</v>
      </c>
      <c r="H29" t="s">
        <v>201</v>
      </c>
      <c r="I29">
        <v>0</v>
      </c>
    </row>
    <row r="30" spans="1:9">
      <c r="G30" t="s">
        <v>202</v>
      </c>
      <c r="H30" t="s">
        <v>203</v>
      </c>
      <c r="I30">
        <v>0</v>
      </c>
    </row>
    <row r="31" spans="1:9">
      <c r="G31" t="s">
        <v>204</v>
      </c>
      <c r="H31" t="s">
        <v>205</v>
      </c>
      <c r="I31">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4"/>
  <sheetViews>
    <sheetView topLeftCell="A5" workbookViewId="0">
      <selection activeCell="K21" sqref="K21"/>
    </sheetView>
  </sheetViews>
  <sheetFormatPr baseColWidth="10" defaultColWidth="10.83203125" defaultRowHeight="15"/>
  <sheetData>
    <row r="1" spans="1:7" ht="16" thickBot="1">
      <c r="A1" s="9" t="s">
        <v>14</v>
      </c>
      <c r="B1" s="12" t="s">
        <v>15</v>
      </c>
      <c r="C1" s="12" t="s">
        <v>16</v>
      </c>
      <c r="D1" s="7"/>
      <c r="E1" s="7"/>
      <c r="F1" s="7"/>
    </row>
    <row r="2" spans="1:7" ht="16" thickBot="1">
      <c r="A2" s="5" t="s">
        <v>10</v>
      </c>
      <c r="B2" s="6">
        <f>1/(1+F3)</f>
        <v>0.51224795602862983</v>
      </c>
      <c r="C2" s="6">
        <f>F3/(1+F3)</f>
        <v>0.48775204397137012</v>
      </c>
      <c r="D2" s="7">
        <f>SUM(B2:C2)</f>
        <v>1</v>
      </c>
      <c r="E2" s="7"/>
      <c r="F2" s="7" t="s">
        <v>91</v>
      </c>
    </row>
    <row r="3" spans="1:7" ht="16" thickBot="1">
      <c r="A3" s="5" t="s">
        <v>11</v>
      </c>
      <c r="B3" s="8">
        <f>ROUND(2000*B2,0)</f>
        <v>1024</v>
      </c>
      <c r="C3" s="8">
        <f>ROUND(2000*C2,0)</f>
        <v>976</v>
      </c>
      <c r="D3" s="8">
        <f>ROUND(2000*D2,0)</f>
        <v>2000</v>
      </c>
      <c r="E3" s="7"/>
      <c r="F3" s="7">
        <v>0.95217958067188335</v>
      </c>
    </row>
    <row r="4" spans="1:7" ht="30" thickBot="1">
      <c r="A4" s="5" t="s">
        <v>12</v>
      </c>
      <c r="B4" s="8">
        <f>ROUND(2200*B2,0)</f>
        <v>1127</v>
      </c>
      <c r="C4" s="8">
        <f>ROUND(2200*C2,0)</f>
        <v>1073</v>
      </c>
      <c r="D4" s="8">
        <f>ROUND(2200*D2,0)</f>
        <v>2200</v>
      </c>
      <c r="E4" s="7"/>
      <c r="F4" s="7"/>
    </row>
    <row r="6" spans="1:7" ht="16" thickBot="1"/>
    <row r="7" spans="1:7" ht="16" thickBot="1">
      <c r="A7" s="9" t="s">
        <v>17</v>
      </c>
      <c r="B7" s="12" t="s">
        <v>18</v>
      </c>
      <c r="C7" s="12" t="s">
        <v>19</v>
      </c>
      <c r="D7" s="12" t="s">
        <v>20</v>
      </c>
      <c r="E7" s="12" t="s">
        <v>21</v>
      </c>
      <c r="F7" s="12" t="s">
        <v>22</v>
      </c>
      <c r="G7" s="7"/>
    </row>
    <row r="8" spans="1:7" ht="16" thickBot="1">
      <c r="A8" s="5" t="s">
        <v>10</v>
      </c>
      <c r="B8" s="6">
        <v>0.14903892679989256</v>
      </c>
      <c r="C8" s="6">
        <v>0.21540663132380461</v>
      </c>
      <c r="D8" s="6">
        <v>0.29591305102515247</v>
      </c>
      <c r="E8" s="6">
        <v>0.21188894569774219</v>
      </c>
      <c r="F8" s="6">
        <v>0.12775244515340833</v>
      </c>
      <c r="G8" s="7">
        <f>SUM(B8:F8)</f>
        <v>1</v>
      </c>
    </row>
    <row r="9" spans="1:7" ht="16" thickBot="1">
      <c r="A9" s="5" t="s">
        <v>11</v>
      </c>
      <c r="B9" s="8">
        <f t="shared" ref="B9:G9" si="0">ROUND(2000*B8,0)</f>
        <v>298</v>
      </c>
      <c r="C9" s="8">
        <f t="shared" si="0"/>
        <v>431</v>
      </c>
      <c r="D9" s="8">
        <f t="shared" si="0"/>
        <v>592</v>
      </c>
      <c r="E9" s="8">
        <f t="shared" si="0"/>
        <v>424</v>
      </c>
      <c r="F9" s="8">
        <f t="shared" si="0"/>
        <v>256</v>
      </c>
      <c r="G9" s="8">
        <f t="shared" si="0"/>
        <v>2000</v>
      </c>
    </row>
    <row r="10" spans="1:7" ht="30" thickBot="1">
      <c r="A10" s="5" t="s">
        <v>12</v>
      </c>
      <c r="B10" s="8">
        <f t="shared" ref="B10:G10" si="1">ROUND(2200*B8,0)</f>
        <v>328</v>
      </c>
      <c r="C10" s="8">
        <f t="shared" si="1"/>
        <v>474</v>
      </c>
      <c r="D10" s="8">
        <f t="shared" si="1"/>
        <v>651</v>
      </c>
      <c r="E10" s="8">
        <f t="shared" si="1"/>
        <v>466</v>
      </c>
      <c r="F10" s="8">
        <f t="shared" si="1"/>
        <v>281</v>
      </c>
      <c r="G10" s="8">
        <f t="shared" si="1"/>
        <v>2200</v>
      </c>
    </row>
    <row r="11" spans="1:7">
      <c r="A11" s="9" t="s">
        <v>30</v>
      </c>
      <c r="B11" s="10"/>
      <c r="C11" s="10"/>
      <c r="D11" s="10"/>
      <c r="E11" s="10"/>
      <c r="F11" s="10"/>
      <c r="G11" s="10"/>
    </row>
    <row r="14" spans="1:7" ht="16" thickBot="1">
      <c r="A14" s="9" t="s">
        <v>13</v>
      </c>
      <c r="B14" s="18" t="s">
        <v>133</v>
      </c>
      <c r="C14" s="18" t="s">
        <v>108</v>
      </c>
      <c r="D14" s="18" t="s">
        <v>114</v>
      </c>
      <c r="E14" s="18" t="s">
        <v>47</v>
      </c>
      <c r="F14" s="19" t="s">
        <v>244</v>
      </c>
      <c r="G14" s="29" t="s">
        <v>139</v>
      </c>
    </row>
    <row r="15" spans="1:7" ht="16" thickBot="1">
      <c r="A15" s="5" t="s">
        <v>10</v>
      </c>
      <c r="B15" s="31">
        <v>8.8179877592145198E-2</v>
      </c>
      <c r="C15" s="31">
        <v>0.27094545822173199</v>
      </c>
      <c r="D15" s="31">
        <v>0.42035347035677301</v>
      </c>
      <c r="E15" s="31">
        <v>0.14258088986812201</v>
      </c>
      <c r="F15" s="31">
        <v>7.7940303961227198E-2</v>
      </c>
      <c r="G15" s="17">
        <f>SUM(B15:F15)</f>
        <v>0.99999999999999933</v>
      </c>
    </row>
    <row r="16" spans="1:7" ht="16" thickBot="1">
      <c r="A16" s="5" t="s">
        <v>11</v>
      </c>
      <c r="B16" s="10">
        <f>ROUND(2000*B15,0)</f>
        <v>176</v>
      </c>
      <c r="C16" s="10">
        <f>ROUND(2000*C15,0)</f>
        <v>542</v>
      </c>
      <c r="D16" s="10">
        <f>ROUND(2000*D15,0)</f>
        <v>841</v>
      </c>
      <c r="E16" s="10">
        <f>ROUND(2000*E15,0)</f>
        <v>285</v>
      </c>
      <c r="F16" s="10">
        <f>ROUND(2000*F15,0)</f>
        <v>156</v>
      </c>
      <c r="G16" s="3">
        <f>SUM(B16:F16)</f>
        <v>2000</v>
      </c>
    </row>
    <row r="17" spans="1:10" ht="30" thickBot="1">
      <c r="A17" s="5" t="s">
        <v>12</v>
      </c>
      <c r="B17" s="2">
        <f>ROUND(2200*B15,0)</f>
        <v>194</v>
      </c>
      <c r="C17" s="2">
        <f>ROUND(2200*C15,0)</f>
        <v>596</v>
      </c>
      <c r="D17" s="2">
        <f>ROUND(2200*D15,0)</f>
        <v>925</v>
      </c>
      <c r="E17" s="2">
        <f>ROUND(2200*E15,0)</f>
        <v>314</v>
      </c>
      <c r="F17" s="2">
        <f>ROUND(2200*F15,0)</f>
        <v>171</v>
      </c>
      <c r="G17" s="3">
        <f>SUM(B17:F17)</f>
        <v>2200</v>
      </c>
      <c r="I17" t="s">
        <v>234</v>
      </c>
      <c r="J17" t="s">
        <v>292</v>
      </c>
    </row>
    <row r="18" spans="1:10">
      <c r="A18" s="9" t="s">
        <v>30</v>
      </c>
      <c r="B18" s="2"/>
      <c r="C18" s="2"/>
      <c r="D18" s="2"/>
      <c r="E18" s="11"/>
    </row>
    <row r="20" spans="1:10" ht="16" thickBot="1"/>
    <row r="21" spans="1:10" ht="30" thickBot="1">
      <c r="A21" s="9" t="s">
        <v>85</v>
      </c>
      <c r="B21" s="12" t="s">
        <v>321</v>
      </c>
      <c r="C21" s="8" t="s">
        <v>322</v>
      </c>
      <c r="D21" s="12"/>
    </row>
    <row r="22" spans="1:10" ht="16" thickBot="1">
      <c r="A22" s="5" t="s">
        <v>10</v>
      </c>
      <c r="B22" s="6">
        <v>0.3099137235942635</v>
      </c>
      <c r="C22" s="6">
        <v>0.6900862764057365</v>
      </c>
      <c r="D22" s="6">
        <f>SUM(B22:C22)</f>
        <v>1</v>
      </c>
    </row>
    <row r="23" spans="1:10" ht="16" thickBot="1">
      <c r="A23" s="5" t="s">
        <v>11</v>
      </c>
      <c r="B23" s="8">
        <f t="shared" ref="B23:C23" si="2">ROUND(2000*B22,0)</f>
        <v>620</v>
      </c>
      <c r="C23" s="8">
        <f t="shared" si="2"/>
        <v>1380</v>
      </c>
      <c r="D23" s="8">
        <f>SUM(B23:C23)</f>
        <v>2000</v>
      </c>
    </row>
    <row r="24" spans="1:10" ht="30" thickBot="1">
      <c r="A24" s="5" t="s">
        <v>12</v>
      </c>
      <c r="B24" s="10">
        <f>ROUND(2200*B22,0)</f>
        <v>682</v>
      </c>
      <c r="C24" s="10">
        <f t="shared" ref="C24" si="3">ROUND(2200*C22,0)</f>
        <v>1518</v>
      </c>
      <c r="D24" s="10">
        <f>SUM(B24:C24)</f>
        <v>2200</v>
      </c>
      <c r="I24" t="s">
        <v>234</v>
      </c>
      <c r="J24" t="s">
        <v>323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23"/>
  <sheetViews>
    <sheetView topLeftCell="A9" workbookViewId="0">
      <selection activeCell="D23" sqref="A20:D23"/>
    </sheetView>
  </sheetViews>
  <sheetFormatPr baseColWidth="10" defaultColWidth="10.83203125" defaultRowHeight="15"/>
  <sheetData>
    <row r="1" spans="1:10" ht="16" thickBot="1">
      <c r="A1" s="9" t="s">
        <v>14</v>
      </c>
      <c r="B1" s="12" t="s">
        <v>15</v>
      </c>
      <c r="C1" s="12" t="s">
        <v>16</v>
      </c>
      <c r="D1" s="7"/>
      <c r="E1" s="7"/>
      <c r="F1" s="7"/>
    </row>
    <row r="2" spans="1:10" ht="16" thickBot="1">
      <c r="A2" s="5" t="s">
        <v>10</v>
      </c>
      <c r="B2" s="6">
        <f>1-C2</f>
        <v>0.5072618222776264</v>
      </c>
      <c r="C2" s="6">
        <v>0.4927381777223736</v>
      </c>
      <c r="D2" s="7">
        <f>SUM(B2:C2)</f>
        <v>1</v>
      </c>
      <c r="E2" s="7"/>
      <c r="F2" s="7" t="s">
        <v>91</v>
      </c>
    </row>
    <row r="3" spans="1:10" ht="16" thickBot="1">
      <c r="A3" s="5" t="s">
        <v>11</v>
      </c>
      <c r="B3" s="8">
        <f>ROUND(2000*B2,0)</f>
        <v>1015</v>
      </c>
      <c r="C3" s="8">
        <f>ROUND(2000*C2,0)</f>
        <v>985</v>
      </c>
      <c r="D3" s="8">
        <f>ROUND(2000*D2,0)</f>
        <v>2000</v>
      </c>
      <c r="E3" s="7"/>
      <c r="F3" s="7"/>
    </row>
    <row r="4" spans="1:10" ht="30" thickBot="1">
      <c r="A4" s="5" t="s">
        <v>12</v>
      </c>
      <c r="B4" s="8">
        <f>ROUND(2200*B2,0)</f>
        <v>1116</v>
      </c>
      <c r="C4" s="8">
        <f>ROUND(2200*C2,0)</f>
        <v>1084</v>
      </c>
      <c r="D4" s="8">
        <f>ROUND(2200*D2,0)</f>
        <v>2200</v>
      </c>
      <c r="E4" s="7"/>
      <c r="F4" s="7"/>
    </row>
    <row r="6" spans="1:10" ht="16" thickBot="1"/>
    <row r="7" spans="1:10" ht="16" thickBot="1">
      <c r="A7" s="9" t="s">
        <v>17</v>
      </c>
      <c r="B7" s="12" t="s">
        <v>18</v>
      </c>
      <c r="C7" s="12" t="s">
        <v>19</v>
      </c>
      <c r="D7" s="12" t="s">
        <v>20</v>
      </c>
      <c r="E7" s="12" t="s">
        <v>21</v>
      </c>
      <c r="F7" s="12" t="s">
        <v>22</v>
      </c>
      <c r="G7" s="7"/>
    </row>
    <row r="8" spans="1:10" ht="16" thickBot="1">
      <c r="A8" s="5" t="s">
        <v>10</v>
      </c>
      <c r="B8" s="6">
        <v>0.10402815988780871</v>
      </c>
      <c r="C8" s="6">
        <v>0.17502163559091188</v>
      </c>
      <c r="D8" s="6">
        <v>0.24488811098766669</v>
      </c>
      <c r="E8" s="6">
        <v>0.25292269475436224</v>
      </c>
      <c r="F8" s="6">
        <v>0.22313939877924996</v>
      </c>
      <c r="G8" s="7">
        <f>SUM(B8:F8)</f>
        <v>0.99999999999999944</v>
      </c>
    </row>
    <row r="9" spans="1:10" ht="16" thickBot="1">
      <c r="A9" s="5" t="s">
        <v>11</v>
      </c>
      <c r="B9" s="8">
        <f t="shared" ref="B9:G9" si="0">ROUND(2000*B8,0)</f>
        <v>208</v>
      </c>
      <c r="C9" s="8">
        <f t="shared" si="0"/>
        <v>350</v>
      </c>
      <c r="D9" s="8">
        <f t="shared" si="0"/>
        <v>490</v>
      </c>
      <c r="E9" s="8">
        <f t="shared" si="0"/>
        <v>506</v>
      </c>
      <c r="F9" s="8">
        <f t="shared" si="0"/>
        <v>446</v>
      </c>
      <c r="G9" s="8">
        <f t="shared" si="0"/>
        <v>2000</v>
      </c>
    </row>
    <row r="10" spans="1:10" ht="30" thickBot="1">
      <c r="A10" s="5" t="s">
        <v>12</v>
      </c>
      <c r="B10" s="8">
        <f t="shared" ref="B10:G10" si="1">ROUND(2200*B8,0)</f>
        <v>229</v>
      </c>
      <c r="C10" s="8">
        <f t="shared" si="1"/>
        <v>385</v>
      </c>
      <c r="D10" s="8">
        <f t="shared" si="1"/>
        <v>539</v>
      </c>
      <c r="E10" s="8">
        <f t="shared" si="1"/>
        <v>556</v>
      </c>
      <c r="F10" s="8">
        <f t="shared" si="1"/>
        <v>491</v>
      </c>
      <c r="G10" s="8">
        <f t="shared" si="1"/>
        <v>2200</v>
      </c>
    </row>
    <row r="11" spans="1:10">
      <c r="A11" s="9" t="s">
        <v>30</v>
      </c>
      <c r="B11" s="10"/>
      <c r="C11" s="10"/>
      <c r="D11" s="10"/>
      <c r="E11" s="10"/>
      <c r="F11" s="10"/>
      <c r="G11" s="10"/>
    </row>
    <row r="14" spans="1:10" ht="16" thickBot="1">
      <c r="A14" s="9" t="s">
        <v>13</v>
      </c>
      <c r="B14" s="18" t="s">
        <v>48</v>
      </c>
      <c r="C14" s="18" t="s">
        <v>111</v>
      </c>
      <c r="D14" s="18" t="s">
        <v>254</v>
      </c>
      <c r="E14" s="18" t="s">
        <v>255</v>
      </c>
      <c r="F14" s="19" t="s">
        <v>256</v>
      </c>
      <c r="G14" s="29" t="s">
        <v>139</v>
      </c>
      <c r="I14" t="s">
        <v>48</v>
      </c>
      <c r="J14" t="s">
        <v>257</v>
      </c>
    </row>
    <row r="15" spans="1:10" ht="16" thickBot="1">
      <c r="A15" s="5" t="s">
        <v>10</v>
      </c>
      <c r="B15">
        <v>0.25286894787704101</v>
      </c>
      <c r="C15">
        <v>6.7500838497375801E-2</v>
      </c>
      <c r="D15">
        <v>0.38909366153470298</v>
      </c>
      <c r="E15">
        <v>0.22614691528820399</v>
      </c>
      <c r="F15">
        <v>6.4389636802676301E-2</v>
      </c>
      <c r="G15" s="17">
        <f>SUM(B15:F15)</f>
        <v>1</v>
      </c>
      <c r="I15" t="s">
        <v>111</v>
      </c>
      <c r="J15" t="s">
        <v>258</v>
      </c>
    </row>
    <row r="16" spans="1:10" ht="16" thickBot="1">
      <c r="A16" s="5" t="s">
        <v>11</v>
      </c>
      <c r="B16" s="10">
        <f>ROUND(2000*B15,0)</f>
        <v>506</v>
      </c>
      <c r="C16" s="10">
        <f>ROUND(2000*C15,0)</f>
        <v>135</v>
      </c>
      <c r="D16" s="10">
        <f>ROUND(2000*D15,0)</f>
        <v>778</v>
      </c>
      <c r="E16" s="10">
        <f>ROUND(2000*E15,0)</f>
        <v>452</v>
      </c>
      <c r="F16" s="10">
        <f>ROUND(2000*F15,0)</f>
        <v>129</v>
      </c>
      <c r="G16" s="3">
        <f>SUM(B16:F16)</f>
        <v>2000</v>
      </c>
      <c r="I16" t="s">
        <v>254</v>
      </c>
    </row>
    <row r="17" spans="1:10" ht="30" thickBot="1">
      <c r="A17" s="5" t="s">
        <v>12</v>
      </c>
      <c r="B17" s="2">
        <f>ROUND(2200*B15,0)</f>
        <v>556</v>
      </c>
      <c r="C17" s="2">
        <f>ROUND(2200*C15,0)</f>
        <v>149</v>
      </c>
      <c r="D17" s="2">
        <f>ROUND(2200*D15,0)</f>
        <v>856</v>
      </c>
      <c r="E17" s="2">
        <f>ROUND(2200*E15,0)</f>
        <v>498</v>
      </c>
      <c r="F17" s="2">
        <f>ROUND(2200*F15,0)</f>
        <v>142</v>
      </c>
      <c r="G17" s="3">
        <f>SUM(B17:F17)</f>
        <v>2201</v>
      </c>
      <c r="I17" t="s">
        <v>255</v>
      </c>
    </row>
    <row r="18" spans="1:10">
      <c r="A18" s="9" t="s">
        <v>30</v>
      </c>
      <c r="B18" s="2"/>
      <c r="C18" s="2"/>
      <c r="D18" s="2"/>
      <c r="E18" s="11"/>
      <c r="I18" t="s">
        <v>256</v>
      </c>
      <c r="J18" t="s">
        <v>259</v>
      </c>
    </row>
    <row r="19" spans="1:10" ht="16" thickBot="1">
      <c r="I19" t="s">
        <v>234</v>
      </c>
      <c r="J19" t="s">
        <v>260</v>
      </c>
    </row>
    <row r="20" spans="1:10" ht="30" thickBot="1">
      <c r="A20" s="9" t="s">
        <v>85</v>
      </c>
      <c r="B20" s="12" t="s">
        <v>51</v>
      </c>
      <c r="C20" s="8" t="s">
        <v>50</v>
      </c>
      <c r="D20" s="12"/>
    </row>
    <row r="21" spans="1:10" ht="16" thickBot="1">
      <c r="A21" s="5" t="s">
        <v>10</v>
      </c>
      <c r="B21" s="6">
        <v>0.16700000000000001</v>
      </c>
      <c r="C21" s="6">
        <v>0.83299999999999996</v>
      </c>
      <c r="D21" s="6">
        <f>SUM(B21:C21)</f>
        <v>1</v>
      </c>
    </row>
    <row r="22" spans="1:10" ht="16" thickBot="1">
      <c r="A22" s="5" t="s">
        <v>11</v>
      </c>
      <c r="B22" s="8">
        <f t="shared" ref="B22:C22" si="2">ROUND(2000*B21,0)</f>
        <v>334</v>
      </c>
      <c r="C22" s="8">
        <f t="shared" si="2"/>
        <v>1666</v>
      </c>
      <c r="D22" s="8">
        <f>SUM(B22:C22)</f>
        <v>2000</v>
      </c>
    </row>
    <row r="23" spans="1:10" ht="30" thickBot="1">
      <c r="A23" s="5" t="s">
        <v>12</v>
      </c>
      <c r="B23" s="10">
        <f>ROUND(2200*B21,0)</f>
        <v>367</v>
      </c>
      <c r="C23" s="10">
        <f t="shared" ref="C23" si="3">ROUND(2200*C21,0)</f>
        <v>1833</v>
      </c>
      <c r="D23" s="10">
        <f>SUM(B23:C23)</f>
        <v>2200</v>
      </c>
      <c r="I23" t="s">
        <v>234</v>
      </c>
      <c r="J23" t="s">
        <v>300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28"/>
  <sheetViews>
    <sheetView topLeftCell="A11" workbookViewId="0">
      <selection activeCell="B22" sqref="B22:D22"/>
    </sheetView>
  </sheetViews>
  <sheetFormatPr baseColWidth="10" defaultColWidth="10.83203125" defaultRowHeight="15"/>
  <sheetData>
    <row r="1" spans="1:10" ht="16" thickBot="1">
      <c r="A1" s="9" t="s">
        <v>14</v>
      </c>
      <c r="B1" s="12" t="s">
        <v>15</v>
      </c>
      <c r="C1" s="12" t="s">
        <v>16</v>
      </c>
      <c r="D1" s="7"/>
      <c r="E1" s="7"/>
      <c r="F1" s="7"/>
    </row>
    <row r="2" spans="1:10" ht="16" thickBot="1">
      <c r="A2" s="5" t="s">
        <v>10</v>
      </c>
      <c r="B2" s="6">
        <f>1/(1+F3)</f>
        <v>0.51821302803620284</v>
      </c>
      <c r="C2" s="6">
        <f>F3/(1+F3)</f>
        <v>0.48178697196379722</v>
      </c>
      <c r="D2" s="7">
        <f>SUM(B2:C2)</f>
        <v>1</v>
      </c>
      <c r="E2" s="7"/>
      <c r="F2" s="7" t="s">
        <v>91</v>
      </c>
    </row>
    <row r="3" spans="1:10" ht="16" thickBot="1">
      <c r="A3" s="5" t="s">
        <v>11</v>
      </c>
      <c r="B3" s="8">
        <f>ROUND(2000*B2,0)</f>
        <v>1036</v>
      </c>
      <c r="C3" s="8">
        <f>ROUND(2000*C2,0)</f>
        <v>964</v>
      </c>
      <c r="D3" s="8">
        <f>ROUND(2000*D2,0)</f>
        <v>2000</v>
      </c>
      <c r="E3" s="7"/>
      <c r="F3" s="7">
        <v>0.92970833595125124</v>
      </c>
    </row>
    <row r="4" spans="1:10" ht="30" thickBot="1">
      <c r="A4" s="5" t="s">
        <v>12</v>
      </c>
      <c r="B4" s="8">
        <f>ROUND(2200*B2,0)</f>
        <v>1140</v>
      </c>
      <c r="C4" s="8">
        <f>ROUND(2200*C2,0)</f>
        <v>1060</v>
      </c>
      <c r="D4" s="8">
        <f>ROUND(2200*D2,0)</f>
        <v>2200</v>
      </c>
      <c r="E4" s="7"/>
      <c r="F4" s="7"/>
    </row>
    <row r="6" spans="1:10" ht="16" thickBot="1"/>
    <row r="7" spans="1:10" ht="16" thickBot="1">
      <c r="A7" s="9" t="s">
        <v>17</v>
      </c>
      <c r="B7" s="12" t="s">
        <v>18</v>
      </c>
      <c r="C7" s="12" t="s">
        <v>19</v>
      </c>
      <c r="D7" s="12" t="s">
        <v>20</v>
      </c>
      <c r="E7" s="12" t="s">
        <v>21</v>
      </c>
      <c r="F7" s="12" t="s">
        <v>22</v>
      </c>
      <c r="G7" s="7"/>
    </row>
    <row r="8" spans="1:10" ht="16" thickBot="1">
      <c r="A8" s="5" t="s">
        <v>10</v>
      </c>
      <c r="B8" s="6">
        <v>0.17573222355182366</v>
      </c>
      <c r="C8" s="6">
        <v>0.2328969482207483</v>
      </c>
      <c r="D8" s="6">
        <v>0.29984795469291364</v>
      </c>
      <c r="E8" s="6">
        <v>0.1827328072764747</v>
      </c>
      <c r="F8" s="6">
        <v>0.10879006625803997</v>
      </c>
      <c r="G8" s="7">
        <f>SUM(B8:F8)</f>
        <v>1.0000000000000002</v>
      </c>
    </row>
    <row r="9" spans="1:10" ht="16" thickBot="1">
      <c r="A9" s="5" t="s">
        <v>11</v>
      </c>
      <c r="B9" s="8">
        <f t="shared" ref="B9:G9" si="0">ROUND(2000*B8,0)</f>
        <v>351</v>
      </c>
      <c r="C9" s="8">
        <f t="shared" si="0"/>
        <v>466</v>
      </c>
      <c r="D9" s="8">
        <f t="shared" si="0"/>
        <v>600</v>
      </c>
      <c r="E9" s="8">
        <f t="shared" si="0"/>
        <v>365</v>
      </c>
      <c r="F9" s="8">
        <f t="shared" si="0"/>
        <v>218</v>
      </c>
      <c r="G9" s="8">
        <f t="shared" si="0"/>
        <v>2000</v>
      </c>
    </row>
    <row r="10" spans="1:10" ht="30" thickBot="1">
      <c r="A10" s="5" t="s">
        <v>12</v>
      </c>
      <c r="B10" s="8">
        <f t="shared" ref="B10:G10" si="1">ROUND(2200*B8,0)</f>
        <v>387</v>
      </c>
      <c r="C10" s="8">
        <f t="shared" si="1"/>
        <v>512</v>
      </c>
      <c r="D10" s="8">
        <f t="shared" si="1"/>
        <v>660</v>
      </c>
      <c r="E10" s="8">
        <f t="shared" si="1"/>
        <v>402</v>
      </c>
      <c r="F10" s="8">
        <f t="shared" si="1"/>
        <v>239</v>
      </c>
      <c r="G10" s="8">
        <f t="shared" si="1"/>
        <v>2200</v>
      </c>
    </row>
    <row r="11" spans="1:10">
      <c r="A11" s="9" t="s">
        <v>30</v>
      </c>
      <c r="B11" s="10"/>
      <c r="C11" s="10"/>
      <c r="D11" s="10"/>
      <c r="E11" s="10"/>
      <c r="F11" s="10"/>
      <c r="G11" s="10"/>
    </row>
    <row r="14" spans="1:10" ht="30" thickBot="1">
      <c r="A14" s="9" t="s">
        <v>13</v>
      </c>
      <c r="B14" s="18" t="s">
        <v>245</v>
      </c>
      <c r="C14" s="18" t="s">
        <v>246</v>
      </c>
      <c r="D14" s="18" t="s">
        <v>108</v>
      </c>
      <c r="E14" s="18" t="s">
        <v>107</v>
      </c>
      <c r="F14" s="19" t="s">
        <v>47</v>
      </c>
      <c r="G14" s="29" t="s">
        <v>139</v>
      </c>
      <c r="I14" s="29" t="s">
        <v>247</v>
      </c>
      <c r="J14" t="s">
        <v>271</v>
      </c>
    </row>
    <row r="15" spans="1:10" ht="16" thickBot="1">
      <c r="A15" s="5" t="s">
        <v>10</v>
      </c>
      <c r="B15" s="31">
        <v>0.21506160298476018</v>
      </c>
      <c r="C15" s="31">
        <v>0.32973667280079899</v>
      </c>
      <c r="D15" s="31">
        <v>9.8869535346319898E-2</v>
      </c>
      <c r="E15" s="31">
        <v>0.127872823107371</v>
      </c>
      <c r="F15" s="31">
        <v>0.22845936576075099</v>
      </c>
      <c r="G15" s="17">
        <f>SUM(B15:F15)</f>
        <v>1.0000000000000011</v>
      </c>
      <c r="I15" t="s">
        <v>246</v>
      </c>
      <c r="J15" t="s">
        <v>272</v>
      </c>
    </row>
    <row r="16" spans="1:10" ht="16" thickBot="1">
      <c r="A16" s="5" t="s">
        <v>11</v>
      </c>
      <c r="B16" s="10">
        <f>ROUND(2000*B15,0)</f>
        <v>430</v>
      </c>
      <c r="C16" s="10">
        <f>ROUND(2000*C15,0)</f>
        <v>659</v>
      </c>
      <c r="D16" s="10">
        <f>ROUND(2000*D15,0)</f>
        <v>198</v>
      </c>
      <c r="E16" s="10">
        <f>ROUND(2000*E15,0)</f>
        <v>256</v>
      </c>
      <c r="F16" s="10">
        <f>ROUND(2000*F15,0)</f>
        <v>457</v>
      </c>
      <c r="G16" s="3">
        <f>SUM(B16:F16)</f>
        <v>2000</v>
      </c>
      <c r="I16" t="s">
        <v>108</v>
      </c>
      <c r="J16" t="s">
        <v>273</v>
      </c>
    </row>
    <row r="17" spans="1:10" ht="30" thickBot="1">
      <c r="A17" s="5" t="s">
        <v>12</v>
      </c>
      <c r="B17" s="2">
        <f>ROUND(2200*B15,0)</f>
        <v>473</v>
      </c>
      <c r="C17" s="2">
        <f>ROUND(2200*C15,0)</f>
        <v>725</v>
      </c>
      <c r="D17" s="2">
        <f>ROUND(2200*D15,0)</f>
        <v>218</v>
      </c>
      <c r="E17" s="2">
        <f>ROUND(2200*E15,0)</f>
        <v>281</v>
      </c>
      <c r="F17" s="2">
        <f>ROUND(2200*F15,0)</f>
        <v>503</v>
      </c>
      <c r="G17" s="3">
        <f>SUM(B17:F17)</f>
        <v>2200</v>
      </c>
      <c r="I17" t="s">
        <v>107</v>
      </c>
      <c r="J17" t="s">
        <v>274</v>
      </c>
    </row>
    <row r="18" spans="1:10">
      <c r="A18" s="9" t="s">
        <v>30</v>
      </c>
      <c r="B18" s="2"/>
      <c r="C18" s="2"/>
      <c r="D18" s="2"/>
      <c r="E18" s="11"/>
      <c r="I18" t="s">
        <v>47</v>
      </c>
      <c r="J18" t="s">
        <v>275</v>
      </c>
    </row>
    <row r="19" spans="1:10">
      <c r="I19" t="s">
        <v>234</v>
      </c>
      <c r="J19" t="s">
        <v>276</v>
      </c>
    </row>
    <row r="21" spans="1:10" ht="16" thickBot="1">
      <c r="A21" s="13" t="s">
        <v>76</v>
      </c>
      <c r="B21" t="s">
        <v>51</v>
      </c>
      <c r="C21" t="s">
        <v>303</v>
      </c>
      <c r="D21" t="s">
        <v>50</v>
      </c>
    </row>
    <row r="22" spans="1:10" ht="16" thickBot="1">
      <c r="A22" s="5" t="s">
        <v>10</v>
      </c>
      <c r="B22" s="17">
        <v>0.214</v>
      </c>
      <c r="C22">
        <v>0.14899999999999999</v>
      </c>
      <c r="D22" s="17">
        <v>0.63700000000000001</v>
      </c>
      <c r="E22" s="17">
        <f>SUM(B22:D22)</f>
        <v>1</v>
      </c>
    </row>
    <row r="23" spans="1:10" ht="16" thickBot="1">
      <c r="A23" s="5" t="s">
        <v>11</v>
      </c>
      <c r="B23">
        <f>ROUND(2000*B22,0)</f>
        <v>428</v>
      </c>
      <c r="C23">
        <f>ROUND(2000*C22,0)</f>
        <v>298</v>
      </c>
      <c r="D23">
        <f>ROUND(2000*D22,0)</f>
        <v>1274</v>
      </c>
      <c r="E23">
        <f>SUM(B23:D23)</f>
        <v>2000</v>
      </c>
      <c r="F23" t="s">
        <v>305</v>
      </c>
      <c r="G23" t="s">
        <v>304</v>
      </c>
    </row>
    <row r="24" spans="1:10" ht="30" thickBot="1">
      <c r="A24" s="5" t="s">
        <v>12</v>
      </c>
      <c r="B24">
        <f>ROUND(2200*B22,0)</f>
        <v>471</v>
      </c>
      <c r="C24">
        <f>ROUND(2200*C22,0)</f>
        <v>328</v>
      </c>
      <c r="D24">
        <f>ROUND(2200*D22,0)</f>
        <v>1401</v>
      </c>
      <c r="E24">
        <f>SUM(B24:D24)</f>
        <v>2200</v>
      </c>
      <c r="F24" t="s">
        <v>208</v>
      </c>
      <c r="G24" t="s">
        <v>306</v>
      </c>
    </row>
    <row r="25" spans="1:10">
      <c r="A25" s="9" t="s">
        <v>30</v>
      </c>
      <c r="G25" t="s">
        <v>214</v>
      </c>
      <c r="H25" t="s">
        <v>307</v>
      </c>
    </row>
    <row r="26" spans="1:10">
      <c r="G26" t="s">
        <v>303</v>
      </c>
      <c r="H26" t="s">
        <v>309</v>
      </c>
    </row>
    <row r="27" spans="1:10">
      <c r="G27" t="s">
        <v>51</v>
      </c>
      <c r="H27" t="s">
        <v>308</v>
      </c>
    </row>
    <row r="28" spans="1:10">
      <c r="D28" s="1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26"/>
  <sheetViews>
    <sheetView tabSelected="1" topLeftCell="A6" workbookViewId="0">
      <selection activeCell="D15" sqref="D15"/>
    </sheetView>
  </sheetViews>
  <sheetFormatPr baseColWidth="10" defaultColWidth="10.83203125" defaultRowHeight="15"/>
  <sheetData>
    <row r="1" spans="1:10" ht="16" thickBot="1">
      <c r="A1" s="9" t="s">
        <v>14</v>
      </c>
      <c r="B1" s="12" t="s">
        <v>15</v>
      </c>
      <c r="C1" s="12" t="s">
        <v>16</v>
      </c>
      <c r="D1" s="7"/>
      <c r="E1" s="7"/>
      <c r="F1" s="7"/>
    </row>
    <row r="2" spans="1:10" ht="16" thickBot="1">
      <c r="A2" s="5" t="s">
        <v>10</v>
      </c>
      <c r="B2" s="6">
        <f>1/(1+F3)</f>
        <v>0.49751243781094534</v>
      </c>
      <c r="C2" s="6">
        <f>F3/(1+F3)</f>
        <v>0.50248756218905477</v>
      </c>
      <c r="D2" s="7">
        <f>SUM(B2:C2)</f>
        <v>1</v>
      </c>
      <c r="E2" s="7"/>
      <c r="F2" s="7" t="s">
        <v>91</v>
      </c>
    </row>
    <row r="3" spans="1:10" ht="16" thickBot="1">
      <c r="A3" s="5" t="s">
        <v>11</v>
      </c>
      <c r="B3" s="8">
        <f>ROUND(2000*B2,0)</f>
        <v>995</v>
      </c>
      <c r="C3" s="8">
        <f>ROUND(2000*C2,0)</f>
        <v>1005</v>
      </c>
      <c r="D3" s="8">
        <f>ROUND(2000*D2,0)</f>
        <v>2000</v>
      </c>
      <c r="E3" s="7"/>
      <c r="F3" s="7">
        <v>1.01</v>
      </c>
    </row>
    <row r="4" spans="1:10" ht="30" thickBot="1">
      <c r="A4" s="5" t="s">
        <v>12</v>
      </c>
      <c r="B4" s="8">
        <f>ROUND(2200*B2,0)</f>
        <v>1095</v>
      </c>
      <c r="C4" s="8">
        <f>ROUND(2200*C2,0)</f>
        <v>1105</v>
      </c>
      <c r="D4" s="8">
        <f>ROUND(2200*D2,0)</f>
        <v>2200</v>
      </c>
      <c r="E4" s="7"/>
      <c r="F4" s="7"/>
    </row>
    <row r="6" spans="1:10" ht="16" thickBot="1"/>
    <row r="7" spans="1:10" ht="16" thickBot="1">
      <c r="A7" s="9" t="s">
        <v>17</v>
      </c>
      <c r="B7" s="12" t="s">
        <v>18</v>
      </c>
      <c r="C7" s="12" t="s">
        <v>19</v>
      </c>
      <c r="D7" s="12" t="s">
        <v>20</v>
      </c>
      <c r="E7" s="12" t="s">
        <v>21</v>
      </c>
      <c r="F7" s="12" t="s">
        <v>22</v>
      </c>
      <c r="G7" s="7"/>
    </row>
    <row r="8" spans="1:10" ht="16" thickBot="1">
      <c r="A8" s="5" t="s">
        <v>10</v>
      </c>
      <c r="B8" s="6">
        <v>9.7661294959996411E-2</v>
      </c>
      <c r="C8" s="6">
        <v>0.15904807790968184</v>
      </c>
      <c r="D8" s="6">
        <v>0.27449641413428144</v>
      </c>
      <c r="E8" s="6">
        <v>0.28165171586977938</v>
      </c>
      <c r="F8" s="6">
        <v>0.18714249712626085</v>
      </c>
      <c r="G8" s="7">
        <f>SUM(B8:F8)</f>
        <v>0.99999999999999989</v>
      </c>
    </row>
    <row r="9" spans="1:10" ht="16" thickBot="1">
      <c r="A9" s="5" t="s">
        <v>11</v>
      </c>
      <c r="B9" s="8">
        <f t="shared" ref="B9:G9" si="0">ROUND(2000*B8,0)</f>
        <v>195</v>
      </c>
      <c r="C9" s="8">
        <f t="shared" si="0"/>
        <v>318</v>
      </c>
      <c r="D9" s="8">
        <f t="shared" si="0"/>
        <v>549</v>
      </c>
      <c r="E9" s="8">
        <f t="shared" si="0"/>
        <v>563</v>
      </c>
      <c r="F9" s="8">
        <f t="shared" si="0"/>
        <v>374</v>
      </c>
      <c r="G9" s="8">
        <f t="shared" si="0"/>
        <v>2000</v>
      </c>
    </row>
    <row r="10" spans="1:10" ht="30" thickBot="1">
      <c r="A10" s="5" t="s">
        <v>12</v>
      </c>
      <c r="B10" s="8">
        <f t="shared" ref="B10:G10" si="1">ROUND(2200*B8,0)</f>
        <v>215</v>
      </c>
      <c r="C10" s="8">
        <f t="shared" si="1"/>
        <v>350</v>
      </c>
      <c r="D10" s="8">
        <f t="shared" si="1"/>
        <v>604</v>
      </c>
      <c r="E10" s="8">
        <f t="shared" si="1"/>
        <v>620</v>
      </c>
      <c r="F10" s="8">
        <f t="shared" si="1"/>
        <v>412</v>
      </c>
      <c r="G10" s="8">
        <f t="shared" si="1"/>
        <v>2200</v>
      </c>
    </row>
    <row r="11" spans="1:10">
      <c r="A11" s="9" t="s">
        <v>30</v>
      </c>
      <c r="B11" s="10"/>
      <c r="C11" s="10"/>
      <c r="D11" s="10"/>
      <c r="E11" s="10"/>
      <c r="F11" s="10"/>
      <c r="G11" s="10"/>
    </row>
    <row r="14" spans="1:10" ht="16" thickBot="1">
      <c r="A14" s="9" t="s">
        <v>13</v>
      </c>
      <c r="B14" s="18" t="s">
        <v>261</v>
      </c>
      <c r="C14" s="18" t="s">
        <v>133</v>
      </c>
      <c r="D14" s="18" t="s">
        <v>48</v>
      </c>
      <c r="E14" s="19" t="s">
        <v>256</v>
      </c>
      <c r="F14" s="29" t="s">
        <v>139</v>
      </c>
      <c r="G14" s="29" t="s">
        <v>139</v>
      </c>
      <c r="I14" s="29" t="s">
        <v>261</v>
      </c>
    </row>
    <row r="15" spans="1:10" ht="16" thickBot="1">
      <c r="A15" s="5" t="s">
        <v>10</v>
      </c>
      <c r="B15" s="31">
        <v>0.18616626833750199</v>
      </c>
      <c r="C15" s="31">
        <v>0.343251015277311</v>
      </c>
      <c r="D15" s="31">
        <v>0.22025659607004799</v>
      </c>
      <c r="E15" s="31">
        <v>0.25032612031513901</v>
      </c>
      <c r="F15" s="17">
        <f>SUM(A15:E15)</f>
        <v>1</v>
      </c>
      <c r="G15" s="17">
        <f>SUM(B15:F15)</f>
        <v>2</v>
      </c>
      <c r="I15" t="s">
        <v>133</v>
      </c>
      <c r="J15" t="s">
        <v>262</v>
      </c>
    </row>
    <row r="16" spans="1:10" ht="16" thickBot="1">
      <c r="A16" s="5" t="s">
        <v>11</v>
      </c>
      <c r="B16" s="10">
        <f>ROUND(2000*B15,0)</f>
        <v>372</v>
      </c>
      <c r="C16" s="10">
        <f>ROUND(2000*C15,0)</f>
        <v>687</v>
      </c>
      <c r="D16" s="10">
        <f>ROUND(2000*D15,0)</f>
        <v>441</v>
      </c>
      <c r="E16" s="10">
        <f>ROUND(2000*E15,0)</f>
        <v>501</v>
      </c>
      <c r="F16" s="3">
        <f>SUM(A16:E16)</f>
        <v>2001</v>
      </c>
      <c r="G16" s="3">
        <f>SUM(B16:F16)</f>
        <v>4002</v>
      </c>
      <c r="I16" t="s">
        <v>244</v>
      </c>
      <c r="J16" t="s">
        <v>263</v>
      </c>
    </row>
    <row r="17" spans="1:10" ht="30" thickBot="1">
      <c r="A17" s="5" t="s">
        <v>12</v>
      </c>
      <c r="B17" s="2">
        <f>ROUND(2200*B15,0)</f>
        <v>410</v>
      </c>
      <c r="C17" s="2">
        <f>ROUND(2200*C15,0)</f>
        <v>755</v>
      </c>
      <c r="D17" s="2">
        <f>ROUND(2200*D15,0)</f>
        <v>485</v>
      </c>
      <c r="E17" s="2">
        <f>ROUND(2200*E15,0)</f>
        <v>551</v>
      </c>
      <c r="F17" s="3">
        <f>SUM(A17:E17)</f>
        <v>2201</v>
      </c>
      <c r="G17" s="3">
        <f>SUM(B17:F17)</f>
        <v>4402</v>
      </c>
      <c r="I17" t="s">
        <v>112</v>
      </c>
      <c r="J17" t="s">
        <v>264</v>
      </c>
    </row>
    <row r="18" spans="1:10">
      <c r="A18" s="9" t="s">
        <v>30</v>
      </c>
      <c r="B18" s="2"/>
      <c r="C18" s="2"/>
      <c r="D18" s="2"/>
      <c r="E18" s="11"/>
      <c r="I18" t="s">
        <v>256</v>
      </c>
      <c r="J18" t="s">
        <v>265</v>
      </c>
    </row>
    <row r="19" spans="1:10">
      <c r="I19" t="s">
        <v>234</v>
      </c>
      <c r="J19" t="s">
        <v>266</v>
      </c>
    </row>
    <row r="20" spans="1:10">
      <c r="I20" t="s">
        <v>176</v>
      </c>
      <c r="J20" t="s">
        <v>334</v>
      </c>
    </row>
    <row r="21" spans="1:10" ht="16" thickBot="1">
      <c r="A21" s="13" t="s">
        <v>76</v>
      </c>
      <c r="B21" t="s">
        <v>312</v>
      </c>
      <c r="C21" t="s">
        <v>188</v>
      </c>
      <c r="D21" t="s">
        <v>313</v>
      </c>
    </row>
    <row r="22" spans="1:10" ht="16" thickBot="1">
      <c r="A22" s="5" t="s">
        <v>10</v>
      </c>
      <c r="B22">
        <v>8.4078910000000007E-2</v>
      </c>
      <c r="C22" s="17">
        <v>0.4967454</v>
      </c>
      <c r="D22">
        <v>0.41917569999999998</v>
      </c>
      <c r="E22" s="17">
        <f>SUM(B22:D22)</f>
        <v>1.0000000099999999</v>
      </c>
      <c r="H22" t="s">
        <v>316</v>
      </c>
    </row>
    <row r="23" spans="1:10" ht="16" thickBot="1">
      <c r="A23" s="5" t="s">
        <v>11</v>
      </c>
      <c r="B23">
        <f>ROUND(2000*B22,0)</f>
        <v>168</v>
      </c>
      <c r="C23">
        <f>ROUND(2000*D22,0)</f>
        <v>838</v>
      </c>
      <c r="D23">
        <f>ROUND(2000*C22,0)</f>
        <v>993</v>
      </c>
      <c r="E23">
        <f>SUM(B23:D23)</f>
        <v>1999</v>
      </c>
      <c r="F23" t="s">
        <v>140</v>
      </c>
      <c r="H23" t="s">
        <v>315</v>
      </c>
    </row>
    <row r="24" spans="1:10" ht="30" thickBot="1">
      <c r="A24" s="5" t="s">
        <v>12</v>
      </c>
      <c r="B24">
        <f>ROUND(2200*B22,0)</f>
        <v>185</v>
      </c>
      <c r="C24">
        <f>ROUND(2200*D22,0)</f>
        <v>922</v>
      </c>
      <c r="D24">
        <f>ROUND(2200*C22,0)</f>
        <v>1093</v>
      </c>
      <c r="E24">
        <f>SUM(B24:D24)</f>
        <v>2200</v>
      </c>
      <c r="F24" t="s">
        <v>208</v>
      </c>
      <c r="G24" s="15"/>
      <c r="H24" t="s">
        <v>314</v>
      </c>
    </row>
    <row r="25" spans="1:10">
      <c r="A25" s="9" t="s">
        <v>30</v>
      </c>
      <c r="H25" t="s">
        <v>234</v>
      </c>
      <c r="I25" t="s">
        <v>317</v>
      </c>
    </row>
    <row r="26" spans="1:10">
      <c r="I26" t="s">
        <v>318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25"/>
  <sheetViews>
    <sheetView topLeftCell="A5" workbookViewId="0">
      <selection activeCell="E19" sqref="E19"/>
    </sheetView>
  </sheetViews>
  <sheetFormatPr baseColWidth="10" defaultColWidth="10.83203125" defaultRowHeight="15"/>
  <sheetData>
    <row r="1" spans="1:10" ht="16" thickBot="1">
      <c r="A1" s="9" t="s">
        <v>14</v>
      </c>
      <c r="B1" s="12" t="s">
        <v>15</v>
      </c>
      <c r="C1" s="12" t="s">
        <v>16</v>
      </c>
      <c r="D1" s="7"/>
      <c r="E1" s="7"/>
      <c r="F1" s="7"/>
    </row>
    <row r="2" spans="1:10" ht="16" thickBot="1">
      <c r="A2" s="5" t="s">
        <v>10</v>
      </c>
      <c r="B2" s="6">
        <f>1-C2</f>
        <v>0.51342426197866531</v>
      </c>
      <c r="C2" s="6">
        <v>0.48657573802133475</v>
      </c>
      <c r="D2" s="7">
        <f>SUM(B2:C2)</f>
        <v>1</v>
      </c>
      <c r="E2" s="7"/>
      <c r="F2" s="7" t="s">
        <v>91</v>
      </c>
    </row>
    <row r="3" spans="1:10" ht="16" thickBot="1">
      <c r="A3" s="5" t="s">
        <v>11</v>
      </c>
      <c r="B3" s="8">
        <f>ROUND(2000*B2,0)</f>
        <v>1027</v>
      </c>
      <c r="C3" s="8">
        <f>ROUND(2000*C2,0)</f>
        <v>973</v>
      </c>
      <c r="D3" s="8">
        <f>ROUND(2000*D2,0)</f>
        <v>2000</v>
      </c>
      <c r="E3" s="7"/>
      <c r="F3" s="7"/>
    </row>
    <row r="4" spans="1:10" ht="30" thickBot="1">
      <c r="A4" s="5" t="s">
        <v>12</v>
      </c>
      <c r="B4" s="8">
        <f>ROUND(2200*B2,0)</f>
        <v>1130</v>
      </c>
      <c r="C4" s="8">
        <f>ROUND(2200*C2,0)</f>
        <v>1070</v>
      </c>
      <c r="D4" s="8">
        <f>ROUND(2200*D2,0)</f>
        <v>2200</v>
      </c>
      <c r="E4" s="7"/>
      <c r="F4" s="7"/>
    </row>
    <row r="6" spans="1:10" ht="16" thickBot="1"/>
    <row r="7" spans="1:10" ht="16" thickBot="1">
      <c r="A7" s="9" t="s">
        <v>17</v>
      </c>
      <c r="B7" s="12" t="s">
        <v>18</v>
      </c>
      <c r="C7" s="12" t="s">
        <v>19</v>
      </c>
      <c r="D7" s="12" t="s">
        <v>20</v>
      </c>
      <c r="E7" s="12" t="s">
        <v>21</v>
      </c>
      <c r="F7" s="12" t="s">
        <v>22</v>
      </c>
      <c r="G7" s="7"/>
    </row>
    <row r="8" spans="1:10" ht="16" thickBot="1">
      <c r="A8" s="5" t="s">
        <v>10</v>
      </c>
      <c r="B8" s="6">
        <v>0.1582325601298683</v>
      </c>
      <c r="C8" s="6">
        <v>0.2131137356790879</v>
      </c>
      <c r="D8" s="6">
        <v>0.29681998391047659</v>
      </c>
      <c r="E8" s="6">
        <v>0.20571250504618752</v>
      </c>
      <c r="F8" s="6">
        <v>0.12612121523437902</v>
      </c>
      <c r="G8" s="7">
        <f>SUM(B8:F8)</f>
        <v>0.99999999999999933</v>
      </c>
    </row>
    <row r="9" spans="1:10" ht="16" thickBot="1">
      <c r="A9" s="5" t="s">
        <v>11</v>
      </c>
      <c r="B9" s="8">
        <f t="shared" ref="B9:G9" si="0">ROUND(2000*B8,0)</f>
        <v>316</v>
      </c>
      <c r="C9" s="8">
        <f t="shared" si="0"/>
        <v>426</v>
      </c>
      <c r="D9" s="8">
        <f t="shared" si="0"/>
        <v>594</v>
      </c>
      <c r="E9" s="8">
        <f t="shared" si="0"/>
        <v>411</v>
      </c>
      <c r="F9" s="8">
        <f t="shared" si="0"/>
        <v>252</v>
      </c>
      <c r="G9" s="8">
        <f t="shared" si="0"/>
        <v>2000</v>
      </c>
    </row>
    <row r="10" spans="1:10" ht="30" thickBot="1">
      <c r="A10" s="5" t="s">
        <v>12</v>
      </c>
      <c r="B10" s="8">
        <f t="shared" ref="B10:G10" si="1">ROUND(2200*B8,0)</f>
        <v>348</v>
      </c>
      <c r="C10" s="8">
        <f t="shared" si="1"/>
        <v>469</v>
      </c>
      <c r="D10" s="8">
        <f t="shared" si="1"/>
        <v>653</v>
      </c>
      <c r="E10" s="8">
        <f t="shared" si="1"/>
        <v>453</v>
      </c>
      <c r="F10" s="8">
        <f t="shared" si="1"/>
        <v>277</v>
      </c>
      <c r="G10" s="8">
        <f t="shared" si="1"/>
        <v>2200</v>
      </c>
    </row>
    <row r="11" spans="1:10">
      <c r="A11" s="9" t="s">
        <v>30</v>
      </c>
      <c r="B11" s="10"/>
      <c r="C11" s="10"/>
      <c r="D11" s="10"/>
      <c r="E11" s="10"/>
      <c r="F11" s="10"/>
      <c r="G11" s="10"/>
    </row>
    <row r="14" spans="1:10" ht="86" thickBot="1">
      <c r="A14" s="9" t="s">
        <v>13</v>
      </c>
      <c r="B14" s="18" t="s">
        <v>277</v>
      </c>
      <c r="C14" s="18" t="s">
        <v>278</v>
      </c>
      <c r="D14" s="18" t="s">
        <v>279</v>
      </c>
      <c r="E14" s="18" t="s">
        <v>107</v>
      </c>
      <c r="F14" s="29" t="s">
        <v>139</v>
      </c>
      <c r="I14" s="29" t="s">
        <v>280</v>
      </c>
      <c r="J14" s="29" t="s">
        <v>281</v>
      </c>
    </row>
    <row r="15" spans="1:10" ht="16" thickBot="1">
      <c r="A15" s="5" t="s">
        <v>10</v>
      </c>
      <c r="B15" s="16">
        <v>0.34196297187100699</v>
      </c>
      <c r="C15" s="16">
        <v>0.303696271169138</v>
      </c>
      <c r="D15" s="16">
        <v>0.13099525360860201</v>
      </c>
      <c r="E15" s="16">
        <v>0.22334550335125281</v>
      </c>
      <c r="F15" s="17">
        <f ca="1">SUM(B15:F15)</f>
        <v>0.99999999999999978</v>
      </c>
      <c r="I15" t="s">
        <v>332</v>
      </c>
      <c r="J15" t="s">
        <v>333</v>
      </c>
    </row>
    <row r="16" spans="1:10" ht="16" thickBot="1">
      <c r="A16" s="5" t="s">
        <v>11</v>
      </c>
      <c r="B16" s="10">
        <f>ROUND(2000*B15,0)</f>
        <v>684</v>
      </c>
      <c r="C16" s="10">
        <f>ROUND(2000*C15,0)</f>
        <v>607</v>
      </c>
      <c r="D16" s="10">
        <f>ROUND(2000*D15,0)</f>
        <v>262</v>
      </c>
      <c r="E16" s="10">
        <f>ROUND(2000*E15,0)</f>
        <v>447</v>
      </c>
      <c r="F16" s="3">
        <f ca="1">SUM(B16:F16)</f>
        <v>2000</v>
      </c>
    </row>
    <row r="17" spans="1:10" ht="30" thickBot="1">
      <c r="A17" s="5" t="s">
        <v>12</v>
      </c>
      <c r="B17" s="2">
        <f>ROUND(2200*B15,0)</f>
        <v>752</v>
      </c>
      <c r="C17" s="2">
        <f>ROUND(2200*C15,0)</f>
        <v>668</v>
      </c>
      <c r="D17" s="2">
        <f>ROUND(2200*D15,0)</f>
        <v>288</v>
      </c>
      <c r="E17" s="2">
        <f>ROUND(2200*E15,0)</f>
        <v>491</v>
      </c>
      <c r="F17" s="3">
        <f ca="1">SUM(B17:F17)</f>
        <v>2199</v>
      </c>
    </row>
    <row r="18" spans="1:10">
      <c r="A18" s="9" t="s">
        <v>30</v>
      </c>
      <c r="B18" s="2"/>
      <c r="C18" s="2"/>
      <c r="D18" s="2"/>
      <c r="E18" s="11"/>
    </row>
    <row r="19" spans="1:10">
      <c r="I19" t="s">
        <v>234</v>
      </c>
      <c r="J19" t="s">
        <v>282</v>
      </c>
    </row>
    <row r="20" spans="1:10" ht="16" thickBot="1"/>
    <row r="21" spans="1:10" ht="30" thickBot="1">
      <c r="A21" s="9" t="s">
        <v>85</v>
      </c>
      <c r="B21" s="12" t="s">
        <v>51</v>
      </c>
      <c r="C21" s="8" t="s">
        <v>50</v>
      </c>
      <c r="D21" s="12"/>
    </row>
    <row r="22" spans="1:10" ht="16" thickBot="1">
      <c r="A22" s="5" t="s">
        <v>10</v>
      </c>
      <c r="B22" s="6">
        <v>0.13036210000000001</v>
      </c>
      <c r="C22" s="6">
        <v>0.86963789999999996</v>
      </c>
      <c r="D22" s="6">
        <f>SUM(B22:C22)</f>
        <v>1</v>
      </c>
    </row>
    <row r="23" spans="1:10" ht="16" thickBot="1">
      <c r="A23" s="5" t="s">
        <v>11</v>
      </c>
      <c r="B23" s="8">
        <f t="shared" ref="B23:C23" si="2">ROUND(2000*B22,0)</f>
        <v>261</v>
      </c>
      <c r="C23" s="8">
        <f t="shared" si="2"/>
        <v>1739</v>
      </c>
      <c r="D23" s="8">
        <f>SUM(B23:C23)</f>
        <v>2000</v>
      </c>
    </row>
    <row r="24" spans="1:10" ht="30" thickBot="1">
      <c r="A24" s="5" t="s">
        <v>12</v>
      </c>
      <c r="B24" s="10">
        <f>ROUND(2200*B22,0)</f>
        <v>287</v>
      </c>
      <c r="C24" s="10">
        <f t="shared" ref="C24" si="3">ROUND(2200*C22,0)</f>
        <v>1913</v>
      </c>
      <c r="D24" s="10">
        <f>SUM(B24:C24)</f>
        <v>2200</v>
      </c>
      <c r="I24" t="s">
        <v>234</v>
      </c>
      <c r="J24" t="s">
        <v>310</v>
      </c>
    </row>
    <row r="25" spans="1:10">
      <c r="J25" t="s">
        <v>311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8"/>
  <sheetViews>
    <sheetView workbookViewId="0">
      <selection activeCell="H28" sqref="H28"/>
    </sheetView>
  </sheetViews>
  <sheetFormatPr baseColWidth="10" defaultColWidth="8.83203125" defaultRowHeight="15"/>
  <cols>
    <col min="1" max="1" width="12.5" customWidth="1"/>
    <col min="2" max="2" width="11.5" customWidth="1"/>
    <col min="3" max="3" width="9.83203125" customWidth="1"/>
    <col min="4" max="4" width="10.5" customWidth="1"/>
  </cols>
  <sheetData>
    <row r="1" spans="1:7" ht="16" thickBot="1">
      <c r="A1" s="9" t="s">
        <v>14</v>
      </c>
      <c r="B1" s="12" t="s">
        <v>15</v>
      </c>
      <c r="C1" s="12" t="s">
        <v>16</v>
      </c>
      <c r="D1" s="7"/>
      <c r="E1" s="7"/>
      <c r="F1" s="7"/>
      <c r="G1" s="7"/>
    </row>
    <row r="2" spans="1:7" ht="16" thickBot="1">
      <c r="A2" s="5" t="s">
        <v>10</v>
      </c>
      <c r="B2" s="6">
        <v>0.50260000000000005</v>
      </c>
      <c r="C2" s="6">
        <v>0.49740000000000001</v>
      </c>
      <c r="D2" s="7">
        <f>SUM(B2:C2)</f>
        <v>1</v>
      </c>
      <c r="E2" s="7"/>
      <c r="F2" s="7"/>
      <c r="G2" s="7"/>
    </row>
    <row r="3" spans="1:7" ht="16" thickBot="1">
      <c r="A3" s="5" t="s">
        <v>11</v>
      </c>
      <c r="B3" s="8">
        <f>ROUND(2000*B2,0)</f>
        <v>1005</v>
      </c>
      <c r="C3" s="8">
        <f>ROUND(2000*C2,0)</f>
        <v>995</v>
      </c>
      <c r="D3" s="8">
        <f>ROUND(2000*D2,0)</f>
        <v>2000</v>
      </c>
      <c r="E3" s="7"/>
      <c r="F3" s="7"/>
      <c r="G3" s="7"/>
    </row>
    <row r="4" spans="1:7" ht="16" thickBot="1">
      <c r="A4" s="5" t="s">
        <v>12</v>
      </c>
      <c r="B4" s="8">
        <f>ROUND(2200*B2,0)</f>
        <v>1106</v>
      </c>
      <c r="C4" s="8">
        <f>ROUND(2200*C2,0)</f>
        <v>1094</v>
      </c>
      <c r="D4" s="8">
        <f>ROUND(2200*D2,0)</f>
        <v>2200</v>
      </c>
      <c r="E4" s="7"/>
      <c r="F4" s="7"/>
      <c r="G4" s="7"/>
    </row>
    <row r="5" spans="1:7">
      <c r="A5" s="9" t="s">
        <v>30</v>
      </c>
      <c r="B5" s="10"/>
      <c r="C5" s="10"/>
      <c r="D5" s="10"/>
      <c r="E5" s="7"/>
      <c r="F5" s="7"/>
      <c r="G5" s="7"/>
    </row>
    <row r="6" spans="1:7" ht="16" thickBot="1">
      <c r="A6" s="2"/>
      <c r="B6" s="7"/>
      <c r="C6" s="7"/>
      <c r="D6" s="7"/>
      <c r="E6" s="7"/>
      <c r="F6" s="7"/>
      <c r="G6" s="7"/>
    </row>
    <row r="7" spans="1:7" ht="16" thickBot="1">
      <c r="A7" s="9" t="s">
        <v>17</v>
      </c>
      <c r="B7" s="12" t="s">
        <v>18</v>
      </c>
      <c r="C7" s="12" t="s">
        <v>19</v>
      </c>
      <c r="D7" s="12" t="s">
        <v>20</v>
      </c>
      <c r="E7" s="12" t="s">
        <v>21</v>
      </c>
      <c r="F7" s="12" t="s">
        <v>22</v>
      </c>
      <c r="G7" s="7"/>
    </row>
    <row r="8" spans="1:7" ht="16" thickBot="1">
      <c r="A8" s="5" t="s">
        <v>10</v>
      </c>
      <c r="B8" s="6">
        <v>0.1095</v>
      </c>
      <c r="C8" s="6">
        <v>0.1646</v>
      </c>
      <c r="D8" s="6">
        <v>0.2298</v>
      </c>
      <c r="E8" s="6">
        <v>0.2452</v>
      </c>
      <c r="F8" s="6">
        <v>0.251</v>
      </c>
      <c r="G8" s="7">
        <f>SUM(B8:F8)</f>
        <v>1.0001</v>
      </c>
    </row>
    <row r="9" spans="1:7" ht="16" thickBot="1">
      <c r="A9" s="5" t="s">
        <v>11</v>
      </c>
      <c r="B9" s="8">
        <f t="shared" ref="B9:G9" si="0">ROUND(2000*B8,0)</f>
        <v>219</v>
      </c>
      <c r="C9" s="8">
        <f t="shared" si="0"/>
        <v>329</v>
      </c>
      <c r="D9" s="8">
        <f t="shared" si="0"/>
        <v>460</v>
      </c>
      <c r="E9" s="8">
        <f t="shared" si="0"/>
        <v>490</v>
      </c>
      <c r="F9" s="8">
        <f t="shared" si="0"/>
        <v>502</v>
      </c>
      <c r="G9" s="8">
        <f t="shared" si="0"/>
        <v>2000</v>
      </c>
    </row>
    <row r="10" spans="1:7" ht="16" thickBot="1">
      <c r="A10" s="5" t="s">
        <v>12</v>
      </c>
      <c r="B10" s="8">
        <f t="shared" ref="B10:G10" si="1">ROUND(2200*B8,0)</f>
        <v>241</v>
      </c>
      <c r="C10" s="8">
        <f t="shared" si="1"/>
        <v>362</v>
      </c>
      <c r="D10" s="8">
        <f t="shared" si="1"/>
        <v>506</v>
      </c>
      <c r="E10" s="8">
        <f t="shared" si="1"/>
        <v>539</v>
      </c>
      <c r="F10" s="8">
        <f t="shared" si="1"/>
        <v>552</v>
      </c>
      <c r="G10" s="8">
        <f t="shared" si="1"/>
        <v>2200</v>
      </c>
    </row>
    <row r="11" spans="1:7" ht="16" thickBot="1"/>
    <row r="12" spans="1:7" ht="16" thickBot="1">
      <c r="A12" s="9" t="s">
        <v>29</v>
      </c>
      <c r="B12" s="2" t="s">
        <v>67</v>
      </c>
      <c r="C12" s="12" t="s">
        <v>68</v>
      </c>
      <c r="D12" s="12" t="s">
        <v>69</v>
      </c>
      <c r="E12" s="12" t="s">
        <v>70</v>
      </c>
      <c r="F12" s="7"/>
    </row>
    <row r="13" spans="1:7" ht="16" thickBot="1">
      <c r="A13" s="5" t="s">
        <v>28</v>
      </c>
      <c r="B13" s="2">
        <v>0.26340000000000002</v>
      </c>
      <c r="C13" s="2">
        <v>0.2334</v>
      </c>
      <c r="D13" s="2">
        <v>0.2782</v>
      </c>
      <c r="E13" s="2">
        <v>0.22489999999999999</v>
      </c>
      <c r="F13" s="6">
        <v>1</v>
      </c>
    </row>
    <row r="14" spans="1:7" ht="16" thickBot="1">
      <c r="A14" s="5" t="s">
        <v>11</v>
      </c>
      <c r="B14" s="8">
        <f>ROUND(2000*B13,0)</f>
        <v>527</v>
      </c>
      <c r="C14" s="8">
        <f>ROUND(2000*C13,0)</f>
        <v>467</v>
      </c>
      <c r="D14" s="8">
        <f>ROUND(2000*D13,0)</f>
        <v>556</v>
      </c>
      <c r="E14" s="8">
        <f>ROUND(2000*E13,0)</f>
        <v>450</v>
      </c>
      <c r="F14" s="8">
        <f>ROUND(2000*F13,0)</f>
        <v>2000</v>
      </c>
    </row>
    <row r="15" spans="1:7" ht="16" thickBot="1">
      <c r="A15" s="5" t="s">
        <v>12</v>
      </c>
      <c r="B15" s="8">
        <f>ROUND(2200*B13,0)</f>
        <v>579</v>
      </c>
      <c r="C15" s="8">
        <f>ROUND(2200*C13,0)</f>
        <v>513</v>
      </c>
      <c r="D15" s="8">
        <f>ROUND(2200*D13,0)</f>
        <v>612</v>
      </c>
      <c r="E15" s="8">
        <f>ROUND(2200*E13,0)</f>
        <v>495</v>
      </c>
      <c r="F15" s="8">
        <f>ROUND(2200*F13,0)</f>
        <v>2200</v>
      </c>
    </row>
    <row r="16" spans="1:7">
      <c r="A16" s="13" t="s">
        <v>30</v>
      </c>
    </row>
    <row r="18" spans="1:7" ht="16" thickBot="1">
      <c r="A18" s="9" t="s">
        <v>13</v>
      </c>
      <c r="B18" s="18" t="s">
        <v>71</v>
      </c>
      <c r="C18" s="18" t="s">
        <v>72</v>
      </c>
      <c r="D18" s="18" t="s">
        <v>73</v>
      </c>
      <c r="E18" s="18" t="s">
        <v>74</v>
      </c>
      <c r="F18" s="19" t="s">
        <v>75</v>
      </c>
    </row>
    <row r="19" spans="1:7" ht="16" thickBot="1">
      <c r="A19" s="5" t="s">
        <v>10</v>
      </c>
      <c r="B19" s="21">
        <v>0.31759999999999999</v>
      </c>
      <c r="C19" s="21">
        <v>0.2281</v>
      </c>
      <c r="D19" s="21">
        <v>0.1011</v>
      </c>
      <c r="E19" s="21">
        <v>0.14360000000000001</v>
      </c>
      <c r="F19" s="22">
        <v>0.20949999999999999</v>
      </c>
      <c r="G19" s="17">
        <f>SUM(B19:F19)</f>
        <v>0.99990000000000001</v>
      </c>
    </row>
    <row r="20" spans="1:7" ht="16" thickBot="1">
      <c r="A20" s="5" t="s">
        <v>11</v>
      </c>
      <c r="B20" s="10">
        <f>ROUND(2000*B19,0)</f>
        <v>635</v>
      </c>
      <c r="C20" s="10">
        <f>ROUND(2000*C19,0)</f>
        <v>456</v>
      </c>
      <c r="D20" s="10">
        <f>ROUND(2000*D19,0)</f>
        <v>202</v>
      </c>
      <c r="E20" s="10">
        <f>ROUND(2000*E19,0)</f>
        <v>287</v>
      </c>
      <c r="F20" s="10">
        <f>ROUND(2000*F19,0)</f>
        <v>419</v>
      </c>
      <c r="G20" s="3">
        <f>SUM(B20:F20)</f>
        <v>1999</v>
      </c>
    </row>
    <row r="21" spans="1:7" ht="16" thickBot="1">
      <c r="A21" s="5" t="s">
        <v>12</v>
      </c>
      <c r="B21" s="2">
        <f>ROUND(2200*B19,0)</f>
        <v>699</v>
      </c>
      <c r="C21" s="2">
        <f>ROUND(2200*C19,0)</f>
        <v>502</v>
      </c>
      <c r="D21" s="2">
        <f>ROUND(2200*D19,0)</f>
        <v>222</v>
      </c>
      <c r="E21" s="2">
        <f>ROUND(2200*E19,0)</f>
        <v>316</v>
      </c>
      <c r="F21" s="2">
        <f>ROUND(2200*F19,0)</f>
        <v>461</v>
      </c>
      <c r="G21" s="3">
        <f>SUM(B21:F21)</f>
        <v>2200</v>
      </c>
    </row>
    <row r="22" spans="1:7">
      <c r="A22" s="9" t="s">
        <v>30</v>
      </c>
      <c r="B22" s="2"/>
      <c r="C22" s="2"/>
      <c r="D22" s="2"/>
      <c r="E22" s="11"/>
    </row>
    <row r="24" spans="1:7" ht="16" thickBot="1">
      <c r="A24" s="13" t="s">
        <v>76</v>
      </c>
      <c r="B24" t="s">
        <v>77</v>
      </c>
      <c r="C24" t="s">
        <v>78</v>
      </c>
    </row>
    <row r="25" spans="1:7" ht="16" thickBot="1">
      <c r="A25" s="5" t="s">
        <v>10</v>
      </c>
      <c r="B25">
        <v>0.4703</v>
      </c>
      <c r="C25">
        <v>0.52969999999999995</v>
      </c>
      <c r="D25" s="17">
        <f>SUM(B25:C25)</f>
        <v>1</v>
      </c>
    </row>
    <row r="26" spans="1:7" ht="16" thickBot="1">
      <c r="A26" s="5" t="s">
        <v>11</v>
      </c>
      <c r="B26">
        <f>ROUND(2000*B25,0)</f>
        <v>941</v>
      </c>
      <c r="C26">
        <f>ROUND(2000*C25,0)</f>
        <v>1059</v>
      </c>
      <c r="D26">
        <f>SUM(B26:C26)</f>
        <v>2000</v>
      </c>
    </row>
    <row r="27" spans="1:7" ht="16" thickBot="1">
      <c r="A27" s="5" t="s">
        <v>12</v>
      </c>
      <c r="B27">
        <f>ROUND(2200*B25,0)</f>
        <v>1035</v>
      </c>
      <c r="C27">
        <f>ROUND(2200*C25,0)</f>
        <v>1165</v>
      </c>
      <c r="D27">
        <f>SUM(B27:C27)</f>
        <v>2200</v>
      </c>
    </row>
    <row r="28" spans="1:7">
      <c r="A28" s="9" t="s">
        <v>30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25"/>
  <sheetViews>
    <sheetView workbookViewId="0">
      <selection activeCell="E19" sqref="E19"/>
    </sheetView>
  </sheetViews>
  <sheetFormatPr baseColWidth="10" defaultColWidth="10.83203125" defaultRowHeight="15"/>
  <sheetData>
    <row r="1" spans="1:10" ht="16" thickBot="1">
      <c r="A1" s="9" t="s">
        <v>14</v>
      </c>
      <c r="B1" s="12" t="s">
        <v>15</v>
      </c>
      <c r="C1" s="12" t="s">
        <v>16</v>
      </c>
      <c r="D1" s="7"/>
      <c r="E1" s="7"/>
      <c r="F1" s="7"/>
    </row>
    <row r="2" spans="1:10" ht="16" thickBot="1">
      <c r="A2" s="5" t="s">
        <v>10</v>
      </c>
      <c r="B2" s="6">
        <f>1-C2</f>
        <v>0.54857404271562449</v>
      </c>
      <c r="C2" s="6">
        <v>0.45142595728437557</v>
      </c>
      <c r="D2" s="7">
        <f>SUM(B2:C2)</f>
        <v>1</v>
      </c>
      <c r="E2" s="7"/>
      <c r="F2" s="7" t="s">
        <v>91</v>
      </c>
    </row>
    <row r="3" spans="1:10" ht="16" thickBot="1">
      <c r="A3" s="5" t="s">
        <v>11</v>
      </c>
      <c r="B3" s="8">
        <f>ROUND(2000*B2,0)</f>
        <v>1097</v>
      </c>
      <c r="C3" s="8">
        <f>ROUND(2000*C2,0)</f>
        <v>903</v>
      </c>
      <c r="D3" s="8">
        <f>ROUND(2000*D2,0)</f>
        <v>2000</v>
      </c>
      <c r="E3" s="7"/>
      <c r="F3" s="7"/>
    </row>
    <row r="4" spans="1:10" ht="30" thickBot="1">
      <c r="A4" s="5" t="s">
        <v>12</v>
      </c>
      <c r="B4" s="8">
        <f>ROUND(2200*B2,0)</f>
        <v>1207</v>
      </c>
      <c r="C4" s="8">
        <f>ROUND(2200*C2,0)</f>
        <v>993</v>
      </c>
      <c r="D4" s="8">
        <f>ROUND(2200*D2,0)</f>
        <v>2200</v>
      </c>
      <c r="E4" s="7"/>
      <c r="F4" s="7"/>
    </row>
    <row r="6" spans="1:10" ht="16" thickBot="1"/>
    <row r="7" spans="1:10" ht="16" thickBot="1">
      <c r="A7" s="9" t="s">
        <v>17</v>
      </c>
      <c r="B7" s="12" t="s">
        <v>18</v>
      </c>
      <c r="C7" s="12" t="s">
        <v>19</v>
      </c>
      <c r="D7" s="12" t="s">
        <v>20</v>
      </c>
      <c r="E7" s="12" t="s">
        <v>21</v>
      </c>
      <c r="F7" s="12" t="s">
        <v>22</v>
      </c>
      <c r="G7" s="7"/>
    </row>
    <row r="8" spans="1:10" ht="16" thickBot="1">
      <c r="A8" s="5" t="s">
        <v>10</v>
      </c>
      <c r="B8" s="6">
        <v>8.2159805419933327E-2</v>
      </c>
      <c r="C8" s="6">
        <v>0.17834324173209759</v>
      </c>
      <c r="D8" s="6">
        <v>0.28227842928850105</v>
      </c>
      <c r="E8" s="6">
        <v>0.24861654266018471</v>
      </c>
      <c r="F8" s="6">
        <v>0.20860198089928325</v>
      </c>
      <c r="G8" s="7">
        <f>SUM(B8:F8)</f>
        <v>1</v>
      </c>
    </row>
    <row r="9" spans="1:10" ht="16" thickBot="1">
      <c r="A9" s="5" t="s">
        <v>11</v>
      </c>
      <c r="B9" s="8">
        <f t="shared" ref="B9:G9" si="0">ROUND(2000*B8,0)</f>
        <v>164</v>
      </c>
      <c r="C9" s="8">
        <f t="shared" si="0"/>
        <v>357</v>
      </c>
      <c r="D9" s="8">
        <f t="shared" si="0"/>
        <v>565</v>
      </c>
      <c r="E9" s="8">
        <f t="shared" si="0"/>
        <v>497</v>
      </c>
      <c r="F9" s="8">
        <f t="shared" si="0"/>
        <v>417</v>
      </c>
      <c r="G9" s="8">
        <f t="shared" si="0"/>
        <v>2000</v>
      </c>
    </row>
    <row r="10" spans="1:10" ht="30" thickBot="1">
      <c r="A10" s="5" t="s">
        <v>12</v>
      </c>
      <c r="B10" s="8">
        <f t="shared" ref="B10:G10" si="1">ROUND(2200*B8,0)</f>
        <v>181</v>
      </c>
      <c r="C10" s="8">
        <f t="shared" si="1"/>
        <v>392</v>
      </c>
      <c r="D10" s="8">
        <f t="shared" si="1"/>
        <v>621</v>
      </c>
      <c r="E10" s="8">
        <f t="shared" si="1"/>
        <v>547</v>
      </c>
      <c r="F10" s="8">
        <f t="shared" si="1"/>
        <v>459</v>
      </c>
      <c r="G10" s="8">
        <f t="shared" si="1"/>
        <v>2200</v>
      </c>
    </row>
    <row r="11" spans="1:10">
      <c r="A11" s="9" t="s">
        <v>30</v>
      </c>
      <c r="B11" s="10"/>
      <c r="C11" s="10"/>
      <c r="D11" s="10"/>
      <c r="E11" s="10"/>
      <c r="F11" s="10"/>
      <c r="G11" s="10"/>
    </row>
    <row r="14" spans="1:10" ht="16" thickBot="1">
      <c r="A14" s="9" t="s">
        <v>13</v>
      </c>
      <c r="B14" s="18" t="s">
        <v>175</v>
      </c>
      <c r="C14" s="18" t="s">
        <v>256</v>
      </c>
      <c r="D14" s="18" t="s">
        <v>47</v>
      </c>
      <c r="E14" s="19" t="s">
        <v>48</v>
      </c>
      <c r="F14" s="29" t="s">
        <v>139</v>
      </c>
      <c r="I14" s="29" t="s">
        <v>283</v>
      </c>
      <c r="J14" t="s">
        <v>289</v>
      </c>
    </row>
    <row r="15" spans="1:10" ht="16" thickBot="1">
      <c r="A15" s="5" t="s">
        <v>10</v>
      </c>
      <c r="B15" s="31">
        <v>0.31130874366166739</v>
      </c>
      <c r="C15" s="31">
        <v>0.21309541835208201</v>
      </c>
      <c r="D15" s="31">
        <v>0.22456565856781299</v>
      </c>
      <c r="E15" s="31">
        <v>0.25103017941843703</v>
      </c>
      <c r="F15" s="17">
        <f>SUM(B15:E15)</f>
        <v>0.99999999999999933</v>
      </c>
      <c r="I15" t="s">
        <v>284</v>
      </c>
      <c r="J15" t="s">
        <v>288</v>
      </c>
    </row>
    <row r="16" spans="1:10" ht="16" thickBot="1">
      <c r="A16" s="5" t="s">
        <v>11</v>
      </c>
      <c r="B16" s="10">
        <f>ROUND(2000*B15,0)</f>
        <v>623</v>
      </c>
      <c r="C16" s="10">
        <f>ROUND(2000*C15,0)</f>
        <v>426</v>
      </c>
      <c r="D16" s="10">
        <f>ROUND(2000*D15,0)</f>
        <v>449</v>
      </c>
      <c r="E16" s="10">
        <f>ROUND(2000*E15,0)</f>
        <v>502</v>
      </c>
      <c r="F16" s="3">
        <f>SUM(B16:E16)</f>
        <v>2000</v>
      </c>
      <c r="I16" t="s">
        <v>256</v>
      </c>
      <c r="J16" t="s">
        <v>287</v>
      </c>
    </row>
    <row r="17" spans="1:11" ht="30" thickBot="1">
      <c r="A17" s="5" t="s">
        <v>12</v>
      </c>
      <c r="B17" s="2">
        <f>ROUND(2200*B15,0)</f>
        <v>685</v>
      </c>
      <c r="C17" s="2">
        <f>ROUND(2200*C15,0)</f>
        <v>469</v>
      </c>
      <c r="D17" s="2">
        <f>ROUND(2200*D15,0)</f>
        <v>494</v>
      </c>
      <c r="E17" s="2">
        <f>ROUND(2200*E15,0)</f>
        <v>552</v>
      </c>
      <c r="F17" s="3">
        <f>SUM(B17:E17)</f>
        <v>2200</v>
      </c>
      <c r="I17" t="s">
        <v>47</v>
      </c>
      <c r="J17" t="s">
        <v>286</v>
      </c>
    </row>
    <row r="18" spans="1:11">
      <c r="A18" s="9" t="s">
        <v>30</v>
      </c>
      <c r="B18" s="2"/>
      <c r="C18" s="2"/>
      <c r="D18" s="2"/>
      <c r="E18" s="11"/>
      <c r="I18" t="s">
        <v>48</v>
      </c>
      <c r="J18" t="s">
        <v>285</v>
      </c>
    </row>
    <row r="19" spans="1:11">
      <c r="I19" t="s">
        <v>234</v>
      </c>
      <c r="J19" t="s">
        <v>290</v>
      </c>
      <c r="K19" t="s">
        <v>291</v>
      </c>
    </row>
    <row r="20" spans="1:11" ht="16" thickBot="1">
      <c r="I20" t="s">
        <v>131</v>
      </c>
      <c r="J20" t="s">
        <v>335</v>
      </c>
    </row>
    <row r="21" spans="1:11" ht="30" thickBot="1">
      <c r="A21" s="9" t="s">
        <v>85</v>
      </c>
      <c r="B21" s="12" t="s">
        <v>51</v>
      </c>
      <c r="C21" s="8" t="s">
        <v>50</v>
      </c>
      <c r="D21" s="12"/>
    </row>
    <row r="22" spans="1:11" ht="16" thickBot="1">
      <c r="A22" s="5" t="s">
        <v>10</v>
      </c>
      <c r="B22" s="6">
        <v>0.30459999999999998</v>
      </c>
      <c r="C22" s="6">
        <v>0.69540000000000002</v>
      </c>
      <c r="D22" s="6">
        <f>SUM(B22:C22)</f>
        <v>1</v>
      </c>
    </row>
    <row r="23" spans="1:11" ht="16" thickBot="1">
      <c r="A23" s="5" t="s">
        <v>11</v>
      </c>
      <c r="B23" s="8">
        <f t="shared" ref="B23:C23" si="2">ROUND(2000*B22,0)</f>
        <v>609</v>
      </c>
      <c r="C23" s="8">
        <f t="shared" si="2"/>
        <v>1391</v>
      </c>
      <c r="D23" s="8">
        <f>SUM(B23:C23)</f>
        <v>2000</v>
      </c>
    </row>
    <row r="24" spans="1:11" ht="30" thickBot="1">
      <c r="A24" s="5" t="s">
        <v>12</v>
      </c>
      <c r="B24" s="10">
        <f>ROUND(2200*B22,0)</f>
        <v>670</v>
      </c>
      <c r="C24" s="10">
        <f t="shared" ref="C24" si="3">ROUND(2200*C22,0)</f>
        <v>1530</v>
      </c>
      <c r="D24" s="10">
        <f>SUM(B24:C24)</f>
        <v>2200</v>
      </c>
      <c r="I24" t="s">
        <v>234</v>
      </c>
      <c r="J24" t="s">
        <v>319</v>
      </c>
    </row>
    <row r="25" spans="1:11">
      <c r="J25" t="s">
        <v>320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9"/>
  <sheetViews>
    <sheetView topLeftCell="A13" workbookViewId="0">
      <selection activeCell="A26" sqref="A26:D30"/>
    </sheetView>
  </sheetViews>
  <sheetFormatPr baseColWidth="10" defaultColWidth="8.83203125" defaultRowHeight="15"/>
  <cols>
    <col min="1" max="1" width="16.6640625" customWidth="1"/>
    <col min="2" max="2" width="10.33203125" customWidth="1"/>
    <col min="3" max="3" width="11.5" customWidth="1"/>
    <col min="5" max="5" width="9.6640625" customWidth="1"/>
  </cols>
  <sheetData>
    <row r="1" spans="1:12" ht="16" thickBot="1">
      <c r="A1" s="9" t="s">
        <v>59</v>
      </c>
      <c r="B1" s="10" t="s">
        <v>0</v>
      </c>
      <c r="C1" s="10" t="s">
        <v>60</v>
      </c>
      <c r="D1" s="10" t="s">
        <v>61</v>
      </c>
      <c r="E1" s="10" t="s">
        <v>62</v>
      </c>
      <c r="F1" s="10" t="s">
        <v>63</v>
      </c>
      <c r="G1" s="10"/>
      <c r="H1" s="10"/>
      <c r="I1" s="10"/>
      <c r="J1" s="10"/>
      <c r="K1" s="10"/>
      <c r="L1" s="2"/>
    </row>
    <row r="2" spans="1:12" ht="16" thickBot="1">
      <c r="A2" s="5" t="s">
        <v>10</v>
      </c>
      <c r="B2" s="11">
        <v>0.18920000000000001</v>
      </c>
      <c r="C2" s="11">
        <f>0.1024+0.098014</f>
        <v>0.20041400000000001</v>
      </c>
      <c r="D2" s="11">
        <f>0.1278+0.09188</f>
        <v>0.21967999999999999</v>
      </c>
      <c r="E2" s="11">
        <f>0.1398</f>
        <v>0.13980000000000001</v>
      </c>
      <c r="F2" s="11">
        <f>0.0779+0.1238+0.04396+0.00531</f>
        <v>0.25096999999999997</v>
      </c>
      <c r="G2" s="11">
        <f>SUM(B2:F2)</f>
        <v>1.0000640000000001</v>
      </c>
      <c r="H2" s="10"/>
      <c r="I2" s="10"/>
      <c r="J2" s="10"/>
      <c r="K2" s="10"/>
      <c r="L2" s="2"/>
    </row>
    <row r="3" spans="1:12" ht="16" thickBot="1">
      <c r="A3" s="5" t="s">
        <v>11</v>
      </c>
      <c r="B3" s="10">
        <f>ROUND(2000*B2,0)</f>
        <v>378</v>
      </c>
      <c r="C3" s="10">
        <f>ROUND(2000*C2,0)</f>
        <v>401</v>
      </c>
      <c r="D3" s="10">
        <f>ROUND(2000*D2,0)</f>
        <v>439</v>
      </c>
      <c r="E3" s="10">
        <f>ROUND(2000*E2,0)</f>
        <v>280</v>
      </c>
      <c r="F3" s="10">
        <f>ROUND(2000*F2,0)</f>
        <v>502</v>
      </c>
      <c r="G3" s="10">
        <f>SUM(B3:F3)</f>
        <v>2000</v>
      </c>
      <c r="H3" s="10"/>
      <c r="I3" s="10"/>
      <c r="J3" s="10"/>
      <c r="K3" s="10"/>
      <c r="L3" s="2"/>
    </row>
    <row r="4" spans="1:12" ht="16" thickBot="1">
      <c r="A4" s="5" t="s">
        <v>12</v>
      </c>
      <c r="B4" s="2">
        <f>ROUND(2200*B2,0)</f>
        <v>416</v>
      </c>
      <c r="C4" s="2">
        <f>ROUND(2200*C2,0)</f>
        <v>441</v>
      </c>
      <c r="D4" s="2">
        <f>ROUND(2200*D2,0)</f>
        <v>483</v>
      </c>
      <c r="E4" s="2">
        <f>ROUND(2200*E2,0)</f>
        <v>308</v>
      </c>
      <c r="F4" s="2">
        <f>ROUND(2200*F2,0)</f>
        <v>552</v>
      </c>
      <c r="G4" s="10">
        <f>SUM(B4:F4)</f>
        <v>2200</v>
      </c>
      <c r="H4" s="10"/>
      <c r="I4" s="10"/>
      <c r="J4" s="10"/>
      <c r="K4" s="10"/>
      <c r="L4" s="2"/>
    </row>
    <row r="5" spans="1:12">
      <c r="A5" s="9" t="s">
        <v>30</v>
      </c>
      <c r="B5" s="2"/>
      <c r="C5" s="2"/>
      <c r="D5" s="2"/>
      <c r="E5" s="2"/>
      <c r="F5" s="2"/>
      <c r="G5" s="10"/>
      <c r="H5" s="10"/>
      <c r="I5" s="10"/>
      <c r="J5" s="10"/>
      <c r="K5" s="10"/>
      <c r="L5" s="2"/>
    </row>
    <row r="6" spans="1:12" ht="0.5" customHeight="1">
      <c r="A6" s="2"/>
      <c r="B6" s="7"/>
      <c r="C6" s="7"/>
      <c r="D6" s="7"/>
      <c r="E6" s="7"/>
      <c r="F6" s="7"/>
      <c r="G6" s="7"/>
      <c r="H6" s="7"/>
      <c r="I6" s="7"/>
      <c r="J6" s="7"/>
      <c r="K6" s="2"/>
      <c r="L6" s="2"/>
    </row>
    <row r="7" spans="1:12" ht="16" thickBot="1">
      <c r="H7" s="7"/>
      <c r="I7" s="7"/>
      <c r="J7" s="7"/>
      <c r="K7" s="2"/>
      <c r="L7" s="2"/>
    </row>
    <row r="8" spans="1:12" ht="16" thickBot="1">
      <c r="A8" s="9" t="s">
        <v>14</v>
      </c>
      <c r="B8" s="12" t="s">
        <v>15</v>
      </c>
      <c r="C8" s="12" t="s">
        <v>16</v>
      </c>
      <c r="D8" s="7"/>
      <c r="E8" s="7"/>
      <c r="F8" s="7"/>
      <c r="G8" s="7"/>
      <c r="H8" s="7"/>
      <c r="I8" s="7"/>
      <c r="J8" s="7"/>
      <c r="K8" s="2"/>
      <c r="L8" s="2"/>
    </row>
    <row r="9" spans="1:12" ht="16" thickBot="1">
      <c r="A9" s="5" t="s">
        <v>10</v>
      </c>
      <c r="B9" s="6">
        <v>0.51600000000000001</v>
      </c>
      <c r="C9" s="6">
        <v>0.48399999999999999</v>
      </c>
      <c r="D9" s="7">
        <f>SUM(B9:C9)</f>
        <v>1</v>
      </c>
      <c r="E9" s="7"/>
      <c r="F9" s="7"/>
      <c r="G9" s="7"/>
      <c r="H9" s="7"/>
      <c r="I9" s="7"/>
      <c r="J9" s="7"/>
      <c r="K9" s="2"/>
      <c r="L9" s="2"/>
    </row>
    <row r="10" spans="1:12" ht="16" thickBot="1">
      <c r="A10" s="5" t="s">
        <v>11</v>
      </c>
      <c r="B10" s="8">
        <f>ROUND(2000*B9,0)</f>
        <v>1032</v>
      </c>
      <c r="C10" s="8">
        <f>ROUND(2000*C9,0)</f>
        <v>968</v>
      </c>
      <c r="D10" s="8">
        <f>ROUND(2000*D9,0)</f>
        <v>2000</v>
      </c>
      <c r="E10" s="7"/>
      <c r="F10" s="7"/>
      <c r="G10" s="7"/>
      <c r="H10" s="7"/>
      <c r="I10" s="7"/>
      <c r="J10" s="7"/>
      <c r="K10" s="2"/>
      <c r="L10" s="2"/>
    </row>
    <row r="11" spans="1:12" ht="16" thickBot="1">
      <c r="A11" s="5" t="s">
        <v>12</v>
      </c>
      <c r="B11" s="8">
        <f>ROUND(2200*B9,0)</f>
        <v>1135</v>
      </c>
      <c r="C11" s="8">
        <f>ROUND(2200*C9,0)</f>
        <v>1065</v>
      </c>
      <c r="D11" s="8">
        <f>ROUND(2200*D9,0)</f>
        <v>2200</v>
      </c>
      <c r="E11" s="7"/>
      <c r="F11" s="7"/>
      <c r="G11" s="7"/>
      <c r="H11" s="7"/>
      <c r="I11" s="7"/>
      <c r="J11" s="7"/>
      <c r="K11" s="2"/>
      <c r="L11" s="2"/>
    </row>
    <row r="12" spans="1:12">
      <c r="A12" s="9" t="s">
        <v>30</v>
      </c>
      <c r="B12" s="10"/>
      <c r="C12" s="10"/>
      <c r="D12" s="10"/>
      <c r="E12" s="7"/>
      <c r="F12" s="7"/>
      <c r="G12" s="7"/>
      <c r="H12" s="7"/>
      <c r="I12" s="7"/>
      <c r="J12" s="7"/>
      <c r="K12" s="2"/>
      <c r="L12" s="2"/>
    </row>
    <row r="13" spans="1:12" ht="16" thickBot="1">
      <c r="A13" s="2"/>
      <c r="B13" s="7"/>
      <c r="C13" s="7"/>
      <c r="D13" s="7"/>
      <c r="E13" s="7"/>
      <c r="F13" s="7"/>
      <c r="G13" s="7"/>
      <c r="H13" s="7"/>
      <c r="I13" s="7"/>
      <c r="J13" s="7"/>
      <c r="K13" s="2"/>
      <c r="L13" s="2"/>
    </row>
    <row r="14" spans="1:12" ht="16" thickBot="1">
      <c r="A14" s="9" t="s">
        <v>17</v>
      </c>
      <c r="B14" s="12" t="s">
        <v>18</v>
      </c>
      <c r="C14" s="12" t="s">
        <v>19</v>
      </c>
      <c r="D14" s="12" t="s">
        <v>20</v>
      </c>
      <c r="E14" s="12" t="s">
        <v>21</v>
      </c>
      <c r="F14" s="12" t="s">
        <v>22</v>
      </c>
      <c r="G14" s="7"/>
      <c r="H14" s="7"/>
      <c r="I14" s="7"/>
      <c r="J14" s="7"/>
      <c r="K14" s="2"/>
      <c r="L14" s="2"/>
    </row>
    <row r="15" spans="1:12" ht="16" thickBot="1">
      <c r="A15" s="5" t="s">
        <v>10</v>
      </c>
      <c r="B15" s="6">
        <v>0.12</v>
      </c>
      <c r="C15" s="6">
        <v>0.15</v>
      </c>
      <c r="D15" s="6">
        <v>0.24</v>
      </c>
      <c r="E15" s="6">
        <v>0.24</v>
      </c>
      <c r="F15" s="6">
        <v>0.25</v>
      </c>
      <c r="G15" s="7">
        <f>SUM(B15:F15)</f>
        <v>1</v>
      </c>
      <c r="H15" s="7"/>
      <c r="I15" s="7"/>
      <c r="J15" s="7"/>
      <c r="K15" s="2"/>
      <c r="L15" s="2"/>
    </row>
    <row r="16" spans="1:12" ht="16" thickBot="1">
      <c r="A16" s="5" t="s">
        <v>11</v>
      </c>
      <c r="B16" s="8">
        <f t="shared" ref="B16:G16" si="0">ROUND(2000*B15,0)</f>
        <v>240</v>
      </c>
      <c r="C16" s="8">
        <f t="shared" si="0"/>
        <v>300</v>
      </c>
      <c r="D16" s="8">
        <f t="shared" si="0"/>
        <v>480</v>
      </c>
      <c r="E16" s="8">
        <f t="shared" si="0"/>
        <v>480</v>
      </c>
      <c r="F16" s="8">
        <f t="shared" si="0"/>
        <v>500</v>
      </c>
      <c r="G16" s="8">
        <f t="shared" si="0"/>
        <v>2000</v>
      </c>
      <c r="H16" s="7"/>
      <c r="I16" s="7"/>
      <c r="J16" s="7"/>
      <c r="K16" s="2"/>
      <c r="L16" s="2"/>
    </row>
    <row r="17" spans="1:12" ht="16" thickBot="1">
      <c r="A17" s="5" t="s">
        <v>12</v>
      </c>
      <c r="B17" s="8">
        <f t="shared" ref="B17:G17" si="1">ROUND(2200*B15,0)</f>
        <v>264</v>
      </c>
      <c r="C17" s="8">
        <f t="shared" si="1"/>
        <v>330</v>
      </c>
      <c r="D17" s="8">
        <f t="shared" si="1"/>
        <v>528</v>
      </c>
      <c r="E17" s="8">
        <f t="shared" si="1"/>
        <v>528</v>
      </c>
      <c r="F17" s="8">
        <f t="shared" si="1"/>
        <v>550</v>
      </c>
      <c r="G17" s="8">
        <f t="shared" si="1"/>
        <v>2200</v>
      </c>
      <c r="H17" s="7"/>
      <c r="I17" s="7"/>
      <c r="J17" s="7"/>
      <c r="K17" s="2"/>
      <c r="L17" s="2"/>
    </row>
    <row r="18" spans="1:12">
      <c r="A18" s="9" t="s">
        <v>30</v>
      </c>
      <c r="B18" s="10"/>
      <c r="C18" s="10"/>
      <c r="D18" s="10"/>
      <c r="E18" s="10"/>
      <c r="F18" s="10"/>
      <c r="G18" s="10"/>
      <c r="H18" s="7"/>
      <c r="I18" s="7"/>
      <c r="J18" s="7"/>
      <c r="K18" s="2"/>
      <c r="L18" s="2"/>
    </row>
    <row r="19" spans="1:12" ht="16" thickBot="1">
      <c r="A19" s="2"/>
      <c r="B19" s="7"/>
      <c r="C19" s="7"/>
      <c r="D19" s="7"/>
      <c r="E19" s="7"/>
      <c r="F19" s="7"/>
      <c r="G19" s="7"/>
      <c r="H19" s="7"/>
      <c r="I19" s="7"/>
      <c r="J19" s="7"/>
      <c r="K19" s="2"/>
      <c r="L19" s="2"/>
    </row>
    <row r="20" spans="1:12" ht="30" thickBot="1">
      <c r="A20" s="9" t="s">
        <v>23</v>
      </c>
      <c r="B20" s="12" t="s">
        <v>24</v>
      </c>
      <c r="C20" s="12" t="s">
        <v>25</v>
      </c>
      <c r="D20" s="12" t="s">
        <v>26</v>
      </c>
      <c r="E20" s="12" t="s">
        <v>27</v>
      </c>
      <c r="F20" s="7"/>
      <c r="G20" s="7"/>
      <c r="H20" s="7"/>
      <c r="I20" s="7"/>
      <c r="J20" s="7"/>
      <c r="K20" s="2"/>
      <c r="L20" s="2"/>
    </row>
    <row r="21" spans="1:12" ht="16" thickBot="1">
      <c r="A21" s="5" t="s">
        <v>28</v>
      </c>
      <c r="B21" s="6">
        <v>0.30099999999999999</v>
      </c>
      <c r="C21" s="6">
        <v>0.246</v>
      </c>
      <c r="D21" s="6">
        <v>0.16800000000000001</v>
      </c>
      <c r="E21" s="6">
        <v>0.28499999999999998</v>
      </c>
      <c r="F21" s="6">
        <v>1</v>
      </c>
      <c r="G21" s="7"/>
      <c r="H21" s="7"/>
      <c r="I21" s="7"/>
      <c r="J21" s="7"/>
      <c r="K21" s="2"/>
      <c r="L21" s="2"/>
    </row>
    <row r="22" spans="1:12" ht="16" thickBot="1">
      <c r="A22" s="5" t="s">
        <v>11</v>
      </c>
      <c r="B22" s="8">
        <f>ROUND(2000*B21,0)</f>
        <v>602</v>
      </c>
      <c r="C22" s="8">
        <f>ROUND(2000*C21,0)</f>
        <v>492</v>
      </c>
      <c r="D22" s="8">
        <f>ROUND(2000*D21,0)</f>
        <v>336</v>
      </c>
      <c r="E22" s="8">
        <f>ROUND(2000*E21,0)</f>
        <v>570</v>
      </c>
      <c r="F22" s="8">
        <f>ROUND(2000*F21,0)</f>
        <v>2000</v>
      </c>
      <c r="G22" s="7"/>
      <c r="H22" s="7"/>
      <c r="I22" s="7"/>
      <c r="J22" s="7"/>
      <c r="K22" s="2"/>
      <c r="L22" s="2"/>
    </row>
    <row r="23" spans="1:12" ht="16" thickBot="1">
      <c r="A23" s="5" t="s">
        <v>12</v>
      </c>
      <c r="B23" s="8">
        <f>ROUND(2200*B21,0)</f>
        <v>662</v>
      </c>
      <c r="C23" s="8">
        <f>ROUND(2200*C21,0)</f>
        <v>541</v>
      </c>
      <c r="D23" s="8">
        <f>ROUND(2200*D21,0)</f>
        <v>370</v>
      </c>
      <c r="E23" s="8">
        <f>ROUND(2200*E21,0)</f>
        <v>627</v>
      </c>
      <c r="F23" s="8">
        <f>ROUND(2200*F21,0)</f>
        <v>2200</v>
      </c>
      <c r="G23" s="7"/>
      <c r="H23" s="7"/>
      <c r="I23" s="7"/>
      <c r="J23" s="7"/>
      <c r="K23" s="2"/>
      <c r="L23" s="2"/>
    </row>
    <row r="24" spans="1:12" ht="16" thickBot="1">
      <c r="A24" s="9" t="s">
        <v>30</v>
      </c>
      <c r="B24" s="6"/>
      <c r="C24" s="6"/>
      <c r="D24" s="6"/>
      <c r="E24" s="6"/>
      <c r="F24" s="6"/>
    </row>
    <row r="25" spans="1:12" ht="16" thickBot="1">
      <c r="A25" s="5"/>
      <c r="B25" s="8"/>
      <c r="C25" s="8"/>
      <c r="D25" s="8"/>
      <c r="E25" s="8"/>
      <c r="F25" s="8"/>
    </row>
    <row r="26" spans="1:12" ht="16.5" customHeight="1" thickBot="1">
      <c r="A26" s="9" t="s">
        <v>85</v>
      </c>
      <c r="B26" s="12" t="s">
        <v>82</v>
      </c>
      <c r="C26" s="8" t="s">
        <v>83</v>
      </c>
      <c r="D26" s="12" t="s">
        <v>84</v>
      </c>
      <c r="E26" s="12"/>
      <c r="F26" s="12"/>
      <c r="G26" s="7"/>
    </row>
    <row r="27" spans="1:12" ht="16" thickBot="1">
      <c r="A27" s="5" t="s">
        <v>10</v>
      </c>
      <c r="B27" s="6">
        <v>0.59475129999999998</v>
      </c>
      <c r="C27" s="6">
        <v>0.1836103</v>
      </c>
      <c r="D27" s="6">
        <v>0.22163840000000001</v>
      </c>
      <c r="E27" s="7">
        <f>SUM(B27:D27)</f>
        <v>1</v>
      </c>
      <c r="F27" s="6"/>
    </row>
    <row r="28" spans="1:12" ht="16" thickBot="1">
      <c r="A28" s="5" t="s">
        <v>11</v>
      </c>
      <c r="B28" s="8">
        <f t="shared" ref="B28:D28" si="2">ROUND(2000*B27,0)</f>
        <v>1190</v>
      </c>
      <c r="C28" s="8">
        <f t="shared" si="2"/>
        <v>367</v>
      </c>
      <c r="D28" s="8">
        <f t="shared" si="2"/>
        <v>443</v>
      </c>
      <c r="E28" s="20">
        <f t="shared" ref="E28:E31" si="3">SUM(B28:D28)</f>
        <v>2000</v>
      </c>
      <c r="F28" s="8"/>
    </row>
    <row r="29" spans="1:12" ht="16" thickBot="1">
      <c r="A29" s="5" t="s">
        <v>88</v>
      </c>
      <c r="B29" s="10">
        <v>100</v>
      </c>
      <c r="C29" s="10">
        <v>32</v>
      </c>
      <c r="D29" s="10">
        <v>21</v>
      </c>
      <c r="E29" s="20">
        <f t="shared" si="3"/>
        <v>153</v>
      </c>
      <c r="F29" s="10"/>
    </row>
    <row r="30" spans="1:12" ht="16" thickBot="1">
      <c r="A30" s="5" t="s">
        <v>87</v>
      </c>
      <c r="B30" s="10">
        <f>B28-B29</f>
        <v>1090</v>
      </c>
      <c r="C30" s="10">
        <f t="shared" ref="C30:E30" si="4">C28-C29</f>
        <v>335</v>
      </c>
      <c r="D30" s="10">
        <f t="shared" si="4"/>
        <v>422</v>
      </c>
      <c r="E30" s="10">
        <f t="shared" si="4"/>
        <v>1847</v>
      </c>
      <c r="F30" s="10"/>
    </row>
    <row r="31" spans="1:12" ht="30" thickBot="1">
      <c r="A31" s="5" t="s">
        <v>89</v>
      </c>
      <c r="B31" s="10">
        <f>ROUND(2200*B27,0)-B29</f>
        <v>1208</v>
      </c>
      <c r="C31" s="10">
        <f t="shared" ref="C31:D31" si="5">ROUND(2200*C27,0)-C29</f>
        <v>372</v>
      </c>
      <c r="D31" s="10">
        <f t="shared" si="5"/>
        <v>467</v>
      </c>
      <c r="E31" s="20">
        <f t="shared" si="3"/>
        <v>2047</v>
      </c>
      <c r="F31" s="10"/>
    </row>
    <row r="32" spans="1:12">
      <c r="A32" s="9" t="s">
        <v>30</v>
      </c>
      <c r="B32" s="10"/>
      <c r="C32" s="10"/>
      <c r="D32" s="10"/>
      <c r="E32" s="10"/>
      <c r="F32" s="10"/>
      <c r="G32" s="10"/>
    </row>
    <row r="36" spans="1:10" ht="16" thickBot="1">
      <c r="A36" s="1" t="s">
        <v>86</v>
      </c>
    </row>
    <row r="37" spans="1:10" ht="30" thickBot="1">
      <c r="A37" s="5" t="s">
        <v>1</v>
      </c>
      <c r="B37" s="5" t="s">
        <v>2</v>
      </c>
      <c r="C37" s="5" t="s">
        <v>3</v>
      </c>
      <c r="D37" s="5" t="s">
        <v>4</v>
      </c>
      <c r="E37" s="5" t="s">
        <v>5</v>
      </c>
      <c r="F37" s="5" t="s">
        <v>6</v>
      </c>
      <c r="G37" s="5" t="s">
        <v>7</v>
      </c>
      <c r="H37" s="5" t="s">
        <v>8</v>
      </c>
      <c r="I37" s="5" t="s">
        <v>9</v>
      </c>
      <c r="J37" s="2"/>
    </row>
    <row r="38" spans="1:10" ht="16" thickBot="1">
      <c r="A38" s="5" t="s">
        <v>10</v>
      </c>
      <c r="B38" s="6">
        <v>8.0000000000000002E-3</v>
      </c>
      <c r="C38" s="6">
        <v>3.5000000000000003E-2</v>
      </c>
      <c r="D38" s="6">
        <v>0.10100000000000001</v>
      </c>
      <c r="E38" s="6">
        <v>0.13600000000000001</v>
      </c>
      <c r="F38" s="6">
        <v>0.15</v>
      </c>
      <c r="G38" s="6">
        <v>0.114</v>
      </c>
      <c r="H38" s="6">
        <v>0.32500000000000001</v>
      </c>
      <c r="I38" s="6">
        <v>0.129</v>
      </c>
      <c r="J38" s="7">
        <f>SUM(B38:I38)</f>
        <v>0.998</v>
      </c>
    </row>
    <row r="39" spans="1:10" ht="16" thickBot="1">
      <c r="A39" s="5" t="s">
        <v>11</v>
      </c>
      <c r="B39" s="8">
        <f>ROUND(2000*B38,0)</f>
        <v>16</v>
      </c>
      <c r="C39" s="8">
        <f t="shared" ref="C39:J39" si="6">ROUND(2000*C38,0)</f>
        <v>70</v>
      </c>
      <c r="D39" s="8">
        <f t="shared" si="6"/>
        <v>202</v>
      </c>
      <c r="E39" s="8">
        <f t="shared" si="6"/>
        <v>272</v>
      </c>
      <c r="F39" s="8">
        <f t="shared" si="6"/>
        <v>300</v>
      </c>
      <c r="G39" s="8">
        <f t="shared" si="6"/>
        <v>228</v>
      </c>
      <c r="H39" s="8">
        <f t="shared" si="6"/>
        <v>650</v>
      </c>
      <c r="I39" s="8">
        <f t="shared" si="6"/>
        <v>258</v>
      </c>
      <c r="J39" s="8">
        <f t="shared" si="6"/>
        <v>1996</v>
      </c>
    </row>
    <row r="40" spans="1:10" ht="16" thickBot="1">
      <c r="A40" s="5" t="s">
        <v>12</v>
      </c>
      <c r="B40" s="8">
        <f>ROUND(2200*B38,0)</f>
        <v>18</v>
      </c>
      <c r="C40" s="8">
        <f t="shared" ref="C40:J40" si="7">ROUND(2200*C38,0)</f>
        <v>77</v>
      </c>
      <c r="D40" s="8">
        <f t="shared" si="7"/>
        <v>222</v>
      </c>
      <c r="E40" s="8">
        <f t="shared" si="7"/>
        <v>299</v>
      </c>
      <c r="F40" s="8">
        <f t="shared" si="7"/>
        <v>330</v>
      </c>
      <c r="G40" s="8">
        <f t="shared" si="7"/>
        <v>251</v>
      </c>
      <c r="H40" s="8">
        <f t="shared" si="7"/>
        <v>715</v>
      </c>
      <c r="I40" s="8">
        <f t="shared" si="7"/>
        <v>284</v>
      </c>
      <c r="J40" s="8">
        <f t="shared" si="7"/>
        <v>2196</v>
      </c>
    </row>
    <row r="41" spans="1:10">
      <c r="A41" s="9" t="s">
        <v>30</v>
      </c>
      <c r="B41" s="10"/>
      <c r="C41" s="10"/>
      <c r="D41" s="10"/>
      <c r="E41" s="10"/>
      <c r="F41" s="10"/>
      <c r="G41" s="10"/>
      <c r="H41" s="10"/>
      <c r="I41" s="10"/>
      <c r="J41" s="10"/>
    </row>
    <row r="42" spans="1:10">
      <c r="A42" s="2"/>
      <c r="B42" s="7"/>
      <c r="C42" s="7"/>
      <c r="D42" s="7"/>
      <c r="E42" s="7"/>
      <c r="F42" s="7"/>
      <c r="G42" s="7"/>
      <c r="H42" s="7"/>
      <c r="I42" s="7"/>
      <c r="J42" s="7"/>
    </row>
    <row r="43" spans="1:10" ht="16" thickBot="1">
      <c r="A43" s="1" t="s">
        <v>86</v>
      </c>
    </row>
    <row r="44" spans="1:10" ht="16" thickBot="1">
      <c r="A44" s="9" t="s">
        <v>64</v>
      </c>
      <c r="B44" s="12" t="s">
        <v>65</v>
      </c>
      <c r="C44" s="8" t="s">
        <v>81</v>
      </c>
      <c r="D44" s="12" t="s">
        <v>79</v>
      </c>
      <c r="E44" s="12" t="s">
        <v>80</v>
      </c>
      <c r="F44" s="12" t="s">
        <v>66</v>
      </c>
      <c r="G44" s="7"/>
    </row>
    <row r="45" spans="1:10" ht="16" thickBot="1">
      <c r="A45" s="5" t="s">
        <v>10</v>
      </c>
      <c r="B45" s="6">
        <v>0.21659999999999999</v>
      </c>
      <c r="C45" s="6">
        <v>0.17100000000000001</v>
      </c>
      <c r="D45" s="6">
        <v>0.14080000000000001</v>
      </c>
      <c r="E45" s="6">
        <v>0.30830000000000002</v>
      </c>
      <c r="F45" s="6">
        <v>0.1633</v>
      </c>
      <c r="G45" s="7">
        <f>SUM(B45:F45)</f>
        <v>1</v>
      </c>
    </row>
    <row r="46" spans="1:10" ht="16" thickBot="1">
      <c r="A46" s="5" t="s">
        <v>11</v>
      </c>
      <c r="B46" s="8">
        <f t="shared" ref="B46:G46" si="8">ROUND(2000*B45,0)</f>
        <v>433</v>
      </c>
      <c r="C46" s="8">
        <f t="shared" si="8"/>
        <v>342</v>
      </c>
      <c r="D46" s="8">
        <f t="shared" si="8"/>
        <v>282</v>
      </c>
      <c r="E46" s="8">
        <f t="shared" si="8"/>
        <v>617</v>
      </c>
      <c r="F46" s="8">
        <f t="shared" si="8"/>
        <v>327</v>
      </c>
      <c r="G46" s="8">
        <f t="shared" si="8"/>
        <v>2000</v>
      </c>
    </row>
    <row r="47" spans="1:10" ht="16" thickBot="1">
      <c r="A47" s="5" t="s">
        <v>12</v>
      </c>
      <c r="B47" s="10">
        <f>ROUND(2200*B45,0)</f>
        <v>477</v>
      </c>
      <c r="C47" s="10">
        <f t="shared" ref="C47:G47" si="9">ROUND(2200*C45,0)</f>
        <v>376</v>
      </c>
      <c r="D47" s="10">
        <f t="shared" si="9"/>
        <v>310</v>
      </c>
      <c r="E47" s="10">
        <f t="shared" si="9"/>
        <v>678</v>
      </c>
      <c r="F47" s="10">
        <f t="shared" si="9"/>
        <v>359</v>
      </c>
      <c r="G47" s="10">
        <f t="shared" si="9"/>
        <v>2200</v>
      </c>
    </row>
    <row r="48" spans="1:10">
      <c r="A48" s="9" t="s">
        <v>30</v>
      </c>
      <c r="B48" s="10"/>
      <c r="C48" s="10"/>
      <c r="D48" s="10"/>
      <c r="E48" s="10"/>
      <c r="F48" s="10"/>
      <c r="G48" s="10"/>
    </row>
    <row r="49" spans="1:7">
      <c r="A49" s="2"/>
      <c r="B49" s="7"/>
      <c r="C49" s="7"/>
      <c r="D49" s="7"/>
      <c r="E49" s="7"/>
      <c r="F49" s="7"/>
      <c r="G49" s="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4"/>
  <sheetViews>
    <sheetView topLeftCell="A7" zoomScaleNormal="100" workbookViewId="0">
      <selection activeCell="H26" sqref="A20:H26"/>
    </sheetView>
  </sheetViews>
  <sheetFormatPr baseColWidth="10" defaultColWidth="8.83203125" defaultRowHeight="15"/>
  <sheetData>
    <row r="1" spans="1:11" ht="16" thickBot="1">
      <c r="A1" s="9" t="s">
        <v>14</v>
      </c>
      <c r="B1" s="12" t="s">
        <v>15</v>
      </c>
      <c r="C1" s="12" t="s">
        <v>16</v>
      </c>
      <c r="D1" s="7"/>
      <c r="E1" s="7"/>
      <c r="F1" s="7"/>
    </row>
    <row r="2" spans="1:11" ht="30" thickBot="1">
      <c r="A2" s="5" t="s">
        <v>10</v>
      </c>
      <c r="B2" s="6">
        <f>1/(1+F3)</f>
        <v>0.51209168827367724</v>
      </c>
      <c r="C2" s="6">
        <f>F3/(1+F3)</f>
        <v>0.48790831172632282</v>
      </c>
      <c r="D2" s="7">
        <f>SUM(B2:C2)</f>
        <v>1</v>
      </c>
      <c r="E2" s="7"/>
      <c r="F2" s="7" t="s">
        <v>91</v>
      </c>
    </row>
    <row r="3" spans="1:11" ht="16" thickBot="1">
      <c r="A3" s="5" t="s">
        <v>11</v>
      </c>
      <c r="B3" s="8">
        <f>ROUND(2000*B2,0)</f>
        <v>1024</v>
      </c>
      <c r="C3" s="8">
        <f>ROUND(2000*C2,0)</f>
        <v>976</v>
      </c>
      <c r="D3" s="8">
        <f>ROUND(2000*D2,0)</f>
        <v>2000</v>
      </c>
      <c r="E3" s="7"/>
      <c r="F3" s="7">
        <v>0.95277529961698948</v>
      </c>
    </row>
    <row r="4" spans="1:11" ht="30" thickBot="1">
      <c r="A4" s="5" t="s">
        <v>12</v>
      </c>
      <c r="B4" s="8">
        <f>ROUND(2200*B2,0)</f>
        <v>1127</v>
      </c>
      <c r="C4" s="8">
        <f>ROUND(2200*C2,0)</f>
        <v>1073</v>
      </c>
      <c r="D4" s="8">
        <f>ROUND(2200*D2,0)</f>
        <v>2200</v>
      </c>
      <c r="E4" s="7"/>
      <c r="F4" s="7"/>
    </row>
    <row r="6" spans="1:11" ht="16" thickBot="1"/>
    <row r="7" spans="1:11" ht="16" thickBot="1">
      <c r="A7" s="9" t="s">
        <v>17</v>
      </c>
      <c r="B7" s="12" t="s">
        <v>18</v>
      </c>
      <c r="C7" s="12" t="s">
        <v>19</v>
      </c>
      <c r="D7" s="12" t="s">
        <v>20</v>
      </c>
      <c r="E7" s="12" t="s">
        <v>21</v>
      </c>
      <c r="F7" s="12" t="s">
        <v>22</v>
      </c>
      <c r="G7" s="7"/>
    </row>
    <row r="8" spans="1:11" ht="30" thickBot="1">
      <c r="A8" s="5" t="s">
        <v>10</v>
      </c>
      <c r="B8" s="6">
        <v>8.5032487385340152E-2</v>
      </c>
      <c r="C8" s="6">
        <v>0.15000317826692605</v>
      </c>
      <c r="D8" s="6">
        <v>0.22186747853739194</v>
      </c>
      <c r="E8" s="6">
        <v>0.27966619732270359</v>
      </c>
      <c r="F8" s="6">
        <v>0.26343065848763841</v>
      </c>
      <c r="G8" s="7">
        <f>SUM(B8:F8)</f>
        <v>1.0000000000000002</v>
      </c>
    </row>
    <row r="9" spans="1:11" ht="16" thickBot="1">
      <c r="A9" s="5" t="s">
        <v>11</v>
      </c>
      <c r="B9" s="8">
        <f t="shared" ref="B9:G9" si="0">ROUND(2000*B8,0)</f>
        <v>170</v>
      </c>
      <c r="C9" s="8">
        <f t="shared" si="0"/>
        <v>300</v>
      </c>
      <c r="D9" s="8">
        <f t="shared" si="0"/>
        <v>444</v>
      </c>
      <c r="E9" s="8">
        <f t="shared" si="0"/>
        <v>559</v>
      </c>
      <c r="F9" s="8">
        <f t="shared" si="0"/>
        <v>527</v>
      </c>
      <c r="G9" s="8">
        <f t="shared" si="0"/>
        <v>2000</v>
      </c>
    </row>
    <row r="10" spans="1:11" ht="30" thickBot="1">
      <c r="A10" s="5" t="s">
        <v>12</v>
      </c>
      <c r="B10" s="8">
        <f t="shared" ref="B10:G10" si="1">ROUND(2200*B8,0)</f>
        <v>187</v>
      </c>
      <c r="C10" s="8">
        <f t="shared" si="1"/>
        <v>330</v>
      </c>
      <c r="D10" s="8">
        <f t="shared" si="1"/>
        <v>488</v>
      </c>
      <c r="E10" s="8">
        <f t="shared" si="1"/>
        <v>615</v>
      </c>
      <c r="F10" s="8">
        <f t="shared" si="1"/>
        <v>580</v>
      </c>
      <c r="G10" s="8">
        <f t="shared" si="1"/>
        <v>2200</v>
      </c>
    </row>
    <row r="11" spans="1:11">
      <c r="A11" s="9" t="s">
        <v>30</v>
      </c>
      <c r="B11" s="10"/>
      <c r="C11" s="10"/>
      <c r="D11" s="10"/>
      <c r="E11" s="10"/>
      <c r="F11" s="10"/>
      <c r="G11" s="10"/>
    </row>
    <row r="13" spans="1:11" ht="30" thickBot="1">
      <c r="A13" s="9" t="s">
        <v>13</v>
      </c>
      <c r="B13" s="18" t="s">
        <v>92</v>
      </c>
      <c r="C13" s="18" t="s">
        <v>93</v>
      </c>
      <c r="D13" s="18" t="s">
        <v>94</v>
      </c>
      <c r="E13" s="18" t="s">
        <v>95</v>
      </c>
      <c r="F13" s="19" t="s">
        <v>96</v>
      </c>
      <c r="J13" t="s">
        <v>97</v>
      </c>
      <c r="K13" t="s">
        <v>98</v>
      </c>
    </row>
    <row r="14" spans="1:11" ht="30" thickBot="1">
      <c r="A14" s="5" t="s">
        <v>10</v>
      </c>
      <c r="B14" s="21">
        <v>0.18076913009100481</v>
      </c>
      <c r="C14" s="21">
        <v>0.27688976422309164</v>
      </c>
      <c r="D14" s="21">
        <v>0.1012599620538078</v>
      </c>
      <c r="E14" s="21">
        <v>0.14979715862516194</v>
      </c>
      <c r="F14" s="22">
        <v>0.29128398500693387</v>
      </c>
      <c r="G14" s="17">
        <f>SUM(B14:F14)</f>
        <v>1</v>
      </c>
      <c r="J14" t="s">
        <v>99</v>
      </c>
      <c r="K14" t="s">
        <v>100</v>
      </c>
    </row>
    <row r="15" spans="1:11" ht="16" thickBot="1">
      <c r="A15" s="5" t="s">
        <v>11</v>
      </c>
      <c r="B15" s="10">
        <f>ROUND(2000*B14,0)</f>
        <v>362</v>
      </c>
      <c r="C15" s="10">
        <f>ROUND(2000*C14,0)</f>
        <v>554</v>
      </c>
      <c r="D15" s="10">
        <f>ROUND(2000*D14,0)</f>
        <v>203</v>
      </c>
      <c r="E15" s="10">
        <f>ROUND(2000*E14,0)</f>
        <v>300</v>
      </c>
      <c r="F15" s="10">
        <f>ROUND(2000*F14,0)</f>
        <v>583</v>
      </c>
      <c r="G15" s="3">
        <f>SUM(B15:F15)</f>
        <v>2002</v>
      </c>
      <c r="J15" t="s">
        <v>101</v>
      </c>
      <c r="K15" t="s">
        <v>102</v>
      </c>
    </row>
    <row r="16" spans="1:11" ht="30" thickBot="1">
      <c r="A16" s="5" t="s">
        <v>12</v>
      </c>
      <c r="B16" s="2">
        <f>ROUND(2200*B14,0)</f>
        <v>398</v>
      </c>
      <c r="C16" s="2">
        <f>ROUND(2200*C14,0)</f>
        <v>609</v>
      </c>
      <c r="D16" s="2">
        <f>ROUND(2200*D14,0)</f>
        <v>223</v>
      </c>
      <c r="E16" s="2">
        <f>ROUND(2200*E14,0)</f>
        <v>330</v>
      </c>
      <c r="F16" s="2">
        <f>ROUND(2200*F14,0)</f>
        <v>641</v>
      </c>
      <c r="G16" s="3">
        <f>SUM(B16:F16)</f>
        <v>2201</v>
      </c>
      <c r="J16" t="s">
        <v>103</v>
      </c>
      <c r="K16" t="s">
        <v>105</v>
      </c>
    </row>
    <row r="17" spans="1:11">
      <c r="A17" s="9" t="s">
        <v>30</v>
      </c>
      <c r="B17" s="2"/>
      <c r="C17" s="2"/>
      <c r="D17" s="2"/>
      <c r="E17" s="11"/>
      <c r="J17" t="s">
        <v>104</v>
      </c>
      <c r="K17" t="s">
        <v>106</v>
      </c>
    </row>
    <row r="19" spans="1:11" ht="16">
      <c r="J19" t="s">
        <v>234</v>
      </c>
      <c r="K19" s="32" t="s">
        <v>236</v>
      </c>
    </row>
    <row r="20" spans="1:11" ht="16" thickBot="1">
      <c r="A20" s="13" t="s">
        <v>76</v>
      </c>
      <c r="B20" t="s">
        <v>51</v>
      </c>
      <c r="C20" t="s">
        <v>210</v>
      </c>
      <c r="D20" t="s">
        <v>126</v>
      </c>
    </row>
    <row r="21" spans="1:11" ht="30" thickBot="1">
      <c r="A21" s="5" t="s">
        <v>10</v>
      </c>
      <c r="B21">
        <v>0.2020653</v>
      </c>
      <c r="C21">
        <v>0.40323310000000001</v>
      </c>
      <c r="D21" s="17">
        <v>0.39470159999999999</v>
      </c>
      <c r="E21" s="17">
        <f>SUM(B21:D21)</f>
        <v>1</v>
      </c>
    </row>
    <row r="22" spans="1:11" ht="16" thickBot="1">
      <c r="A22" s="5" t="s">
        <v>11</v>
      </c>
      <c r="B22">
        <f>ROUND(2000*B21,0)</f>
        <v>404</v>
      </c>
      <c r="C22">
        <f>ROUND(2000*C21,0)</f>
        <v>806</v>
      </c>
      <c r="D22">
        <f>ROUND(2000*D21,0)</f>
        <v>789</v>
      </c>
      <c r="E22">
        <f>SUM(B22:D22)</f>
        <v>1999</v>
      </c>
      <c r="F22" t="s">
        <v>140</v>
      </c>
      <c r="G22" t="s">
        <v>207</v>
      </c>
    </row>
    <row r="23" spans="1:11" ht="30" thickBot="1">
      <c r="A23" s="5" t="s">
        <v>12</v>
      </c>
      <c r="B23">
        <f>ROUND(2200*B21,0)</f>
        <v>445</v>
      </c>
      <c r="C23">
        <f>ROUND(2200*C21,0)</f>
        <v>887</v>
      </c>
      <c r="D23">
        <f>ROUND(2200*D21,0)</f>
        <v>868</v>
      </c>
      <c r="E23">
        <f>SUM(B23:D23)</f>
        <v>2200</v>
      </c>
      <c r="F23" t="s">
        <v>208</v>
      </c>
      <c r="G23" s="15" t="s">
        <v>209</v>
      </c>
    </row>
    <row r="24" spans="1:11">
      <c r="A24" s="9" t="s">
        <v>30</v>
      </c>
    </row>
  </sheetData>
  <hyperlinks>
    <hyperlink ref="G23"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
  <sheetViews>
    <sheetView topLeftCell="A11" workbookViewId="0">
      <selection activeCell="J15" sqref="J15"/>
    </sheetView>
  </sheetViews>
  <sheetFormatPr baseColWidth="10" defaultColWidth="8.83203125" defaultRowHeight="15"/>
  <sheetData>
    <row r="1" spans="1:10" ht="16" thickBot="1">
      <c r="A1" s="9" t="s">
        <v>14</v>
      </c>
      <c r="B1" s="12" t="s">
        <v>15</v>
      </c>
      <c r="C1" s="12" t="s">
        <v>16</v>
      </c>
      <c r="D1" s="7"/>
      <c r="E1" s="7"/>
      <c r="F1" s="7"/>
    </row>
    <row r="2" spans="1:10" ht="30" thickBot="1">
      <c r="A2" s="5" t="s">
        <v>10</v>
      </c>
      <c r="B2" s="6">
        <f>1/(1+F3)</f>
        <v>0.52409308277145628</v>
      </c>
      <c r="C2" s="6">
        <f>F3/(1+F3)</f>
        <v>0.47590691722854372</v>
      </c>
      <c r="D2" s="7">
        <f>SUM(B2:C2)</f>
        <v>1</v>
      </c>
      <c r="E2" s="7"/>
      <c r="F2" s="7" t="s">
        <v>91</v>
      </c>
    </row>
    <row r="3" spans="1:10" ht="16" thickBot="1">
      <c r="A3" s="5" t="s">
        <v>11</v>
      </c>
      <c r="B3" s="8">
        <f>ROUND(2000*B2,0)</f>
        <v>1048</v>
      </c>
      <c r="C3" s="8">
        <f>ROUND(2000*C2,0)</f>
        <v>952</v>
      </c>
      <c r="D3" s="8">
        <f>ROUND(2000*D2,0)</f>
        <v>2000</v>
      </c>
      <c r="E3" s="7"/>
      <c r="F3" s="7">
        <v>0.90805800128462044</v>
      </c>
    </row>
    <row r="4" spans="1:10" ht="30" thickBot="1">
      <c r="A4" s="5" t="s">
        <v>12</v>
      </c>
      <c r="B4" s="8">
        <f>ROUND(2200*B2,0)</f>
        <v>1153</v>
      </c>
      <c r="C4" s="8">
        <f>ROUND(2200*C2,0)</f>
        <v>1047</v>
      </c>
      <c r="D4" s="8">
        <f>ROUND(2200*D2,0)</f>
        <v>2200</v>
      </c>
      <c r="E4" s="7"/>
      <c r="F4" s="7"/>
    </row>
    <row r="6" spans="1:10" ht="16" thickBot="1"/>
    <row r="7" spans="1:10" ht="16" thickBot="1">
      <c r="A7" s="9" t="s">
        <v>17</v>
      </c>
      <c r="B7" s="12" t="s">
        <v>18</v>
      </c>
      <c r="C7" s="12" t="s">
        <v>19</v>
      </c>
      <c r="D7" s="12" t="s">
        <v>20</v>
      </c>
      <c r="E7" s="12" t="s">
        <v>21</v>
      </c>
      <c r="F7" s="12" t="s">
        <v>22</v>
      </c>
      <c r="G7" s="7"/>
    </row>
    <row r="8" spans="1:10" ht="30" thickBot="1">
      <c r="A8" s="5" t="s">
        <v>10</v>
      </c>
      <c r="B8" s="6">
        <v>7.9952779995488915E-2</v>
      </c>
      <c r="C8" s="6">
        <v>0.12237462522799993</v>
      </c>
      <c r="D8" s="6">
        <v>0.24164701853283579</v>
      </c>
      <c r="E8" s="6">
        <v>0.27065084873707446</v>
      </c>
      <c r="F8" s="6">
        <v>0.28537472750660098</v>
      </c>
      <c r="G8" s="7">
        <f>SUM(B8:F8)</f>
        <v>1</v>
      </c>
    </row>
    <row r="9" spans="1:10" ht="16" thickBot="1">
      <c r="A9" s="5" t="s">
        <v>11</v>
      </c>
      <c r="B9" s="8">
        <f t="shared" ref="B9:G9" si="0">ROUND(2000*B8,0)</f>
        <v>160</v>
      </c>
      <c r="C9" s="8">
        <f t="shared" si="0"/>
        <v>245</v>
      </c>
      <c r="D9" s="8">
        <f t="shared" si="0"/>
        <v>483</v>
      </c>
      <c r="E9" s="8">
        <f t="shared" si="0"/>
        <v>541</v>
      </c>
      <c r="F9" s="8">
        <f t="shared" si="0"/>
        <v>571</v>
      </c>
      <c r="G9" s="8">
        <f t="shared" si="0"/>
        <v>2000</v>
      </c>
    </row>
    <row r="10" spans="1:10" ht="30" thickBot="1">
      <c r="A10" s="5" t="s">
        <v>12</v>
      </c>
      <c r="B10" s="8">
        <f t="shared" ref="B10:G10" si="1">ROUND(2200*B8,0)</f>
        <v>176</v>
      </c>
      <c r="C10" s="8">
        <f t="shared" si="1"/>
        <v>269</v>
      </c>
      <c r="D10" s="8">
        <f t="shared" si="1"/>
        <v>532</v>
      </c>
      <c r="E10" s="8">
        <f t="shared" si="1"/>
        <v>595</v>
      </c>
      <c r="F10" s="8">
        <f t="shared" si="1"/>
        <v>628</v>
      </c>
      <c r="G10" s="8">
        <f t="shared" si="1"/>
        <v>2200</v>
      </c>
    </row>
    <row r="11" spans="1:10">
      <c r="A11" s="9" t="s">
        <v>30</v>
      </c>
      <c r="B11" s="10"/>
      <c r="C11" s="10"/>
      <c r="D11" s="10"/>
      <c r="E11" s="10"/>
      <c r="F11" s="10"/>
      <c r="G11" s="10"/>
    </row>
    <row r="13" spans="1:10" ht="30" thickBot="1">
      <c r="A13" s="9" t="s">
        <v>13</v>
      </c>
      <c r="B13" s="18" t="s">
        <v>107</v>
      </c>
      <c r="C13" s="18" t="s">
        <v>108</v>
      </c>
      <c r="D13" s="18" t="s">
        <v>109</v>
      </c>
      <c r="E13" s="18" t="s">
        <v>47</v>
      </c>
      <c r="F13" s="19" t="s">
        <v>110</v>
      </c>
    </row>
    <row r="14" spans="1:10" ht="30" thickBot="1">
      <c r="A14" s="5" t="s">
        <v>10</v>
      </c>
      <c r="B14" s="21">
        <v>0.26589170000000001</v>
      </c>
      <c r="C14" s="21">
        <v>0.1920481</v>
      </c>
      <c r="D14" s="21">
        <v>0.19711400000000001</v>
      </c>
      <c r="E14" s="21">
        <v>0.2339965</v>
      </c>
      <c r="F14" s="22">
        <v>0.1109497</v>
      </c>
      <c r="G14" s="17">
        <f>SUM(B14:F14)</f>
        <v>1</v>
      </c>
      <c r="J14" t="s">
        <v>330</v>
      </c>
    </row>
    <row r="15" spans="1:10" ht="16" thickBot="1">
      <c r="A15" s="5" t="s">
        <v>11</v>
      </c>
      <c r="B15" s="10">
        <f>ROUND(2000*B14,0)</f>
        <v>532</v>
      </c>
      <c r="C15" s="10">
        <f>ROUND(2000*C14,0)</f>
        <v>384</v>
      </c>
      <c r="D15" s="10">
        <f>ROUND(2000*D14,0)</f>
        <v>394</v>
      </c>
      <c r="E15" s="10">
        <f>ROUND(2000*E14,0)</f>
        <v>468</v>
      </c>
      <c r="F15" s="10">
        <f>ROUND(2000*F14,0)</f>
        <v>222</v>
      </c>
      <c r="G15" s="3">
        <f>SUM(B15:F15)</f>
        <v>2000</v>
      </c>
    </row>
    <row r="16" spans="1:10" ht="30" thickBot="1">
      <c r="A16" s="5" t="s">
        <v>324</v>
      </c>
      <c r="B16" s="10">
        <v>528</v>
      </c>
      <c r="C16" s="10">
        <v>382</v>
      </c>
      <c r="D16" s="10">
        <v>391</v>
      </c>
      <c r="E16" s="10">
        <v>465</v>
      </c>
      <c r="F16" s="10">
        <v>220</v>
      </c>
      <c r="G16" s="3">
        <f>SUM(B16:F16)</f>
        <v>1986</v>
      </c>
    </row>
    <row r="17" spans="1:10" ht="44" thickBot="1">
      <c r="A17" s="5" t="s">
        <v>325</v>
      </c>
      <c r="B17" s="2">
        <f>ROUND(1.1*B16,0)</f>
        <v>581</v>
      </c>
      <c r="C17" s="2">
        <f t="shared" ref="C17:G17" si="2">ROUND(1.1*C16,0)</f>
        <v>420</v>
      </c>
      <c r="D17" s="2">
        <f t="shared" si="2"/>
        <v>430</v>
      </c>
      <c r="E17" s="2">
        <f t="shared" si="2"/>
        <v>512</v>
      </c>
      <c r="F17" s="2">
        <f t="shared" si="2"/>
        <v>242</v>
      </c>
      <c r="G17" s="2">
        <f t="shared" si="2"/>
        <v>2185</v>
      </c>
      <c r="J17" t="s">
        <v>116</v>
      </c>
    </row>
    <row r="18" spans="1:10">
      <c r="A18" s="9" t="s">
        <v>30</v>
      </c>
      <c r="B18" s="2"/>
      <c r="C18" s="2"/>
      <c r="D18" s="2"/>
      <c r="E18" s="11"/>
      <c r="J18" t="s">
        <v>237</v>
      </c>
    </row>
    <row r="19" spans="1:10" ht="16" thickBot="1"/>
    <row r="20" spans="1:10" ht="44" thickBot="1">
      <c r="A20" s="9" t="s">
        <v>85</v>
      </c>
      <c r="B20" s="12" t="s">
        <v>126</v>
      </c>
      <c r="C20" s="8" t="s">
        <v>243</v>
      </c>
      <c r="D20" s="12" t="s">
        <v>51</v>
      </c>
      <c r="E20" s="12"/>
    </row>
    <row r="21" spans="1:10" ht="30" thickBot="1">
      <c r="A21" s="5" t="s">
        <v>10</v>
      </c>
      <c r="B21" s="6">
        <v>0.34949580000000002</v>
      </c>
      <c r="C21" s="6">
        <v>0.48005009999999998</v>
      </c>
      <c r="D21" s="6">
        <v>0.1704541</v>
      </c>
      <c r="E21" s="7">
        <f>SUM(B21:D21)</f>
        <v>1</v>
      </c>
    </row>
    <row r="22" spans="1:10" ht="16" thickBot="1">
      <c r="A22" s="5" t="s">
        <v>11</v>
      </c>
      <c r="B22" s="8">
        <f t="shared" ref="B22:D22" si="3">ROUND(2000*B21,0)</f>
        <v>699</v>
      </c>
      <c r="C22" s="8">
        <f t="shared" si="3"/>
        <v>960</v>
      </c>
      <c r="D22" s="8">
        <f t="shared" si="3"/>
        <v>341</v>
      </c>
      <c r="E22" s="20">
        <f t="shared" ref="E22:E23" si="4">SUM(B22:D22)</f>
        <v>2000</v>
      </c>
    </row>
    <row r="23" spans="1:10" ht="30" thickBot="1">
      <c r="A23" s="5" t="s">
        <v>324</v>
      </c>
      <c r="B23" s="10">
        <v>693</v>
      </c>
      <c r="C23" s="10">
        <v>955</v>
      </c>
      <c r="D23" s="10">
        <v>338</v>
      </c>
      <c r="E23" s="20">
        <f t="shared" si="4"/>
        <v>1986</v>
      </c>
    </row>
    <row r="24" spans="1:10" ht="58" thickBot="1">
      <c r="A24" s="5" t="s">
        <v>326</v>
      </c>
      <c r="B24" s="10">
        <f>ROUND(1.1*B23,0)</f>
        <v>762</v>
      </c>
      <c r="C24" s="10">
        <f t="shared" ref="C24:E24" si="5">ROUND(1.1*C23,0)</f>
        <v>1051</v>
      </c>
      <c r="D24" s="10">
        <f t="shared" si="5"/>
        <v>372</v>
      </c>
      <c r="E24" s="10">
        <f t="shared" si="5"/>
        <v>2185</v>
      </c>
      <c r="H24" t="s">
        <v>127</v>
      </c>
    </row>
    <row r="25" spans="1:10">
      <c r="A25" s="9" t="s">
        <v>30</v>
      </c>
      <c r="B25" s="10"/>
      <c r="C25" s="10"/>
      <c r="D25" s="10"/>
      <c r="E25" s="10"/>
      <c r="H25" t="s">
        <v>128</v>
      </c>
    </row>
    <row r="27" spans="1:10" s="36" customFormat="1" ht="16" thickBot="1">
      <c r="A27" s="35" t="s">
        <v>76</v>
      </c>
      <c r="B27" s="36" t="s">
        <v>77</v>
      </c>
      <c r="C27" s="36" t="s">
        <v>78</v>
      </c>
    </row>
    <row r="28" spans="1:10" s="36" customFormat="1" ht="30" thickBot="1">
      <c r="A28" s="37" t="s">
        <v>10</v>
      </c>
      <c r="B28" s="36">
        <v>0.4699139</v>
      </c>
      <c r="C28" s="36">
        <v>0.5300861</v>
      </c>
      <c r="D28" s="38">
        <f>SUM(B28:C28)</f>
        <v>1</v>
      </c>
    </row>
    <row r="29" spans="1:10" s="36" customFormat="1" ht="16" thickBot="1">
      <c r="A29" s="37" t="s">
        <v>11</v>
      </c>
      <c r="B29" s="36">
        <f>ROUND(2000*B28,0)</f>
        <v>940</v>
      </c>
      <c r="C29" s="36">
        <f>ROUND(2000*C28,0)</f>
        <v>1060</v>
      </c>
      <c r="D29" s="36">
        <f>SUM(B29:C29)</f>
        <v>2000</v>
      </c>
    </row>
    <row r="30" spans="1:10" s="36" customFormat="1" ht="44" thickBot="1">
      <c r="A30" s="37" t="s">
        <v>325</v>
      </c>
      <c r="B30" s="36">
        <f>ROUND(2200*B28,0)</f>
        <v>1034</v>
      </c>
      <c r="C30" s="36">
        <f>ROUND(2200*C28,0)</f>
        <v>1166</v>
      </c>
      <c r="D30" s="36">
        <f>SUM(B30:C30)</f>
        <v>2200</v>
      </c>
    </row>
    <row r="31" spans="1:10" s="36" customFormat="1">
      <c r="A31" s="39" t="s">
        <v>30</v>
      </c>
    </row>
    <row r="32" spans="1:10" s="36" customFormat="1"/>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
  <sheetViews>
    <sheetView topLeftCell="A7" workbookViewId="0">
      <selection activeCell="J23" sqref="J23"/>
    </sheetView>
  </sheetViews>
  <sheetFormatPr baseColWidth="10" defaultColWidth="8.83203125" defaultRowHeight="15"/>
  <cols>
    <col min="10" max="10" width="10" bestFit="1" customWidth="1"/>
  </cols>
  <sheetData>
    <row r="1" spans="1:11" ht="16" thickBot="1">
      <c r="A1" s="9" t="s">
        <v>14</v>
      </c>
      <c r="B1" s="12" t="s">
        <v>15</v>
      </c>
      <c r="C1" s="12" t="s">
        <v>16</v>
      </c>
      <c r="D1" s="7"/>
      <c r="E1" s="7"/>
      <c r="F1" s="7"/>
    </row>
    <row r="2" spans="1:11" ht="30" thickBot="1">
      <c r="A2" s="5" t="s">
        <v>10</v>
      </c>
      <c r="B2" s="6">
        <f>1/(1+F3)</f>
        <v>0.50646183311870618</v>
      </c>
      <c r="C2" s="6">
        <f>F3/(1+F3)</f>
        <v>0.49353816688129393</v>
      </c>
      <c r="D2" s="7">
        <f>SUM(B2:C2)</f>
        <v>1</v>
      </c>
      <c r="E2" s="7"/>
      <c r="F2" s="7" t="s">
        <v>91</v>
      </c>
    </row>
    <row r="3" spans="1:11" ht="16" thickBot="1">
      <c r="A3" s="5" t="s">
        <v>11</v>
      </c>
      <c r="B3" s="8">
        <f>ROUND(2000*B2,0)</f>
        <v>1013</v>
      </c>
      <c r="C3" s="8">
        <f>ROUND(2000*C2,0)</f>
        <v>987</v>
      </c>
      <c r="D3" s="8">
        <f>ROUND(2000*D2,0)</f>
        <v>2000</v>
      </c>
      <c r="E3" s="7"/>
      <c r="F3" s="7">
        <v>0.97448244785232785</v>
      </c>
    </row>
    <row r="4" spans="1:11" ht="30" thickBot="1">
      <c r="A4" s="5" t="s">
        <v>12</v>
      </c>
      <c r="B4" s="8">
        <f>ROUND(2200*B2,0)</f>
        <v>1114</v>
      </c>
      <c r="C4" s="8">
        <f>ROUND(2200*C2,0)</f>
        <v>1086</v>
      </c>
      <c r="D4" s="8">
        <f>ROUND(2200*D2,0)</f>
        <v>2200</v>
      </c>
      <c r="E4" s="7"/>
      <c r="F4" s="7"/>
    </row>
    <row r="6" spans="1:11" ht="16" thickBot="1"/>
    <row r="7" spans="1:11" ht="16" thickBot="1">
      <c r="A7" s="9" t="s">
        <v>17</v>
      </c>
      <c r="B7" s="12" t="s">
        <v>18</v>
      </c>
      <c r="C7" s="12" t="s">
        <v>19</v>
      </c>
      <c r="D7" s="12" t="s">
        <v>20</v>
      </c>
      <c r="E7" s="12" t="s">
        <v>21</v>
      </c>
      <c r="F7" s="12" t="s">
        <v>22</v>
      </c>
      <c r="G7" s="7"/>
    </row>
    <row r="8" spans="1:11" ht="30" thickBot="1">
      <c r="A8" s="5" t="s">
        <v>10</v>
      </c>
      <c r="B8" s="6">
        <v>7.9191491752479096E-2</v>
      </c>
      <c r="C8" s="6">
        <v>0.12421461688688819</v>
      </c>
      <c r="D8" s="6">
        <v>0.28456157532012299</v>
      </c>
      <c r="E8" s="6">
        <v>0.26561284423668119</v>
      </c>
      <c r="F8" s="6">
        <v>0.24641947180382848</v>
      </c>
      <c r="G8" s="7">
        <f>SUM(B8:F8)</f>
        <v>1</v>
      </c>
    </row>
    <row r="9" spans="1:11" ht="16" thickBot="1">
      <c r="A9" s="5" t="s">
        <v>11</v>
      </c>
      <c r="B9" s="8">
        <f t="shared" ref="B9:G9" si="0">ROUND(2000*B8,0)</f>
        <v>158</v>
      </c>
      <c r="C9" s="8">
        <f t="shared" si="0"/>
        <v>248</v>
      </c>
      <c r="D9" s="8">
        <f t="shared" si="0"/>
        <v>569</v>
      </c>
      <c r="E9" s="8">
        <f t="shared" si="0"/>
        <v>531</v>
      </c>
      <c r="F9" s="8">
        <f t="shared" si="0"/>
        <v>493</v>
      </c>
      <c r="G9" s="8">
        <f t="shared" si="0"/>
        <v>2000</v>
      </c>
    </row>
    <row r="10" spans="1:11" ht="30" thickBot="1">
      <c r="A10" s="5" t="s">
        <v>12</v>
      </c>
      <c r="B10" s="8">
        <f t="shared" ref="B10:G10" si="1">ROUND(2200*B8,0)</f>
        <v>174</v>
      </c>
      <c r="C10" s="8">
        <f t="shared" si="1"/>
        <v>273</v>
      </c>
      <c r="D10" s="8">
        <f t="shared" si="1"/>
        <v>626</v>
      </c>
      <c r="E10" s="8">
        <f t="shared" si="1"/>
        <v>584</v>
      </c>
      <c r="F10" s="8">
        <f t="shared" si="1"/>
        <v>542</v>
      </c>
      <c r="G10" s="8">
        <f t="shared" si="1"/>
        <v>2200</v>
      </c>
    </row>
    <row r="11" spans="1:11">
      <c r="A11" s="9" t="s">
        <v>30</v>
      </c>
      <c r="B11" s="10"/>
      <c r="C11" s="10"/>
      <c r="D11" s="10"/>
      <c r="E11" s="10"/>
      <c r="F11" s="10"/>
      <c r="G11" s="10"/>
    </row>
    <row r="13" spans="1:11">
      <c r="A13" s="9"/>
      <c r="B13" s="18"/>
      <c r="C13" s="18"/>
      <c r="D13" s="18"/>
      <c r="E13" s="18"/>
      <c r="F13" s="19"/>
      <c r="G13" s="29"/>
    </row>
    <row r="14" spans="1:11" ht="16" thickBot="1">
      <c r="A14" s="9" t="s">
        <v>13</v>
      </c>
      <c r="B14" s="18" t="s">
        <v>135</v>
      </c>
      <c r="C14" s="18" t="s">
        <v>131</v>
      </c>
      <c r="D14" s="18" t="s">
        <v>47</v>
      </c>
      <c r="E14" s="18" t="s">
        <v>133</v>
      </c>
      <c r="F14" s="19" t="s">
        <v>134</v>
      </c>
      <c r="G14" s="29" t="s">
        <v>139</v>
      </c>
    </row>
    <row r="15" spans="1:11" ht="30" thickBot="1">
      <c r="A15" s="5" t="s">
        <v>10</v>
      </c>
      <c r="B15" s="31">
        <v>0.29524004813828703</v>
      </c>
      <c r="C15" s="31">
        <v>0.18598442871189</v>
      </c>
      <c r="D15" s="31">
        <v>0.282121279527561</v>
      </c>
      <c r="E15" s="31">
        <v>0.107772925616947</v>
      </c>
      <c r="F15" s="31">
        <v>0.12888131800531499</v>
      </c>
      <c r="G15">
        <f>SUM(B15:F15)</f>
        <v>0.99999999999999989</v>
      </c>
      <c r="H15" s="17"/>
      <c r="J15" s="3" t="s">
        <v>135</v>
      </c>
      <c r="K15" t="s">
        <v>138</v>
      </c>
    </row>
    <row r="16" spans="1:11" ht="16" thickBot="1">
      <c r="A16" s="5" t="s">
        <v>11</v>
      </c>
      <c r="B16" s="10">
        <f t="shared" ref="B16:F16" si="2">ROUND(2000*B15,0)</f>
        <v>590</v>
      </c>
      <c r="C16" s="10">
        <f t="shared" si="2"/>
        <v>372</v>
      </c>
      <c r="D16" s="10">
        <f t="shared" si="2"/>
        <v>564</v>
      </c>
      <c r="E16" s="10">
        <f t="shared" si="2"/>
        <v>216</v>
      </c>
      <c r="F16" s="10">
        <f t="shared" si="2"/>
        <v>258</v>
      </c>
      <c r="G16" s="10">
        <f>SUM(B16:F16)</f>
        <v>2000</v>
      </c>
      <c r="H16" s="3"/>
      <c r="J16" s="3" t="s">
        <v>131</v>
      </c>
      <c r="K16" t="s">
        <v>132</v>
      </c>
    </row>
    <row r="17" spans="1:11" ht="30" thickBot="1">
      <c r="A17" s="5" t="s">
        <v>324</v>
      </c>
      <c r="B17" s="10">
        <v>590</v>
      </c>
      <c r="C17" s="10">
        <v>371</v>
      </c>
      <c r="D17" s="10">
        <v>560</v>
      </c>
      <c r="E17" s="10">
        <v>215</v>
      </c>
      <c r="F17" s="10">
        <v>255</v>
      </c>
      <c r="G17" s="10">
        <f>SUM(B17:F17)</f>
        <v>1991</v>
      </c>
      <c r="H17" s="3"/>
      <c r="J17" t="s">
        <v>47</v>
      </c>
      <c r="K17" t="s">
        <v>220</v>
      </c>
    </row>
    <row r="18" spans="1:11" ht="30" thickBot="1">
      <c r="A18" s="5" t="s">
        <v>12</v>
      </c>
      <c r="B18" s="2">
        <f>ROUND(1.1*B17,0)</f>
        <v>649</v>
      </c>
      <c r="C18" s="2">
        <f t="shared" ref="C18:G18" si="3">ROUND(1.1*C17,0)</f>
        <v>408</v>
      </c>
      <c r="D18" s="2">
        <f t="shared" si="3"/>
        <v>616</v>
      </c>
      <c r="E18" s="2">
        <f t="shared" si="3"/>
        <v>237</v>
      </c>
      <c r="F18" s="2">
        <f t="shared" si="3"/>
        <v>281</v>
      </c>
      <c r="G18" s="2">
        <f t="shared" si="3"/>
        <v>2190</v>
      </c>
      <c r="H18" s="3"/>
      <c r="J18" t="s">
        <v>133</v>
      </c>
      <c r="K18" t="s">
        <v>136</v>
      </c>
    </row>
    <row r="19" spans="1:11">
      <c r="A19" s="9" t="s">
        <v>30</v>
      </c>
      <c r="B19" s="2"/>
      <c r="C19" s="2"/>
      <c r="D19" s="2"/>
      <c r="E19" s="11"/>
      <c r="J19" t="s">
        <v>107</v>
      </c>
      <c r="K19" t="s">
        <v>137</v>
      </c>
    </row>
    <row r="20" spans="1:11">
      <c r="J20" t="s">
        <v>140</v>
      </c>
      <c r="K20" t="s">
        <v>141</v>
      </c>
    </row>
    <row r="22" spans="1:11" ht="16" thickBot="1">
      <c r="A22" s="13" t="s">
        <v>76</v>
      </c>
      <c r="B22" t="s">
        <v>77</v>
      </c>
      <c r="C22" t="s">
        <v>78</v>
      </c>
    </row>
    <row r="23" spans="1:11" ht="30" thickBot="1">
      <c r="A23" s="5" t="s">
        <v>10</v>
      </c>
      <c r="B23">
        <v>0.30268220000000001</v>
      </c>
      <c r="C23">
        <v>0.69731779999999999</v>
      </c>
      <c r="D23" s="17">
        <f>SUM(B23:C23)</f>
        <v>1</v>
      </c>
      <c r="J23" t="s">
        <v>329</v>
      </c>
    </row>
    <row r="24" spans="1:11" ht="16" thickBot="1">
      <c r="A24" s="5" t="s">
        <v>11</v>
      </c>
      <c r="B24">
        <f>ROUND(2000*B23,0)</f>
        <v>605</v>
      </c>
      <c r="C24">
        <f>ROUND(2000*C23,0)</f>
        <v>1395</v>
      </c>
      <c r="D24">
        <f>SUM(B24:C24)</f>
        <v>2000</v>
      </c>
    </row>
    <row r="25" spans="1:11" ht="30" thickBot="1">
      <c r="A25" s="5" t="s">
        <v>12</v>
      </c>
      <c r="B25">
        <f>ROUND(2200*B23,0)</f>
        <v>666</v>
      </c>
      <c r="C25">
        <f>ROUND(2200*C23,0)</f>
        <v>1534</v>
      </c>
      <c r="D25">
        <f>SUM(B25:C25)</f>
        <v>2200</v>
      </c>
    </row>
    <row r="26" spans="1:11">
      <c r="A26" s="9" t="s">
        <v>30</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7"/>
  <sheetViews>
    <sheetView topLeftCell="A8" workbookViewId="0">
      <selection activeCell="H23" sqref="H23"/>
    </sheetView>
  </sheetViews>
  <sheetFormatPr baseColWidth="10" defaultColWidth="8.83203125" defaultRowHeight="15"/>
  <sheetData>
    <row r="1" spans="1:11" ht="16" thickBot="1">
      <c r="A1" s="9" t="s">
        <v>14</v>
      </c>
      <c r="B1" s="12" t="s">
        <v>15</v>
      </c>
      <c r="C1" s="12" t="s">
        <v>16</v>
      </c>
      <c r="D1" s="7"/>
      <c r="E1" s="7"/>
      <c r="F1" s="7"/>
    </row>
    <row r="2" spans="1:11" ht="30" thickBot="1">
      <c r="A2" s="5" t="s">
        <v>10</v>
      </c>
      <c r="B2" s="6">
        <f>1/(1+F3)</f>
        <v>0.50415428420411779</v>
      </c>
      <c r="C2" s="6">
        <f>F3/(1+F3)</f>
        <v>0.4958457157958821</v>
      </c>
      <c r="D2" s="7">
        <f>SUM(B2:C2)</f>
        <v>0.99999999999999989</v>
      </c>
      <c r="E2" s="7"/>
      <c r="F2" s="7" t="s">
        <v>91</v>
      </c>
    </row>
    <row r="3" spans="1:11" ht="16" thickBot="1">
      <c r="A3" s="5" t="s">
        <v>11</v>
      </c>
      <c r="B3" s="8">
        <f>ROUND(2000*B2,0)</f>
        <v>1008</v>
      </c>
      <c r="C3" s="8">
        <f>ROUND(2000*C2,0)</f>
        <v>992</v>
      </c>
      <c r="D3" s="8">
        <f>ROUND(2000*D2,0)</f>
        <v>2000</v>
      </c>
      <c r="E3" s="7"/>
      <c r="F3" s="7">
        <v>0.98351979013457747</v>
      </c>
    </row>
    <row r="4" spans="1:11" ht="30" thickBot="1">
      <c r="A4" s="5" t="s">
        <v>12</v>
      </c>
      <c r="B4" s="8">
        <f>ROUND(2200*B2,0)</f>
        <v>1109</v>
      </c>
      <c r="C4" s="8">
        <f>ROUND(2200*C2,0)</f>
        <v>1091</v>
      </c>
      <c r="D4" s="8">
        <f>ROUND(2200*D2,0)</f>
        <v>2200</v>
      </c>
      <c r="E4" s="7"/>
      <c r="F4" s="7"/>
    </row>
    <row r="6" spans="1:11" ht="16" thickBot="1"/>
    <row r="7" spans="1:11" ht="16" thickBot="1">
      <c r="A7" s="9" t="s">
        <v>17</v>
      </c>
      <c r="B7" s="12" t="s">
        <v>18</v>
      </c>
      <c r="C7" s="12" t="s">
        <v>19</v>
      </c>
      <c r="D7" s="12" t="s">
        <v>20</v>
      </c>
      <c r="E7" s="12" t="s">
        <v>21</v>
      </c>
      <c r="F7" s="12" t="s">
        <v>22</v>
      </c>
      <c r="G7" s="7"/>
    </row>
    <row r="8" spans="1:11" ht="30" thickBot="1">
      <c r="A8" s="5" t="s">
        <v>10</v>
      </c>
      <c r="B8" s="6">
        <v>0.10159127995127748</v>
      </c>
      <c r="C8" s="6">
        <v>0.16756283966052701</v>
      </c>
      <c r="D8" s="6">
        <v>0.24420109077165625</v>
      </c>
      <c r="E8" s="6">
        <v>0.24596309794558133</v>
      </c>
      <c r="F8" s="6">
        <v>0.24068169167095807</v>
      </c>
      <c r="G8" s="7">
        <f>SUM(B8:F8)</f>
        <v>1</v>
      </c>
    </row>
    <row r="9" spans="1:11" ht="16" thickBot="1">
      <c r="A9" s="5" t="s">
        <v>11</v>
      </c>
      <c r="B9" s="8">
        <f t="shared" ref="B9:G9" si="0">ROUND(2000*B8,0)</f>
        <v>203</v>
      </c>
      <c r="C9" s="8">
        <f t="shared" si="0"/>
        <v>335</v>
      </c>
      <c r="D9" s="8">
        <f t="shared" si="0"/>
        <v>488</v>
      </c>
      <c r="E9" s="8">
        <f t="shared" si="0"/>
        <v>492</v>
      </c>
      <c r="F9" s="8">
        <f t="shared" si="0"/>
        <v>481</v>
      </c>
      <c r="G9" s="8">
        <f t="shared" si="0"/>
        <v>2000</v>
      </c>
    </row>
    <row r="10" spans="1:11" ht="30" thickBot="1">
      <c r="A10" s="5" t="s">
        <v>12</v>
      </c>
      <c r="B10" s="8">
        <f t="shared" ref="B10:G10" si="1">ROUND(2200*B8,0)</f>
        <v>224</v>
      </c>
      <c r="C10" s="8">
        <f t="shared" si="1"/>
        <v>369</v>
      </c>
      <c r="D10" s="8">
        <f t="shared" si="1"/>
        <v>537</v>
      </c>
      <c r="E10" s="8">
        <f t="shared" si="1"/>
        <v>541</v>
      </c>
      <c r="F10" s="8">
        <f t="shared" si="1"/>
        <v>529</v>
      </c>
      <c r="G10" s="8">
        <f t="shared" si="1"/>
        <v>2200</v>
      </c>
    </row>
    <row r="11" spans="1:11">
      <c r="A11" s="9" t="s">
        <v>30</v>
      </c>
      <c r="B11" s="10"/>
      <c r="C11" s="10"/>
      <c r="D11" s="10"/>
      <c r="E11" s="10"/>
      <c r="F11" s="10"/>
      <c r="G11" s="10"/>
    </row>
    <row r="13" spans="1:11">
      <c r="J13" t="s">
        <v>223</v>
      </c>
    </row>
    <row r="14" spans="1:11" ht="30" thickBot="1">
      <c r="A14" s="9" t="s">
        <v>13</v>
      </c>
      <c r="B14" s="18" t="s">
        <v>223</v>
      </c>
      <c r="C14" s="18" t="s">
        <v>221</v>
      </c>
      <c r="D14" s="18" t="s">
        <v>224</v>
      </c>
      <c r="E14" s="18" t="s">
        <v>222</v>
      </c>
      <c r="F14" s="19" t="s">
        <v>225</v>
      </c>
      <c r="J14" t="s">
        <v>226</v>
      </c>
      <c r="K14" t="s">
        <v>239</v>
      </c>
    </row>
    <row r="15" spans="1:11" ht="30" thickBot="1">
      <c r="A15" s="5" t="s">
        <v>10</v>
      </c>
      <c r="B15" s="21">
        <v>0.12971460000000001</v>
      </c>
      <c r="C15" s="21">
        <v>0.31223600000000001</v>
      </c>
      <c r="D15" s="21">
        <v>0.20946770000000001</v>
      </c>
      <c r="E15" s="21">
        <v>0.2365054</v>
      </c>
      <c r="F15" s="22">
        <v>0.1120763</v>
      </c>
      <c r="G15" s="17">
        <f>SUM(B15:F15)</f>
        <v>1</v>
      </c>
      <c r="J15" t="s">
        <v>227</v>
      </c>
      <c r="K15" t="s">
        <v>240</v>
      </c>
    </row>
    <row r="16" spans="1:11" ht="16" thickBot="1">
      <c r="A16" s="5" t="s">
        <v>11</v>
      </c>
      <c r="B16" s="10">
        <f>ROUND(2000*B15,0)</f>
        <v>259</v>
      </c>
      <c r="C16" s="10">
        <f>ROUND(2000*C15,0)</f>
        <v>624</v>
      </c>
      <c r="D16" s="10">
        <f>ROUND(2000*D15,0)</f>
        <v>419</v>
      </c>
      <c r="E16" s="10">
        <f>ROUND(2000*E15,0)</f>
        <v>473</v>
      </c>
      <c r="F16" s="10">
        <f>ROUND(2000*F15,0)</f>
        <v>224</v>
      </c>
      <c r="G16" s="3">
        <f>SUM(B16:F16)</f>
        <v>1999</v>
      </c>
      <c r="J16" t="s">
        <v>228</v>
      </c>
      <c r="K16" t="s">
        <v>241</v>
      </c>
    </row>
    <row r="17" spans="1:11" ht="30" thickBot="1">
      <c r="A17" s="5" t="s">
        <v>324</v>
      </c>
      <c r="B17" s="10">
        <v>256</v>
      </c>
      <c r="C17" s="10">
        <v>622</v>
      </c>
      <c r="D17" s="10">
        <v>417</v>
      </c>
      <c r="E17" s="10">
        <v>470</v>
      </c>
      <c r="F17" s="10">
        <v>224</v>
      </c>
      <c r="G17" s="3">
        <f>SUM(B17:F17)</f>
        <v>1989</v>
      </c>
      <c r="J17" t="s">
        <v>229</v>
      </c>
    </row>
    <row r="18" spans="1:11" ht="44" thickBot="1">
      <c r="A18" s="5" t="s">
        <v>325</v>
      </c>
      <c r="B18" s="2">
        <f>ROUND(1.1*B17,0)</f>
        <v>282</v>
      </c>
      <c r="C18" s="2">
        <f t="shared" ref="C18:F18" si="2">ROUND(1.1*C17,0)</f>
        <v>684</v>
      </c>
      <c r="D18" s="2">
        <f t="shared" si="2"/>
        <v>459</v>
      </c>
      <c r="E18" s="2">
        <f t="shared" si="2"/>
        <v>517</v>
      </c>
      <c r="F18" s="2">
        <f t="shared" si="2"/>
        <v>246</v>
      </c>
      <c r="G18" s="3">
        <f>SUM(B18:F18)</f>
        <v>2188</v>
      </c>
      <c r="J18" t="s">
        <v>230</v>
      </c>
      <c r="K18" t="s">
        <v>242</v>
      </c>
    </row>
    <row r="19" spans="1:11">
      <c r="A19" s="9" t="s">
        <v>30</v>
      </c>
      <c r="B19" s="2"/>
      <c r="C19" s="2"/>
      <c r="D19" s="2"/>
      <c r="E19" s="11"/>
    </row>
    <row r="21" spans="1:11" ht="16" thickBot="1"/>
    <row r="22" spans="1:11" ht="30" thickBot="1">
      <c r="A22" s="9" t="s">
        <v>85</v>
      </c>
      <c r="B22" s="12" t="s">
        <v>124</v>
      </c>
      <c r="C22" s="12" t="s">
        <v>123</v>
      </c>
      <c r="D22" s="8" t="s">
        <v>125</v>
      </c>
      <c r="E22" s="12"/>
      <c r="H22" t="s">
        <v>328</v>
      </c>
    </row>
    <row r="23" spans="1:11" ht="30" thickBot="1">
      <c r="A23" s="5" t="s">
        <v>10</v>
      </c>
      <c r="B23" s="6">
        <v>0.17558260000000001</v>
      </c>
      <c r="C23" s="6">
        <v>0.42319580000000001</v>
      </c>
      <c r="D23" s="6">
        <v>0.40122160000000001</v>
      </c>
      <c r="E23" s="7">
        <f>SUM(B23:D23)</f>
        <v>1</v>
      </c>
    </row>
    <row r="24" spans="1:11" ht="16" thickBot="1">
      <c r="A24" s="5" t="s">
        <v>11</v>
      </c>
      <c r="B24" s="8">
        <f>ROUND(2000*B23,0)+1</f>
        <v>352</v>
      </c>
      <c r="C24" s="8">
        <f t="shared" ref="C24:D24" si="3">ROUND(2000*C23,0)+1</f>
        <v>847</v>
      </c>
      <c r="D24" s="8">
        <f t="shared" si="3"/>
        <v>803</v>
      </c>
      <c r="E24" s="20">
        <f t="shared" ref="E24:E25" si="4">SUM(B24:D24)</f>
        <v>2002</v>
      </c>
      <c r="H24" t="s">
        <v>129</v>
      </c>
    </row>
    <row r="25" spans="1:11" ht="30" thickBot="1">
      <c r="A25" s="5" t="s">
        <v>324</v>
      </c>
      <c r="B25" s="10">
        <v>351</v>
      </c>
      <c r="C25" s="10">
        <v>841</v>
      </c>
      <c r="D25" s="10">
        <v>800</v>
      </c>
      <c r="E25" s="20">
        <f t="shared" si="4"/>
        <v>1992</v>
      </c>
      <c r="H25" t="s">
        <v>130</v>
      </c>
    </row>
    <row r="26" spans="1:11" ht="58" thickBot="1">
      <c r="A26" s="5" t="s">
        <v>326</v>
      </c>
      <c r="B26" s="10">
        <f>ROUND(1.1*B25,0)</f>
        <v>386</v>
      </c>
      <c r="C26" s="10">
        <f t="shared" ref="C26:D26" si="5">ROUND(1.1*C25,0)</f>
        <v>925</v>
      </c>
      <c r="D26" s="10">
        <f t="shared" si="5"/>
        <v>880</v>
      </c>
      <c r="E26" s="20">
        <f>SUM(B26:D26)</f>
        <v>2191</v>
      </c>
    </row>
    <row r="27" spans="1:11">
      <c r="A27" s="9" t="s">
        <v>30</v>
      </c>
      <c r="B27" s="10"/>
      <c r="C27" s="10"/>
      <c r="D27" s="10"/>
      <c r="E27"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5"/>
  <sheetViews>
    <sheetView topLeftCell="A4" workbookViewId="0">
      <selection activeCell="G26" sqref="G26"/>
    </sheetView>
  </sheetViews>
  <sheetFormatPr baseColWidth="10" defaultColWidth="8.83203125" defaultRowHeight="15"/>
  <sheetData>
    <row r="1" spans="1:10" ht="16" thickBot="1">
      <c r="A1" s="9" t="s">
        <v>14</v>
      </c>
      <c r="B1" s="12" t="s">
        <v>15</v>
      </c>
      <c r="C1" s="12" t="s">
        <v>16</v>
      </c>
      <c r="D1" s="7"/>
      <c r="E1" s="7"/>
      <c r="F1" s="7"/>
    </row>
    <row r="2" spans="1:10" ht="30" thickBot="1">
      <c r="A2" s="5" t="s">
        <v>10</v>
      </c>
      <c r="B2" s="6">
        <f>1/(1+F3)</f>
        <v>0.51914911814227283</v>
      </c>
      <c r="C2" s="6">
        <f>F3/(1+F3)</f>
        <v>0.48085088185772712</v>
      </c>
      <c r="D2" s="7">
        <f>SUM(B2:C2)</f>
        <v>1</v>
      </c>
      <c r="E2" s="7"/>
      <c r="F2" s="7" t="s">
        <v>91</v>
      </c>
    </row>
    <row r="3" spans="1:10" ht="16" thickBot="1">
      <c r="A3" s="5" t="s">
        <v>11</v>
      </c>
      <c r="B3" s="8">
        <f>ROUND(2000*B2,0)</f>
        <v>1038</v>
      </c>
      <c r="C3" s="8">
        <f>ROUND(2000*C2,0)</f>
        <v>962</v>
      </c>
      <c r="D3" s="8">
        <f>ROUND(2000*D2,0)</f>
        <v>2000</v>
      </c>
      <c r="E3" s="7"/>
      <c r="F3" s="7">
        <v>0.92622883301508352</v>
      </c>
    </row>
    <row r="4" spans="1:10" ht="30" thickBot="1">
      <c r="A4" s="5" t="s">
        <v>12</v>
      </c>
      <c r="B4" s="8">
        <f>ROUND(2200*B2,0)</f>
        <v>1142</v>
      </c>
      <c r="C4" s="8">
        <f>ROUND(2200*C2,0)</f>
        <v>1058</v>
      </c>
      <c r="D4" s="8">
        <f>ROUND(2200*D2,0)</f>
        <v>2200</v>
      </c>
      <c r="E4" s="7"/>
      <c r="F4" s="7"/>
    </row>
    <row r="6" spans="1:10" ht="16" thickBot="1"/>
    <row r="7" spans="1:10" ht="16" thickBot="1">
      <c r="A7" s="9" t="s">
        <v>17</v>
      </c>
      <c r="B7" s="12" t="s">
        <v>18</v>
      </c>
      <c r="C7" s="12" t="s">
        <v>19</v>
      </c>
      <c r="D7" s="12" t="s">
        <v>20</v>
      </c>
      <c r="E7" s="12" t="s">
        <v>21</v>
      </c>
      <c r="F7" s="12" t="s">
        <v>22</v>
      </c>
      <c r="G7" s="7"/>
    </row>
    <row r="8" spans="1:10" ht="30" thickBot="1">
      <c r="A8" s="5" t="s">
        <v>10</v>
      </c>
      <c r="B8" s="6">
        <v>7.7537574259398639E-2</v>
      </c>
      <c r="C8" s="6">
        <v>0.12102414349872047</v>
      </c>
      <c r="D8" s="6">
        <v>0.24363458605206709</v>
      </c>
      <c r="E8" s="6">
        <v>0.22420400944608818</v>
      </c>
      <c r="F8" s="6">
        <v>0.33359968674372587</v>
      </c>
      <c r="G8" s="7">
        <f>SUM(B8:F8)</f>
        <v>1.0000000000000002</v>
      </c>
    </row>
    <row r="9" spans="1:10" ht="16" thickBot="1">
      <c r="A9" s="5" t="s">
        <v>11</v>
      </c>
      <c r="B9" s="8">
        <f t="shared" ref="B9:G9" si="0">ROUND(2000*B8,0)</f>
        <v>155</v>
      </c>
      <c r="C9" s="8">
        <f t="shared" si="0"/>
        <v>242</v>
      </c>
      <c r="D9" s="8">
        <f t="shared" si="0"/>
        <v>487</v>
      </c>
      <c r="E9" s="8">
        <f t="shared" si="0"/>
        <v>448</v>
      </c>
      <c r="F9" s="8">
        <f t="shared" si="0"/>
        <v>667</v>
      </c>
      <c r="G9" s="8">
        <f t="shared" si="0"/>
        <v>2000</v>
      </c>
    </row>
    <row r="10" spans="1:10" ht="30" thickBot="1">
      <c r="A10" s="5" t="s">
        <v>12</v>
      </c>
      <c r="B10" s="8">
        <f t="shared" ref="B10:G10" si="1">ROUND(2200*B8,0)</f>
        <v>171</v>
      </c>
      <c r="C10" s="8">
        <f t="shared" si="1"/>
        <v>266</v>
      </c>
      <c r="D10" s="8">
        <f t="shared" si="1"/>
        <v>536</v>
      </c>
      <c r="E10" s="8">
        <f t="shared" si="1"/>
        <v>493</v>
      </c>
      <c r="F10" s="8">
        <f t="shared" si="1"/>
        <v>734</v>
      </c>
      <c r="G10" s="8">
        <f t="shared" si="1"/>
        <v>2200</v>
      </c>
    </row>
    <row r="11" spans="1:10">
      <c r="A11" s="9" t="s">
        <v>30</v>
      </c>
      <c r="B11" s="10"/>
      <c r="C11" s="10"/>
      <c r="D11" s="10"/>
      <c r="E11" s="10"/>
      <c r="F11" s="10"/>
      <c r="G11" s="10"/>
    </row>
    <row r="13" spans="1:10" ht="16" thickBot="1">
      <c r="A13" s="9" t="s">
        <v>13</v>
      </c>
      <c r="B13" s="18" t="s">
        <v>155</v>
      </c>
      <c r="C13" s="18" t="s">
        <v>154</v>
      </c>
      <c r="D13" s="18" t="s">
        <v>133</v>
      </c>
      <c r="E13" s="18" t="s">
        <v>153</v>
      </c>
      <c r="F13" s="19" t="s">
        <v>47</v>
      </c>
      <c r="G13" s="29" t="s">
        <v>139</v>
      </c>
    </row>
    <row r="14" spans="1:10" ht="30" thickBot="1">
      <c r="A14" s="5" t="s">
        <v>10</v>
      </c>
      <c r="B14">
        <v>0.34599740763411402</v>
      </c>
      <c r="C14">
        <v>0.176839093907908</v>
      </c>
      <c r="D14">
        <v>0.109666596260914</v>
      </c>
      <c r="E14">
        <v>0.167605083516045</v>
      </c>
      <c r="F14">
        <v>0.19989181868101899</v>
      </c>
      <c r="G14">
        <f>SUM(B14:F14)</f>
        <v>1</v>
      </c>
      <c r="I14" t="s">
        <v>133</v>
      </c>
      <c r="J14" t="s">
        <v>152</v>
      </c>
    </row>
    <row r="15" spans="1:10" ht="16" thickBot="1">
      <c r="A15" s="5" t="s">
        <v>11</v>
      </c>
      <c r="B15" s="10">
        <f>ROUND(2000*B14,0)</f>
        <v>692</v>
      </c>
      <c r="C15" s="10">
        <f>ROUND(2000*C14,0)</f>
        <v>354</v>
      </c>
      <c r="D15" s="10">
        <f>ROUND(2000*D14,0)</f>
        <v>219</v>
      </c>
      <c r="E15" s="10">
        <f>ROUND(2000*E14,0)</f>
        <v>335</v>
      </c>
      <c r="F15" s="10">
        <f>ROUND(2000*F14,0)</f>
        <v>400</v>
      </c>
      <c r="G15" s="10">
        <f>SUM(B15:F15)</f>
        <v>2000</v>
      </c>
      <c r="I15" t="s">
        <v>47</v>
      </c>
      <c r="J15" t="s">
        <v>151</v>
      </c>
    </row>
    <row r="16" spans="1:10" ht="30" thickBot="1">
      <c r="A16" s="5" t="s">
        <v>324</v>
      </c>
      <c r="B16" s="10">
        <v>691</v>
      </c>
      <c r="C16" s="10">
        <v>353</v>
      </c>
      <c r="D16" s="10">
        <v>218</v>
      </c>
      <c r="E16" s="10">
        <v>334</v>
      </c>
      <c r="F16" s="10">
        <v>399</v>
      </c>
      <c r="G16" s="10">
        <f>SUM(B16:F16)</f>
        <v>1995</v>
      </c>
    </row>
    <row r="17" spans="1:10" ht="44" thickBot="1">
      <c r="A17" s="5" t="s">
        <v>325</v>
      </c>
      <c r="B17" s="2">
        <f>ROUND(1.1*B16,0)</f>
        <v>760</v>
      </c>
      <c r="C17" s="2">
        <f t="shared" ref="C17:F17" si="2">ROUND(1.1*C16,0)</f>
        <v>388</v>
      </c>
      <c r="D17" s="2">
        <f t="shared" si="2"/>
        <v>240</v>
      </c>
      <c r="E17" s="2">
        <f t="shared" si="2"/>
        <v>367</v>
      </c>
      <c r="F17" s="2">
        <f t="shared" si="2"/>
        <v>439</v>
      </c>
      <c r="G17" s="2">
        <f>SUM(B17:F17)</f>
        <v>2194</v>
      </c>
      <c r="I17" t="s">
        <v>140</v>
      </c>
      <c r="J17" t="s">
        <v>150</v>
      </c>
    </row>
    <row r="18" spans="1:10">
      <c r="A18" s="9" t="s">
        <v>30</v>
      </c>
      <c r="B18" s="2"/>
      <c r="C18" s="2"/>
      <c r="D18" s="2"/>
      <c r="E18" s="11"/>
      <c r="J18" t="s">
        <v>219</v>
      </c>
    </row>
    <row r="20" spans="1:10" ht="16" thickBot="1"/>
    <row r="21" spans="1:10" ht="30" thickBot="1">
      <c r="A21" s="9" t="s">
        <v>85</v>
      </c>
      <c r="B21" s="12" t="s">
        <v>156</v>
      </c>
      <c r="C21" s="8" t="s">
        <v>157</v>
      </c>
      <c r="D21" s="12"/>
      <c r="E21" s="12"/>
    </row>
    <row r="22" spans="1:10" ht="30" thickBot="1">
      <c r="A22" s="5" t="s">
        <v>10</v>
      </c>
      <c r="B22" s="6">
        <v>0.30428880000000003</v>
      </c>
      <c r="C22" s="6">
        <v>0.69571119999999997</v>
      </c>
      <c r="D22" s="6">
        <f>SUM(B22:C22)</f>
        <v>1</v>
      </c>
      <c r="E22" s="7"/>
    </row>
    <row r="23" spans="1:10" ht="16" thickBot="1">
      <c r="A23" s="5" t="s">
        <v>11</v>
      </c>
      <c r="B23" s="8">
        <f t="shared" ref="B23:C23" si="3">ROUND(2000*B22,0)</f>
        <v>609</v>
      </c>
      <c r="C23" s="8">
        <f t="shared" si="3"/>
        <v>1391</v>
      </c>
      <c r="D23" s="8">
        <f>SUM(B23:C23)</f>
        <v>2000</v>
      </c>
      <c r="E23" s="20"/>
    </row>
    <row r="24" spans="1:10" ht="30" thickBot="1">
      <c r="A24" s="5" t="s">
        <v>324</v>
      </c>
      <c r="B24" s="10">
        <v>609</v>
      </c>
      <c r="C24" s="10">
        <v>1386</v>
      </c>
      <c r="D24" s="8">
        <f>SUM(B24:C24)</f>
        <v>1995</v>
      </c>
      <c r="E24" s="20"/>
    </row>
    <row r="25" spans="1:10" ht="58" thickBot="1">
      <c r="A25" s="5" t="s">
        <v>326</v>
      </c>
      <c r="B25" s="10">
        <f>ROUND(1.1*B24,0)</f>
        <v>670</v>
      </c>
      <c r="C25" s="10">
        <f>ROUND(1.1*C24,0)</f>
        <v>1525</v>
      </c>
      <c r="D25" s="10">
        <f>SUM(B25:C25)</f>
        <v>2195</v>
      </c>
      <c r="E25" s="20"/>
      <c r="G25" t="s">
        <v>327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4"/>
  <sheetViews>
    <sheetView workbookViewId="0">
      <selection activeCell="G22" sqref="G22"/>
    </sheetView>
  </sheetViews>
  <sheetFormatPr baseColWidth="10" defaultColWidth="8.83203125" defaultRowHeight="15"/>
  <sheetData>
    <row r="1" spans="1:13" ht="16" thickBot="1">
      <c r="A1" s="9" t="s">
        <v>14</v>
      </c>
      <c r="B1" s="12" t="s">
        <v>15</v>
      </c>
      <c r="C1" s="12" t="s">
        <v>16</v>
      </c>
      <c r="D1" s="7"/>
      <c r="E1" s="7"/>
      <c r="F1" s="7"/>
    </row>
    <row r="2" spans="1:13" ht="30" thickBot="1">
      <c r="A2" s="5" t="s">
        <v>10</v>
      </c>
      <c r="B2" s="6">
        <f>1/(1+F3)</f>
        <v>0.51901684851665975</v>
      </c>
      <c r="C2" s="6">
        <f>F3/(1+F3)</f>
        <v>0.48098315148334025</v>
      </c>
      <c r="D2" s="7">
        <f>SUM(B2:C2)</f>
        <v>1</v>
      </c>
      <c r="E2" s="7"/>
      <c r="F2" s="7" t="s">
        <v>91</v>
      </c>
    </row>
    <row r="3" spans="1:13" ht="16" thickBot="1">
      <c r="A3" s="5" t="s">
        <v>11</v>
      </c>
      <c r="B3" s="8">
        <f>ROUND(2000*B2,0)</f>
        <v>1038</v>
      </c>
      <c r="C3" s="8">
        <f>ROUND(2000*C2,0)</f>
        <v>962</v>
      </c>
      <c r="D3" s="8">
        <f>ROUND(2000*D2,0)</f>
        <v>2000</v>
      </c>
      <c r="E3" s="7"/>
      <c r="F3" s="7">
        <v>0.9267197256851698</v>
      </c>
    </row>
    <row r="4" spans="1:13" ht="30" thickBot="1">
      <c r="A4" s="5" t="s">
        <v>12</v>
      </c>
      <c r="B4" s="8">
        <f>ROUND(2200*B2,0)</f>
        <v>1142</v>
      </c>
      <c r="C4" s="8">
        <f>ROUND(2200*C2,0)</f>
        <v>1058</v>
      </c>
      <c r="D4" s="8">
        <f>ROUND(2200*D2,0)</f>
        <v>2200</v>
      </c>
      <c r="E4" s="7"/>
      <c r="F4" s="7"/>
    </row>
    <row r="6" spans="1:13" ht="16" thickBot="1"/>
    <row r="7" spans="1:13" ht="16" thickBot="1">
      <c r="A7" s="9" t="s">
        <v>17</v>
      </c>
      <c r="B7" s="12" t="s">
        <v>18</v>
      </c>
      <c r="C7" s="12" t="s">
        <v>19</v>
      </c>
      <c r="D7" s="12" t="s">
        <v>20</v>
      </c>
      <c r="E7" s="12" t="s">
        <v>21</v>
      </c>
      <c r="F7" s="12" t="s">
        <v>22</v>
      </c>
      <c r="G7" s="7"/>
    </row>
    <row r="8" spans="1:13" ht="30" thickBot="1">
      <c r="A8" s="5" t="s">
        <v>10</v>
      </c>
      <c r="B8" s="6">
        <v>8.7186977295412069E-2</v>
      </c>
      <c r="C8" s="6">
        <v>0.16950329109546619</v>
      </c>
      <c r="D8" s="6">
        <v>0.28241706430402902</v>
      </c>
      <c r="E8" s="6">
        <v>0.23566356936015237</v>
      </c>
      <c r="F8" s="6">
        <v>0.22522909794494045</v>
      </c>
      <c r="G8" s="7">
        <f>SUM(B8:F8)</f>
        <v>1.0000000000000002</v>
      </c>
    </row>
    <row r="9" spans="1:13" ht="16" thickBot="1">
      <c r="A9" s="5" t="s">
        <v>11</v>
      </c>
      <c r="B9" s="8">
        <f t="shared" ref="B9:G9" si="0">ROUND(2000*B8,0)</f>
        <v>174</v>
      </c>
      <c r="C9" s="8">
        <f t="shared" si="0"/>
        <v>339</v>
      </c>
      <c r="D9" s="8">
        <f t="shared" si="0"/>
        <v>565</v>
      </c>
      <c r="E9" s="8">
        <f t="shared" si="0"/>
        <v>471</v>
      </c>
      <c r="F9" s="8">
        <f t="shared" si="0"/>
        <v>450</v>
      </c>
      <c r="G9" s="8">
        <f t="shared" si="0"/>
        <v>2000</v>
      </c>
    </row>
    <row r="10" spans="1:13" ht="30" thickBot="1">
      <c r="A10" s="5" t="s">
        <v>12</v>
      </c>
      <c r="B10" s="8">
        <f t="shared" ref="B10:G10" si="1">ROUND(2200*B8,0)</f>
        <v>192</v>
      </c>
      <c r="C10" s="8">
        <f t="shared" si="1"/>
        <v>373</v>
      </c>
      <c r="D10" s="8">
        <f t="shared" si="1"/>
        <v>621</v>
      </c>
      <c r="E10" s="8">
        <f t="shared" si="1"/>
        <v>518</v>
      </c>
      <c r="F10" s="8">
        <f t="shared" si="1"/>
        <v>496</v>
      </c>
      <c r="G10" s="8">
        <f t="shared" si="1"/>
        <v>2200</v>
      </c>
    </row>
    <row r="11" spans="1:13">
      <c r="A11" s="9" t="s">
        <v>30</v>
      </c>
      <c r="B11" s="10"/>
      <c r="C11" s="10"/>
      <c r="D11" s="10"/>
      <c r="E11" s="10"/>
      <c r="F11" s="10"/>
      <c r="G11" s="10"/>
    </row>
    <row r="13" spans="1:13" ht="30" thickBot="1">
      <c r="A13" s="9" t="s">
        <v>13</v>
      </c>
      <c r="B13" s="18" t="s">
        <v>133</v>
      </c>
      <c r="C13" s="18" t="s">
        <v>111</v>
      </c>
      <c r="D13" s="18" t="s">
        <v>112</v>
      </c>
      <c r="E13" s="19" t="s">
        <v>113</v>
      </c>
      <c r="F13" s="29" t="s">
        <v>114</v>
      </c>
      <c r="G13" s="29" t="s">
        <v>114</v>
      </c>
      <c r="L13" t="s">
        <v>133</v>
      </c>
      <c r="M13" t="s">
        <v>238</v>
      </c>
    </row>
    <row r="14" spans="1:13" ht="30" thickBot="1">
      <c r="A14" s="5" t="s">
        <v>10</v>
      </c>
      <c r="B14">
        <v>0.22699743780161807</v>
      </c>
      <c r="C14">
        <v>0.11760227498582748</v>
      </c>
      <c r="D14">
        <v>0.21868217573091719</v>
      </c>
      <c r="E14">
        <v>0.14443883329201232</v>
      </c>
      <c r="F14">
        <v>0.2922792781896249</v>
      </c>
      <c r="G14">
        <f>SUM(B14:F14)</f>
        <v>1</v>
      </c>
      <c r="H14" s="17"/>
      <c r="L14" t="s">
        <v>111</v>
      </c>
      <c r="M14" t="s">
        <v>231</v>
      </c>
    </row>
    <row r="15" spans="1:13" ht="16" thickBot="1">
      <c r="A15" s="5" t="s">
        <v>11</v>
      </c>
      <c r="B15" s="10">
        <f t="shared" ref="B15:F15" si="2">ROUND(2000*B14,0)</f>
        <v>454</v>
      </c>
      <c r="C15" s="10">
        <f t="shared" si="2"/>
        <v>235</v>
      </c>
      <c r="D15" s="10">
        <f t="shared" si="2"/>
        <v>437</v>
      </c>
      <c r="E15" s="10">
        <f t="shared" si="2"/>
        <v>289</v>
      </c>
      <c r="F15" s="10">
        <f t="shared" si="2"/>
        <v>585</v>
      </c>
      <c r="G15" s="10">
        <f>SUM(B15:F15)</f>
        <v>2000</v>
      </c>
      <c r="H15" s="3"/>
      <c r="L15" t="s">
        <v>112</v>
      </c>
      <c r="M15" t="s">
        <v>232</v>
      </c>
    </row>
    <row r="16" spans="1:13" ht="30" thickBot="1">
      <c r="A16" s="5" t="s">
        <v>324</v>
      </c>
      <c r="B16" s="10">
        <v>454</v>
      </c>
      <c r="C16" s="10">
        <v>239</v>
      </c>
      <c r="D16" s="10">
        <v>437</v>
      </c>
      <c r="E16" s="10">
        <v>289</v>
      </c>
      <c r="F16" s="10">
        <v>585</v>
      </c>
      <c r="G16" s="10">
        <f>SUM(B16:F16)</f>
        <v>2004</v>
      </c>
      <c r="H16" s="3"/>
      <c r="L16" t="s">
        <v>113</v>
      </c>
      <c r="M16" t="s">
        <v>233</v>
      </c>
    </row>
    <row r="17" spans="1:13" ht="44" thickBot="1">
      <c r="A17" s="5" t="s">
        <v>325</v>
      </c>
      <c r="B17" s="2">
        <f>ROUND(1.1*B16,0)</f>
        <v>499</v>
      </c>
      <c r="C17" s="2">
        <f t="shared" ref="C17:G17" si="3">ROUND(1.1*C16,0)</f>
        <v>263</v>
      </c>
      <c r="D17" s="2">
        <f t="shared" si="3"/>
        <v>481</v>
      </c>
      <c r="E17" s="2">
        <f t="shared" si="3"/>
        <v>318</v>
      </c>
      <c r="F17" s="2">
        <f t="shared" si="3"/>
        <v>644</v>
      </c>
      <c r="G17" s="2">
        <f t="shared" si="3"/>
        <v>2204</v>
      </c>
      <c r="H17" s="3"/>
      <c r="L17" t="s">
        <v>114</v>
      </c>
      <c r="M17" t="s">
        <v>115</v>
      </c>
    </row>
    <row r="18" spans="1:13">
      <c r="A18" s="9" t="s">
        <v>30</v>
      </c>
      <c r="B18" s="2"/>
      <c r="C18" s="2"/>
      <c r="D18" s="2"/>
      <c r="E18" s="11"/>
      <c r="L18" t="s">
        <v>234</v>
      </c>
      <c r="M18" t="s">
        <v>235</v>
      </c>
    </row>
    <row r="20" spans="1:13" ht="16" thickBot="1"/>
    <row r="21" spans="1:13" ht="30" thickBot="1">
      <c r="A21" s="9" t="s">
        <v>85</v>
      </c>
      <c r="B21" s="12" t="s">
        <v>77</v>
      </c>
      <c r="C21" s="8" t="s">
        <v>78</v>
      </c>
      <c r="D21" s="12"/>
      <c r="G21" t="s">
        <v>331</v>
      </c>
    </row>
    <row r="22" spans="1:13" ht="30" thickBot="1">
      <c r="A22" s="5" t="s">
        <v>10</v>
      </c>
      <c r="B22" s="6">
        <v>0.43314069999999999</v>
      </c>
      <c r="C22" s="6">
        <v>0.56685929999999995</v>
      </c>
      <c r="D22" s="6">
        <f>SUM(B22:C22)</f>
        <v>1</v>
      </c>
    </row>
    <row r="23" spans="1:13" ht="16" thickBot="1">
      <c r="A23" s="5" t="s">
        <v>11</v>
      </c>
      <c r="B23" s="8">
        <f t="shared" ref="B23:C23" si="4">ROUND(2000*B22,0)</f>
        <v>866</v>
      </c>
      <c r="C23" s="8">
        <f t="shared" si="4"/>
        <v>1134</v>
      </c>
      <c r="D23" s="8">
        <f>SUM(B23:C23)</f>
        <v>2000</v>
      </c>
    </row>
    <row r="24" spans="1:13" ht="44" thickBot="1">
      <c r="A24" s="5" t="s">
        <v>89</v>
      </c>
      <c r="B24" s="10">
        <f>ROUND(2200*B22,0)</f>
        <v>953</v>
      </c>
      <c r="C24" s="10">
        <f t="shared" ref="C24" si="5">ROUND(2200*C22,0)</f>
        <v>1247</v>
      </c>
      <c r="D24" s="10">
        <f>SUM(B24:C24)</f>
        <v>2200</v>
      </c>
    </row>
    <row r="25" spans="1:13">
      <c r="A25" s="9" t="s">
        <v>30</v>
      </c>
      <c r="B25" s="10"/>
      <c r="C25" s="10"/>
      <c r="D25" s="10"/>
    </row>
    <row r="29" spans="1:13" ht="16" thickBot="1">
      <c r="A29" s="1" t="s">
        <v>86</v>
      </c>
    </row>
    <row r="30" spans="1:13" ht="30" thickBot="1">
      <c r="A30" s="9" t="s">
        <v>85</v>
      </c>
      <c r="B30" s="12" t="s">
        <v>50</v>
      </c>
      <c r="C30" s="8" t="s">
        <v>51</v>
      </c>
      <c r="D30" s="12"/>
      <c r="E30" s="12"/>
    </row>
    <row r="31" spans="1:13" ht="30" thickBot="1">
      <c r="A31" s="5" t="s">
        <v>10</v>
      </c>
      <c r="B31" s="6">
        <v>0.57801659999999999</v>
      </c>
      <c r="C31" s="6">
        <v>0.42198340000000001</v>
      </c>
      <c r="D31" s="6">
        <f>SUM(B31:C31)</f>
        <v>1</v>
      </c>
      <c r="E31" s="7"/>
    </row>
    <row r="32" spans="1:13" ht="16" thickBot="1">
      <c r="A32" s="5" t="s">
        <v>11</v>
      </c>
      <c r="B32" s="8">
        <f t="shared" ref="B32:C32" si="6">ROUND(2000*B31,0)</f>
        <v>1156</v>
      </c>
      <c r="C32" s="8">
        <f t="shared" si="6"/>
        <v>844</v>
      </c>
      <c r="D32" s="8">
        <f>SUM(B32:C32)</f>
        <v>2000</v>
      </c>
      <c r="E32" s="20"/>
    </row>
    <row r="33" spans="1:5" ht="44" thickBot="1">
      <c r="A33" s="5" t="s">
        <v>89</v>
      </c>
      <c r="B33" s="10">
        <f>ROUND(2200*B31,0)</f>
        <v>1272</v>
      </c>
      <c r="C33" s="10">
        <f t="shared" ref="C33" si="7">ROUND(2200*C31,0)</f>
        <v>928</v>
      </c>
      <c r="D33" s="10">
        <f>SUM(B33:C33)</f>
        <v>2200</v>
      </c>
      <c r="E33" s="20"/>
    </row>
    <row r="34" spans="1:5">
      <c r="A34" s="9" t="s">
        <v>30</v>
      </c>
      <c r="B34" s="10"/>
      <c r="C34" s="10"/>
      <c r="D34" s="10"/>
      <c r="E34"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quotas_US</vt:lpstr>
      <vt:lpstr>quotas_DK</vt:lpstr>
      <vt:lpstr>quotas_FR</vt:lpstr>
      <vt:lpstr>quotas_DE</vt:lpstr>
      <vt:lpstr>quotas_IT</vt:lpstr>
      <vt:lpstr>quotas_SP</vt:lpstr>
      <vt:lpstr>quotas_UK</vt:lpstr>
      <vt:lpstr>quotas_JP</vt:lpstr>
      <vt:lpstr>quotas_PL</vt:lpstr>
      <vt:lpstr>quota_AU</vt:lpstr>
      <vt:lpstr>quotas_IN</vt:lpstr>
      <vt:lpstr>quotas_ID</vt:lpstr>
      <vt:lpstr>quotas_SA</vt:lpstr>
      <vt:lpstr>quotas_CN</vt:lpstr>
      <vt:lpstr>quotas_BR</vt:lpstr>
      <vt:lpstr>quota_CA</vt:lpstr>
      <vt:lpstr>quotas_MX</vt:lpstr>
      <vt:lpstr>quotas_SK</vt:lpstr>
      <vt:lpstr>quota_TR</vt:lpstr>
      <vt:lpstr>quota_UA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Bluebery Planterose</cp:lastModifiedBy>
  <dcterms:created xsi:type="dcterms:W3CDTF">2021-05-05T09:51:24Z</dcterms:created>
  <dcterms:modified xsi:type="dcterms:W3CDTF">2021-10-04T08:38:37Z</dcterms:modified>
</cp:coreProperties>
</file>