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593EE25-6F22-F441-B45A-2938F41E43F9}" xr6:coauthVersionLast="43" xr6:coauthVersionMax="43" xr10:uidLastSave="{00000000-0000-0000-0000-000000000000}"/>
  <bookViews>
    <workbookView xWindow="0" yWindow="460" windowWidth="25600" windowHeight="14480" activeTab="1" xr2:uid="{ECEA8A6B-680C-224B-93D4-72CFD54C2C31}"/>
  </bookViews>
  <sheets>
    <sheet name="Men-women_ratio" sheetId="2" r:id="rId1"/>
    <sheet name="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3" l="1"/>
  <c r="J15" i="3"/>
  <c r="K15" i="3"/>
  <c r="L15" i="3"/>
  <c r="M15" i="3"/>
  <c r="G15" i="3"/>
  <c r="H15" i="3" s="1"/>
  <c r="I29" i="2"/>
  <c r="G28" i="2"/>
  <c r="H28" i="2" s="1"/>
  <c r="I3" i="3" l="1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M2" i="3"/>
  <c r="L2" i="3"/>
  <c r="K2" i="3"/>
  <c r="J2" i="3"/>
  <c r="I2" i="3"/>
  <c r="G14" i="3"/>
  <c r="H14" i="3" s="1"/>
  <c r="I27" i="2" l="1"/>
  <c r="G26" i="2"/>
  <c r="H26" i="2" s="1"/>
  <c r="I25" i="2" l="1"/>
  <c r="I23" i="2"/>
  <c r="I21" i="2"/>
  <c r="I19" i="2"/>
  <c r="I17" i="2"/>
  <c r="I15" i="2"/>
  <c r="I13" i="2"/>
  <c r="I11" i="2"/>
  <c r="I9" i="2"/>
  <c r="I7" i="2"/>
  <c r="I5" i="2"/>
  <c r="I3" i="2"/>
</calcChain>
</file>

<file path=xl/sharedStrings.xml><?xml version="1.0" encoding="utf-8"?>
<sst xmlns="http://schemas.openxmlformats.org/spreadsheetml/2006/main" count="192" uniqueCount="57">
  <si>
    <t>Index</t>
  </si>
  <si>
    <t>Variant</t>
  </si>
  <si>
    <t>Region, subregion, country or area *</t>
  </si>
  <si>
    <t>Notes</t>
  </si>
  <si>
    <t>Country code</t>
  </si>
  <si>
    <t>Reference date (as of 1 July)</t>
  </si>
  <si>
    <t>15+ pop</t>
  </si>
  <si>
    <t>adult pop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</si>
  <si>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</si>
  <si>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</si>
  <si>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</si>
  <si>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</si>
  <si>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</si>
  <si>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</si>
  <si>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</si>
  <si>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</si>
  <si>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</si>
  <si>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</si>
  <si>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</si>
  <si>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</si>
  <si>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</si>
  <si>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</si>
  <si>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</si>
  <si>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</si>
  <si>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</si>
  <si>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</si>
  <si>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</si>
  <si>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</si>
  <si>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</si>
  <si>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Medium variant</t>
  </si>
  <si>
    <t>South Africa</t>
  </si>
  <si>
    <t>China</t>
  </si>
  <si>
    <t>Japan</t>
  </si>
  <si>
    <t>Republic of Korea</t>
  </si>
  <si>
    <t>India</t>
  </si>
  <si>
    <t>Indonesia</t>
  </si>
  <si>
    <t>Singapore</t>
  </si>
  <si>
    <t>Poland</t>
  </si>
  <si>
    <t>United Kingdom</t>
  </si>
  <si>
    <t>Italy</t>
  </si>
  <si>
    <t>Germany</t>
  </si>
  <si>
    <t>Mexico</t>
  </si>
  <si>
    <t>Brazil</t>
  </si>
  <si>
    <t>Ratio Men/Women</t>
  </si>
  <si>
    <t>Men/Women ratio</t>
  </si>
  <si>
    <t>15-24:</t>
  </si>
  <si>
    <t>25-54:</t>
  </si>
  <si>
    <t>55-64:</t>
  </si>
  <si>
    <t>65+:</t>
  </si>
  <si>
    <t>Source ratio:</t>
  </si>
  <si>
    <t>https://en.wikipedia.org/wiki/List_of_countries_by_sex_ratio</t>
  </si>
  <si>
    <t>35-49</t>
  </si>
  <si>
    <t>18-24</t>
  </si>
  <si>
    <t>25-34</t>
  </si>
  <si>
    <t>50-64</t>
  </si>
  <si>
    <t>65+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</si>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</sst>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#,##0;\-#,###,###,##0;0"/>
  </numFmts>
  <fonts count="5" x14ac:knownFonts="1">
    <font>
      <sz val="12"/>
      <color theme="1"/>
      <name val="Calibri"/>
      <family val="2"/>
      <scheme val="minor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Arial"/>
      <family val="2"/>
    </font>
    <font>
      <i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2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/>
    <xf numFmtId="2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22BB-6EA2-1C4F-ADBF-DCC98A4DE20B}">
  <dimension ref="A1:AD34"/>
  <sheetViews>
    <sheetView topLeftCell="E13" workbookViewId="0">
      <selection activeCell="E28" sqref="A28:XFD28"/>
    </sheetView>
  </sheetViews>
  <sheetFormatPr baseColWidth="10" defaultRowHeight="16" x14ac:dyDescent="0.2"/>
  <cols>
    <col min="8" max="8" width="11.6640625" bestFit="1" customWidth="1"/>
    <col min="9" max="9" width="13.83203125" bestFit="1" customWidth="1"/>
  </cols>
  <sheetData>
    <row r="1" spans="1:30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43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x14ac:dyDescent="0.2">
      <c r="A2" s="5">
        <v>1388</v>
      </c>
      <c r="B2" s="6" t="s">
        <v>29</v>
      </c>
      <c r="C2" s="10" t="s">
        <v>31</v>
      </c>
      <c r="D2" s="7">
        <v>4</v>
      </c>
      <c r="E2" s="7">
        <v>156</v>
      </c>
      <c r="F2" s="7">
        <v>2020</v>
      </c>
      <c r="G2" s="8">
        <v>1175802794.9999998</v>
      </c>
      <c r="H2" s="8">
        <v>1128677231.9999998</v>
      </c>
      <c r="I2" s="8"/>
      <c r="J2" s="11">
        <v>80836.819000000003</v>
      </c>
      <c r="K2" s="11">
        <v>85687.343999999997</v>
      </c>
      <c r="L2" s="11">
        <v>82221.308000000005</v>
      </c>
      <c r="M2" s="11">
        <v>78542.604999999996</v>
      </c>
      <c r="N2" s="11">
        <v>80328.487999999998</v>
      </c>
      <c r="O2" s="11">
        <v>100681.921</v>
      </c>
      <c r="P2" s="11">
        <v>129023.359</v>
      </c>
      <c r="Q2" s="11">
        <v>101501.019</v>
      </c>
      <c r="R2" s="11">
        <v>95389.865000000005</v>
      </c>
      <c r="S2" s="11">
        <v>117589.459</v>
      </c>
      <c r="T2" s="11">
        <v>122615.586</v>
      </c>
      <c r="U2" s="11">
        <v>99815.760999999999</v>
      </c>
      <c r="V2" s="11">
        <v>76683.831999999995</v>
      </c>
      <c r="W2" s="11">
        <v>73588.778000000006</v>
      </c>
      <c r="X2" s="11">
        <v>45439.014999999999</v>
      </c>
      <c r="Y2" s="11">
        <v>27032.214</v>
      </c>
      <c r="Z2" s="11">
        <v>16664.403999999999</v>
      </c>
      <c r="AA2" s="11">
        <v>7896.7259999999997</v>
      </c>
      <c r="AB2" s="11">
        <v>2427.3490000000002</v>
      </c>
      <c r="AC2" s="11">
        <v>503.03500000000003</v>
      </c>
      <c r="AD2" s="11">
        <v>79.379000000000005</v>
      </c>
    </row>
    <row r="3" spans="1:30" x14ac:dyDescent="0.2">
      <c r="A3" s="5" t="s">
        <v>44</v>
      </c>
      <c r="B3" s="6"/>
      <c r="C3" s="10"/>
      <c r="D3" s="7"/>
      <c r="E3" s="7"/>
      <c r="F3" s="7"/>
      <c r="G3" s="12"/>
      <c r="H3" s="12"/>
      <c r="I3" s="8">
        <f>(M3*(0.4*M2+N2)+O3*SUM(O2:T2)+U3*SUM(U2:V2)+W3*SUM(W2:AD2))/(0.4*M2+SUM(N2:AD2))</f>
        <v>1.0341140064832992</v>
      </c>
      <c r="J3" s="11"/>
      <c r="K3" s="11"/>
      <c r="L3" s="13" t="s">
        <v>45</v>
      </c>
      <c r="M3" s="11">
        <v>1.17</v>
      </c>
      <c r="N3" s="13" t="s">
        <v>46</v>
      </c>
      <c r="O3" s="11">
        <v>1.05</v>
      </c>
      <c r="P3" s="11"/>
      <c r="Q3" s="11"/>
      <c r="R3" s="11"/>
      <c r="S3" s="11"/>
      <c r="T3" s="13" t="s">
        <v>47</v>
      </c>
      <c r="U3" s="11">
        <v>1.02</v>
      </c>
      <c r="V3" s="13" t="s">
        <v>48</v>
      </c>
      <c r="W3" s="11">
        <v>0.9</v>
      </c>
      <c r="X3" s="11"/>
      <c r="Y3" s="11"/>
      <c r="Z3" s="11"/>
      <c r="AA3" s="11"/>
      <c r="AB3" s="11"/>
      <c r="AC3" s="11"/>
      <c r="AD3" s="11"/>
    </row>
    <row r="4" spans="1:30" x14ac:dyDescent="0.2">
      <c r="A4" s="5">
        <v>1478</v>
      </c>
      <c r="B4" s="6" t="s">
        <v>29</v>
      </c>
      <c r="C4" s="10" t="s">
        <v>32</v>
      </c>
      <c r="D4" s="7"/>
      <c r="E4" s="7">
        <v>392</v>
      </c>
      <c r="F4" s="7">
        <v>2020</v>
      </c>
      <c r="G4" s="8">
        <v>110390745.99999999</v>
      </c>
      <c r="H4" s="8">
        <v>106975415.19999999</v>
      </c>
      <c r="I4" s="8"/>
      <c r="J4" s="11">
        <v>5143.2780000000002</v>
      </c>
      <c r="K4" s="11">
        <v>5398.7430000000004</v>
      </c>
      <c r="L4" s="11">
        <v>5562.88</v>
      </c>
      <c r="M4" s="11">
        <v>5692.2179999999998</v>
      </c>
      <c r="N4" s="11">
        <v>6017.7269999999999</v>
      </c>
      <c r="O4" s="11">
        <v>6171.5709999999999</v>
      </c>
      <c r="P4" s="11">
        <v>6775.0370000000003</v>
      </c>
      <c r="Q4" s="11">
        <v>7611.1</v>
      </c>
      <c r="R4" s="11">
        <v>8460.9840000000004</v>
      </c>
      <c r="S4" s="11">
        <v>9990.8269999999993</v>
      </c>
      <c r="T4" s="11">
        <v>8639.3050000000003</v>
      </c>
      <c r="U4" s="11">
        <v>7866.8459999999995</v>
      </c>
      <c r="V4" s="11">
        <v>7478.1660000000002</v>
      </c>
      <c r="W4" s="11">
        <v>8356.2960000000003</v>
      </c>
      <c r="X4" s="11">
        <v>9097.1440000000002</v>
      </c>
      <c r="Y4" s="11">
        <v>7018.7709999999997</v>
      </c>
      <c r="Z4" s="11">
        <v>5284.3320000000003</v>
      </c>
      <c r="AA4" s="11">
        <v>3578.4659999999999</v>
      </c>
      <c r="AB4" s="11">
        <v>1759.896</v>
      </c>
      <c r="AC4" s="11">
        <v>509.274</v>
      </c>
      <c r="AD4" s="11">
        <v>82.786000000000001</v>
      </c>
    </row>
    <row r="5" spans="1:30" x14ac:dyDescent="0.2">
      <c r="A5" s="5" t="s">
        <v>44</v>
      </c>
      <c r="B5" s="6"/>
      <c r="C5" s="10"/>
      <c r="D5" s="7"/>
      <c r="E5" s="7"/>
      <c r="F5" s="7"/>
      <c r="G5" s="12"/>
      <c r="H5" s="12"/>
      <c r="I5" s="8">
        <f>(M5*(0.4*M4+N4)+O5*SUM(O4:T4)+U5*SUM(U4:V4)+W5*SUM(W4:AD4))/(0.4*M4+SUM(N4:AD4))</f>
        <v>0.92622883301508352</v>
      </c>
      <c r="J5" s="11"/>
      <c r="K5" s="11"/>
      <c r="L5" s="13" t="s">
        <v>45</v>
      </c>
      <c r="M5" s="11">
        <v>1.1100000000000001</v>
      </c>
      <c r="N5" s="13" t="s">
        <v>46</v>
      </c>
      <c r="O5" s="11">
        <v>0.98</v>
      </c>
      <c r="P5" s="11"/>
      <c r="Q5" s="11"/>
      <c r="R5" s="11"/>
      <c r="S5" s="11"/>
      <c r="T5" s="13" t="s">
        <v>47</v>
      </c>
      <c r="U5" s="11">
        <v>1</v>
      </c>
      <c r="V5" s="13" t="s">
        <v>48</v>
      </c>
      <c r="W5" s="11">
        <v>0.78</v>
      </c>
      <c r="X5" s="11"/>
      <c r="Y5" s="11"/>
      <c r="Z5" s="11"/>
      <c r="AA5" s="11"/>
      <c r="AB5" s="11"/>
      <c r="AC5" s="11"/>
      <c r="AD5" s="11"/>
    </row>
    <row r="6" spans="1:30" x14ac:dyDescent="0.2">
      <c r="A6" s="5">
        <v>1514</v>
      </c>
      <c r="B6" s="6" t="s">
        <v>29</v>
      </c>
      <c r="C6" s="10" t="s">
        <v>33</v>
      </c>
      <c r="D6" s="7"/>
      <c r="E6" s="7">
        <v>410</v>
      </c>
      <c r="F6" s="7">
        <v>2020</v>
      </c>
      <c r="G6" s="8">
        <v>44710736.999999993</v>
      </c>
      <c r="H6" s="8">
        <v>43190072.399999991</v>
      </c>
      <c r="I6" s="8"/>
      <c r="J6" s="11">
        <v>2269.3420000000001</v>
      </c>
      <c r="K6" s="11">
        <v>2236.5059999999999</v>
      </c>
      <c r="L6" s="11">
        <v>2290.39</v>
      </c>
      <c r="M6" s="11">
        <v>2534.4409999999998</v>
      </c>
      <c r="N6" s="11">
        <v>3204.2220000000002</v>
      </c>
      <c r="O6" s="11">
        <v>3602.011</v>
      </c>
      <c r="P6" s="11">
        <v>3267.2869999999998</v>
      </c>
      <c r="Q6" s="11">
        <v>3804.5369999999998</v>
      </c>
      <c r="R6" s="11">
        <v>3797.2330000000002</v>
      </c>
      <c r="S6" s="11">
        <v>4253.75</v>
      </c>
      <c r="T6" s="11">
        <v>4299.0320000000002</v>
      </c>
      <c r="U6" s="11">
        <v>4083.7710000000002</v>
      </c>
      <c r="V6" s="11">
        <v>3781.7550000000001</v>
      </c>
      <c r="W6" s="11">
        <v>2659.3989999999999</v>
      </c>
      <c r="X6" s="11">
        <v>2061.4650000000001</v>
      </c>
      <c r="Y6" s="11">
        <v>1504.2840000000001</v>
      </c>
      <c r="Z6" s="11">
        <v>1072.287</v>
      </c>
      <c r="AA6" s="11">
        <v>551.75199999999995</v>
      </c>
      <c r="AB6" s="11">
        <v>185.79900000000001</v>
      </c>
      <c r="AC6" s="11">
        <v>43.354999999999997</v>
      </c>
      <c r="AD6" s="11">
        <v>4.3570000000000002</v>
      </c>
    </row>
    <row r="7" spans="1:30" x14ac:dyDescent="0.2">
      <c r="A7" s="5" t="s">
        <v>44</v>
      </c>
      <c r="B7" s="6"/>
      <c r="C7" s="10"/>
      <c r="D7" s="7"/>
      <c r="E7" s="7"/>
      <c r="F7" s="7"/>
      <c r="G7" s="12"/>
      <c r="H7" s="12"/>
      <c r="I7" s="8">
        <f>(M7*(0.4*M6+N6)+O7*SUM(O6:T6)+U7*SUM(U6:V6)+W7*SUM(W6:AD6))/(0.4*M6+SUM(N6:AD6))</f>
        <v>1.0002139213825445</v>
      </c>
      <c r="J7" s="11"/>
      <c r="K7" s="11"/>
      <c r="L7" s="13" t="s">
        <v>45</v>
      </c>
      <c r="M7" s="11">
        <v>1.1000000000000001</v>
      </c>
      <c r="N7" s="13" t="s">
        <v>46</v>
      </c>
      <c r="O7" s="11">
        <v>1.08</v>
      </c>
      <c r="P7" s="11"/>
      <c r="Q7" s="11"/>
      <c r="R7" s="11"/>
      <c r="S7" s="11"/>
      <c r="T7" s="13" t="s">
        <v>47</v>
      </c>
      <c r="U7" s="11">
        <v>0.96</v>
      </c>
      <c r="V7" s="13" t="s">
        <v>48</v>
      </c>
      <c r="W7" s="11">
        <v>0.76</v>
      </c>
      <c r="X7" s="11"/>
      <c r="Y7" s="11"/>
      <c r="Z7" s="11"/>
      <c r="AA7" s="11"/>
      <c r="AB7" s="11"/>
      <c r="AC7" s="11"/>
      <c r="AD7" s="11"/>
    </row>
    <row r="8" spans="1:30" x14ac:dyDescent="0.2">
      <c r="A8" s="5">
        <v>1730</v>
      </c>
      <c r="B8" s="6" t="s">
        <v>29</v>
      </c>
      <c r="C8" s="10" t="s">
        <v>34</v>
      </c>
      <c r="D8" s="7"/>
      <c r="E8" s="7">
        <v>356</v>
      </c>
      <c r="F8" s="7">
        <v>2020</v>
      </c>
      <c r="G8" s="8">
        <v>1015540802.9999999</v>
      </c>
      <c r="H8" s="8">
        <v>939959749.19999993</v>
      </c>
      <c r="I8" s="8"/>
      <c r="J8" s="11">
        <v>121159.40300000001</v>
      </c>
      <c r="K8" s="11">
        <v>120218.65399999999</v>
      </c>
      <c r="L8" s="11">
        <v>126278.893</v>
      </c>
      <c r="M8" s="11">
        <v>125968.423</v>
      </c>
      <c r="N8" s="11">
        <v>122132.69</v>
      </c>
      <c r="O8" s="11">
        <v>116799.295</v>
      </c>
      <c r="P8" s="11">
        <v>111446.501</v>
      </c>
      <c r="Q8" s="11">
        <v>102748.162</v>
      </c>
      <c r="R8" s="11">
        <v>89703.040999999997</v>
      </c>
      <c r="S8" s="11">
        <v>79154.460000000006</v>
      </c>
      <c r="T8" s="11">
        <v>68807.625</v>
      </c>
      <c r="U8" s="11">
        <v>59315.423000000003</v>
      </c>
      <c r="V8" s="11">
        <v>48856.218999999997</v>
      </c>
      <c r="W8" s="11">
        <v>37882.692999999999</v>
      </c>
      <c r="X8" s="11">
        <v>23845.607</v>
      </c>
      <c r="Y8" s="11">
        <v>14965.855</v>
      </c>
      <c r="Z8" s="11">
        <v>8582.6479999999992</v>
      </c>
      <c r="AA8" s="11">
        <v>3803.2440000000001</v>
      </c>
      <c r="AB8" s="11">
        <v>1224.123</v>
      </c>
      <c r="AC8" s="11">
        <v>265.79899999999998</v>
      </c>
      <c r="AD8" s="11">
        <v>38.994999999999997</v>
      </c>
    </row>
    <row r="9" spans="1:30" x14ac:dyDescent="0.2">
      <c r="A9" s="5" t="s">
        <v>44</v>
      </c>
      <c r="B9" s="6"/>
      <c r="C9" s="10"/>
      <c r="D9" s="7"/>
      <c r="E9" s="7"/>
      <c r="F9" s="7"/>
      <c r="G9" s="12"/>
      <c r="H9" s="12"/>
      <c r="I9" s="8">
        <f>(M9*(0.4*M8+N8)+O9*SUM(O8:T8)+U9*SUM(U8:V8)+W9*SUM(W8:AD8))/(0.4*M8+SUM(N8:AD8))</f>
        <v>1.057440712938988</v>
      </c>
      <c r="J9" s="11"/>
      <c r="K9" s="11"/>
      <c r="L9" s="13" t="s">
        <v>45</v>
      </c>
      <c r="M9" s="11">
        <v>1.1399999999999999</v>
      </c>
      <c r="N9" s="13" t="s">
        <v>46</v>
      </c>
      <c r="O9" s="11">
        <v>1.07</v>
      </c>
      <c r="P9" s="11"/>
      <c r="Q9" s="11"/>
      <c r="R9" s="11"/>
      <c r="S9" s="11"/>
      <c r="T9" s="13" t="s">
        <v>47</v>
      </c>
      <c r="U9" s="11">
        <v>1</v>
      </c>
      <c r="V9" s="13" t="s">
        <v>48</v>
      </c>
      <c r="W9" s="11">
        <v>0.89</v>
      </c>
      <c r="X9" s="11"/>
      <c r="Y9" s="11"/>
      <c r="Z9" s="11"/>
      <c r="AA9" s="11"/>
      <c r="AB9" s="11"/>
      <c r="AC9" s="11"/>
      <c r="AD9" s="11"/>
    </row>
    <row r="10" spans="1:30" x14ac:dyDescent="0.2">
      <c r="A10" s="5">
        <v>1892</v>
      </c>
      <c r="B10" s="6" t="s">
        <v>29</v>
      </c>
      <c r="C10" s="10" t="s">
        <v>35</v>
      </c>
      <c r="D10" s="7"/>
      <c r="E10" s="7">
        <v>360</v>
      </c>
      <c r="F10" s="7">
        <v>2020</v>
      </c>
      <c r="G10" s="8">
        <v>200391112.99999997</v>
      </c>
      <c r="H10" s="8">
        <v>186289072.39999998</v>
      </c>
      <c r="I10" s="8"/>
      <c r="J10" s="11">
        <v>23796.973000000002</v>
      </c>
      <c r="K10" s="11">
        <v>24464.763999999999</v>
      </c>
      <c r="L10" s="11">
        <v>23570.136999999999</v>
      </c>
      <c r="M10" s="11">
        <v>23503.401000000002</v>
      </c>
      <c r="N10" s="11">
        <v>22214.187000000002</v>
      </c>
      <c r="O10" s="11">
        <v>21545.743999999999</v>
      </c>
      <c r="P10" s="11">
        <v>20950.896000000001</v>
      </c>
      <c r="Q10" s="11">
        <v>20751.438999999998</v>
      </c>
      <c r="R10" s="11">
        <v>19214.126</v>
      </c>
      <c r="S10" s="11">
        <v>17790.190999999999</v>
      </c>
      <c r="T10" s="11">
        <v>15640.960999999999</v>
      </c>
      <c r="U10" s="11">
        <v>12926.593000000001</v>
      </c>
      <c r="V10" s="11">
        <v>10159.419</v>
      </c>
      <c r="W10" s="11">
        <v>6793.277</v>
      </c>
      <c r="X10" s="11">
        <v>4251.4229999999998</v>
      </c>
      <c r="Y10" s="11">
        <v>2657.4369999999999</v>
      </c>
      <c r="Z10" s="11">
        <v>1393.3979999999999</v>
      </c>
      <c r="AA10" s="11">
        <v>462.15899999999999</v>
      </c>
      <c r="AB10" s="11">
        <v>121.53100000000001</v>
      </c>
      <c r="AC10" s="11">
        <v>14.093</v>
      </c>
      <c r="AD10" s="11">
        <v>0.83799999999999997</v>
      </c>
    </row>
    <row r="11" spans="1:30" x14ac:dyDescent="0.2">
      <c r="A11" s="5" t="s">
        <v>44</v>
      </c>
      <c r="B11" s="6"/>
      <c r="C11" s="10"/>
      <c r="D11" s="7"/>
      <c r="E11" s="7"/>
      <c r="F11" s="7"/>
      <c r="G11" s="12"/>
      <c r="H11" s="12"/>
      <c r="I11" s="8">
        <f>(M11*(0.4*M10+N10)+O11*SUM(O10:T10)+U11*SUM(U10:V10)+W11*SUM(W10:AD10))/(0.4*M10+SUM(N10:AD10))</f>
        <v>0.99992877771181621</v>
      </c>
      <c r="J11" s="11"/>
      <c r="K11" s="11"/>
      <c r="L11" s="13" t="s">
        <v>45</v>
      </c>
      <c r="M11" s="11">
        <v>1.04</v>
      </c>
      <c r="N11" s="13" t="s">
        <v>46</v>
      </c>
      <c r="O11" s="11">
        <v>1.05</v>
      </c>
      <c r="P11" s="11"/>
      <c r="Q11" s="11"/>
      <c r="R11" s="11"/>
      <c r="S11" s="11"/>
      <c r="T11" s="13" t="s">
        <v>47</v>
      </c>
      <c r="U11" s="11">
        <v>0.85</v>
      </c>
      <c r="V11" s="13" t="s">
        <v>48</v>
      </c>
      <c r="W11" s="11">
        <v>0.77</v>
      </c>
      <c r="X11" s="11"/>
      <c r="Y11" s="11"/>
      <c r="Z11" s="11"/>
      <c r="AA11" s="11"/>
      <c r="AB11" s="11"/>
      <c r="AC11" s="11"/>
      <c r="AD11" s="11"/>
    </row>
    <row r="12" spans="1:30" x14ac:dyDescent="0.2">
      <c r="A12" s="5">
        <v>1982</v>
      </c>
      <c r="B12" s="6" t="s">
        <v>29</v>
      </c>
      <c r="C12" s="10" t="s">
        <v>36</v>
      </c>
      <c r="D12" s="7"/>
      <c r="E12" s="7">
        <v>702</v>
      </c>
      <c r="F12" s="7">
        <v>2020</v>
      </c>
      <c r="G12" s="8">
        <v>5087516.9999999991</v>
      </c>
      <c r="H12" s="8">
        <v>4887023.9999999991</v>
      </c>
      <c r="I12" s="8"/>
      <c r="J12" s="11">
        <v>264.39999999999998</v>
      </c>
      <c r="K12" s="11">
        <v>281.57799999999997</v>
      </c>
      <c r="L12" s="11">
        <v>301.55799999999999</v>
      </c>
      <c r="M12" s="11">
        <v>334.15499999999997</v>
      </c>
      <c r="N12" s="11">
        <v>372.26400000000001</v>
      </c>
      <c r="O12" s="11">
        <v>397.46600000000001</v>
      </c>
      <c r="P12" s="11">
        <v>378.39299999999997</v>
      </c>
      <c r="Q12" s="11">
        <v>416.61599999999999</v>
      </c>
      <c r="R12" s="11">
        <v>452.73399999999998</v>
      </c>
      <c r="S12" s="11">
        <v>480.03800000000001</v>
      </c>
      <c r="T12" s="11">
        <v>464.238</v>
      </c>
      <c r="U12" s="11">
        <v>470.63799999999998</v>
      </c>
      <c r="V12" s="11">
        <v>428.185</v>
      </c>
      <c r="W12" s="11">
        <v>337.065</v>
      </c>
      <c r="X12" s="11">
        <v>246.5</v>
      </c>
      <c r="Y12" s="11">
        <v>134.726</v>
      </c>
      <c r="Z12" s="11">
        <v>95.674999999999997</v>
      </c>
      <c r="AA12" s="11">
        <v>51.66</v>
      </c>
      <c r="AB12" s="11">
        <v>20.61</v>
      </c>
      <c r="AC12" s="11">
        <v>5.6929999999999996</v>
      </c>
      <c r="AD12" s="11">
        <v>0.86099999999999999</v>
      </c>
    </row>
    <row r="13" spans="1:30" x14ac:dyDescent="0.2">
      <c r="A13" s="5" t="s">
        <v>44</v>
      </c>
      <c r="B13" s="6"/>
      <c r="C13" s="10"/>
      <c r="D13" s="7"/>
      <c r="E13" s="7"/>
      <c r="F13" s="7"/>
      <c r="G13" s="12"/>
      <c r="H13" s="12"/>
      <c r="I13" s="8">
        <f>(M13*(0.4*M12+N12)+O13*SUM(O12:T12)+U13*SUM(U12:V12)+W13*SUM(W12:AD12))/(0.4*M12+SUM(N12:AD12))</f>
        <v>0.94196267708118475</v>
      </c>
      <c r="J13" s="11"/>
      <c r="K13" s="11"/>
      <c r="L13" s="13" t="s">
        <v>45</v>
      </c>
      <c r="M13" s="11">
        <v>0.96</v>
      </c>
      <c r="N13" s="13" t="s">
        <v>46</v>
      </c>
      <c r="O13" s="11">
        <v>0.95</v>
      </c>
      <c r="P13" s="11"/>
      <c r="Q13" s="11"/>
      <c r="R13" s="11"/>
      <c r="S13" s="11"/>
      <c r="T13" s="13" t="s">
        <v>47</v>
      </c>
      <c r="U13" s="11">
        <v>1</v>
      </c>
      <c r="V13" s="13" t="s">
        <v>48</v>
      </c>
      <c r="W13" s="11">
        <v>0.85</v>
      </c>
      <c r="X13" s="11"/>
      <c r="Y13" s="11"/>
      <c r="Z13" s="11"/>
      <c r="AA13" s="11"/>
      <c r="AB13" s="11"/>
      <c r="AC13" s="11"/>
      <c r="AD13" s="11"/>
    </row>
    <row r="14" spans="1:30" x14ac:dyDescent="0.2">
      <c r="A14" s="5">
        <v>2504</v>
      </c>
      <c r="B14" s="6" t="s">
        <v>29</v>
      </c>
      <c r="C14" s="10" t="s">
        <v>37</v>
      </c>
      <c r="D14" s="7"/>
      <c r="E14" s="7">
        <v>616</v>
      </c>
      <c r="F14" s="7">
        <v>2020</v>
      </c>
      <c r="G14" s="8">
        <v>32326687</v>
      </c>
      <c r="H14" s="8">
        <v>31255823.800000001</v>
      </c>
      <c r="I14" s="8"/>
      <c r="J14" s="11">
        <v>1716.326</v>
      </c>
      <c r="K14" s="11">
        <v>1899.1489999999999</v>
      </c>
      <c r="L14" s="11">
        <v>2000.069</v>
      </c>
      <c r="M14" s="11">
        <v>1784.7719999999999</v>
      </c>
      <c r="N14" s="11">
        <v>2011.192</v>
      </c>
      <c r="O14" s="11">
        <v>2476.3809999999999</v>
      </c>
      <c r="P14" s="11">
        <v>2821.5839999999998</v>
      </c>
      <c r="Q14" s="11">
        <v>3205.03</v>
      </c>
      <c r="R14" s="11">
        <v>3007.0070000000001</v>
      </c>
      <c r="S14" s="11">
        <v>2615.1410000000001</v>
      </c>
      <c r="T14" s="11">
        <v>2269.009</v>
      </c>
      <c r="U14" s="11">
        <v>2350.9589999999998</v>
      </c>
      <c r="V14" s="11">
        <v>2745.8910000000001</v>
      </c>
      <c r="W14" s="11">
        <v>2458.8989999999999</v>
      </c>
      <c r="X14" s="11">
        <v>1854.0150000000001</v>
      </c>
      <c r="Y14" s="11">
        <v>1040.9970000000001</v>
      </c>
      <c r="Z14" s="11">
        <v>878.14800000000002</v>
      </c>
      <c r="AA14" s="11">
        <v>541.89</v>
      </c>
      <c r="AB14" s="11">
        <v>217.12</v>
      </c>
      <c r="AC14" s="11">
        <v>45.289000000000001</v>
      </c>
      <c r="AD14" s="11">
        <v>3.363</v>
      </c>
    </row>
    <row r="15" spans="1:30" x14ac:dyDescent="0.2">
      <c r="A15" s="5" t="s">
        <v>44</v>
      </c>
      <c r="B15" s="6"/>
      <c r="C15" s="10"/>
      <c r="D15" s="7"/>
      <c r="E15" s="7"/>
      <c r="F15" s="7"/>
      <c r="G15" s="12"/>
      <c r="H15" s="12"/>
      <c r="I15" s="8">
        <f>(M15*(0.4*M14+N14)+O15*SUM(O14:T14)+U15*SUM(U14:V14)+W15*SUM(W14:AD14))/(0.4*M14+SUM(N14:AD14))</f>
        <v>0.9267197256851698</v>
      </c>
      <c r="J15" s="11"/>
      <c r="K15" s="11"/>
      <c r="L15" s="13" t="s">
        <v>45</v>
      </c>
      <c r="M15" s="11">
        <v>1.06</v>
      </c>
      <c r="N15" s="13" t="s">
        <v>46</v>
      </c>
      <c r="O15" s="11">
        <v>1.02</v>
      </c>
      <c r="P15" s="11"/>
      <c r="Q15" s="11"/>
      <c r="R15" s="11"/>
      <c r="S15" s="11"/>
      <c r="T15" s="13" t="s">
        <v>47</v>
      </c>
      <c r="U15" s="11">
        <v>0.91</v>
      </c>
      <c r="V15" s="13" t="s">
        <v>48</v>
      </c>
      <c r="W15" s="11">
        <v>0.67</v>
      </c>
      <c r="X15" s="11"/>
      <c r="Y15" s="11"/>
      <c r="Z15" s="11"/>
      <c r="AA15" s="11"/>
      <c r="AB15" s="11"/>
      <c r="AC15" s="11"/>
      <c r="AD15" s="11"/>
    </row>
    <row r="16" spans="1:30" x14ac:dyDescent="0.2">
      <c r="A16" s="5">
        <v>2810</v>
      </c>
      <c r="B16" s="6" t="s">
        <v>29</v>
      </c>
      <c r="C16" s="10" t="s">
        <v>38</v>
      </c>
      <c r="D16" s="7"/>
      <c r="E16" s="7">
        <v>826</v>
      </c>
      <c r="F16" s="7">
        <v>2020</v>
      </c>
      <c r="G16" s="8">
        <v>55257676.999999993</v>
      </c>
      <c r="H16" s="8">
        <v>53084914.399999991</v>
      </c>
      <c r="I16" s="8"/>
      <c r="J16" s="11">
        <v>4067.8620000000001</v>
      </c>
      <c r="K16" s="11">
        <v>4063.84</v>
      </c>
      <c r="L16" s="11">
        <v>3944.8290000000002</v>
      </c>
      <c r="M16" s="11">
        <v>3621.2710000000002</v>
      </c>
      <c r="N16" s="11">
        <v>3944.4560000000001</v>
      </c>
      <c r="O16" s="11">
        <v>4329.1819999999998</v>
      </c>
      <c r="P16" s="11">
        <v>4565.8770000000004</v>
      </c>
      <c r="Q16" s="11">
        <v>4477.0879999999997</v>
      </c>
      <c r="R16" s="11">
        <v>4225.8950000000004</v>
      </c>
      <c r="S16" s="11">
        <v>4260.4110000000001</v>
      </c>
      <c r="T16" s="11">
        <v>4621.4179999999997</v>
      </c>
      <c r="U16" s="11">
        <v>4534.2190000000001</v>
      </c>
      <c r="V16" s="11">
        <v>3901.2930000000001</v>
      </c>
      <c r="W16" s="11">
        <v>3378.2869999999998</v>
      </c>
      <c r="X16" s="11">
        <v>3404.9929999999999</v>
      </c>
      <c r="Y16" s="11">
        <v>2456.654</v>
      </c>
      <c r="Z16" s="11">
        <v>1758.069</v>
      </c>
      <c r="AA16" s="11">
        <v>1103.19</v>
      </c>
      <c r="AB16" s="11">
        <v>516.76099999999997</v>
      </c>
      <c r="AC16" s="11">
        <v>140.98500000000001</v>
      </c>
      <c r="AD16" s="11">
        <v>17.628</v>
      </c>
    </row>
    <row r="17" spans="1:30" x14ac:dyDescent="0.2">
      <c r="A17" s="5" t="s">
        <v>44</v>
      </c>
      <c r="B17" s="6"/>
      <c r="C17" s="10"/>
      <c r="D17" s="7"/>
      <c r="E17" s="7"/>
      <c r="F17" s="7"/>
      <c r="G17" s="12"/>
      <c r="H17" s="12"/>
      <c r="I17" s="8">
        <f>(M17*(0.4*M16+N16)+O17*SUM(O16:T16)+U17*SUM(U16:V16)+W17*SUM(W16:AD16))/(0.4*M16+SUM(N16:AD16))</f>
        <v>0.98351979013457747</v>
      </c>
      <c r="J17" s="11"/>
      <c r="K17" s="11"/>
      <c r="L17" s="13" t="s">
        <v>45</v>
      </c>
      <c r="M17" s="11">
        <v>1.05</v>
      </c>
      <c r="N17" s="13" t="s">
        <v>46</v>
      </c>
      <c r="O17" s="11">
        <v>1.05</v>
      </c>
      <c r="P17" s="11"/>
      <c r="Q17" s="11"/>
      <c r="R17" s="11"/>
      <c r="S17" s="11"/>
      <c r="T17" s="13" t="s">
        <v>47</v>
      </c>
      <c r="U17" s="11">
        <v>0.98</v>
      </c>
      <c r="V17" s="13" t="s">
        <v>48</v>
      </c>
      <c r="W17" s="11">
        <v>0.82</v>
      </c>
      <c r="X17" s="11"/>
      <c r="Y17" s="11"/>
      <c r="Z17" s="11"/>
      <c r="AA17" s="11"/>
      <c r="AB17" s="11"/>
      <c r="AC17" s="11"/>
      <c r="AD17" s="11"/>
    </row>
    <row r="18" spans="1:30" x14ac:dyDescent="0.2">
      <c r="A18" s="5">
        <v>2918</v>
      </c>
      <c r="B18" s="6" t="s">
        <v>29</v>
      </c>
      <c r="C18" s="10" t="s">
        <v>39</v>
      </c>
      <c r="D18" s="7"/>
      <c r="E18" s="7">
        <v>380</v>
      </c>
      <c r="F18" s="7">
        <v>2020</v>
      </c>
      <c r="G18" s="8">
        <v>51320180</v>
      </c>
      <c r="H18" s="8">
        <v>49625238.799999997</v>
      </c>
      <c r="I18" s="8"/>
      <c r="J18" s="11">
        <v>2425.4299999999998</v>
      </c>
      <c r="K18" s="11">
        <v>2568.6170000000002</v>
      </c>
      <c r="L18" s="11">
        <v>2817.846</v>
      </c>
      <c r="M18" s="11">
        <v>2824.902</v>
      </c>
      <c r="N18" s="11">
        <v>2837.7150000000001</v>
      </c>
      <c r="O18" s="11">
        <v>2969.8850000000002</v>
      </c>
      <c r="P18" s="11">
        <v>3102.9850000000001</v>
      </c>
      <c r="Q18" s="11">
        <v>3376.6979999999999</v>
      </c>
      <c r="R18" s="11">
        <v>3960.0880000000002</v>
      </c>
      <c r="S18" s="11">
        <v>4655.0050000000001</v>
      </c>
      <c r="T18" s="11">
        <v>4810.5190000000002</v>
      </c>
      <c r="U18" s="11">
        <v>4629.46</v>
      </c>
      <c r="V18" s="11">
        <v>3991.134</v>
      </c>
      <c r="W18" s="11">
        <v>3572.5030000000002</v>
      </c>
      <c r="X18" s="11">
        <v>3427.4639999999999</v>
      </c>
      <c r="Y18" s="11">
        <v>2637.777</v>
      </c>
      <c r="Z18" s="11">
        <v>2269.41</v>
      </c>
      <c r="AA18" s="11">
        <v>1410.33</v>
      </c>
      <c r="AB18" s="11">
        <v>649.68299999999999</v>
      </c>
      <c r="AC18" s="11">
        <v>176.90899999999999</v>
      </c>
      <c r="AD18" s="11">
        <v>17.713000000000001</v>
      </c>
    </row>
    <row r="19" spans="1:30" x14ac:dyDescent="0.2">
      <c r="A19" s="5" t="s">
        <v>44</v>
      </c>
      <c r="B19" s="6"/>
      <c r="C19" s="10"/>
      <c r="D19" s="7"/>
      <c r="E19" s="7"/>
      <c r="F19" s="7"/>
      <c r="G19" s="12"/>
      <c r="H19" s="12"/>
      <c r="I19" s="8">
        <f>(M19*(0.4*M18+N18)+O19*SUM(O18:T18)+U19*SUM(U18:V18)+W19*SUM(W18:AD18))/(0.4*M18+SUM(N18:AD18))</f>
        <v>0.90805800128462044</v>
      </c>
      <c r="J19" s="11"/>
      <c r="K19" s="11"/>
      <c r="L19" s="13" t="s">
        <v>45</v>
      </c>
      <c r="M19" s="11">
        <v>1.01</v>
      </c>
      <c r="N19" s="13" t="s">
        <v>46</v>
      </c>
      <c r="O19" s="11">
        <v>0.97</v>
      </c>
      <c r="P19" s="11"/>
      <c r="Q19" s="11"/>
      <c r="R19" s="11"/>
      <c r="S19" s="11"/>
      <c r="T19" s="13" t="s">
        <v>47</v>
      </c>
      <c r="U19" s="11">
        <v>0.94</v>
      </c>
      <c r="V19" s="13" t="s">
        <v>48</v>
      </c>
      <c r="W19" s="11">
        <v>0.76</v>
      </c>
      <c r="X19" s="11"/>
      <c r="Y19" s="11"/>
      <c r="Z19" s="11"/>
      <c r="AA19" s="11"/>
      <c r="AB19" s="11"/>
      <c r="AC19" s="11"/>
      <c r="AD19" s="11"/>
    </row>
    <row r="20" spans="1:30" x14ac:dyDescent="0.2">
      <c r="A20" s="5">
        <v>3134</v>
      </c>
      <c r="B20" s="6" t="s">
        <v>29</v>
      </c>
      <c r="C20" s="10" t="s">
        <v>40</v>
      </c>
      <c r="D20" s="7"/>
      <c r="E20" s="7">
        <v>276</v>
      </c>
      <c r="F20" s="7">
        <v>2020</v>
      </c>
      <c r="G20" s="8">
        <v>71702526</v>
      </c>
      <c r="H20" s="8">
        <v>69415189.200000003</v>
      </c>
      <c r="I20" s="8"/>
      <c r="J20" s="11">
        <v>3688.8380000000002</v>
      </c>
      <c r="K20" s="11">
        <v>3598.02</v>
      </c>
      <c r="L20" s="11">
        <v>3551.0659999999998</v>
      </c>
      <c r="M20" s="11">
        <v>3812.2280000000001</v>
      </c>
      <c r="N20" s="11">
        <v>4377.6549999999997</v>
      </c>
      <c r="O20" s="11">
        <v>4913.3509999999997</v>
      </c>
      <c r="P20" s="11">
        <v>5499.1480000000001</v>
      </c>
      <c r="Q20" s="11">
        <v>5256.2950000000001</v>
      </c>
      <c r="R20" s="11">
        <v>4902.3559999999998</v>
      </c>
      <c r="S20" s="11">
        <v>5242.3220000000001</v>
      </c>
      <c r="T20" s="11">
        <v>6773.0609999999997</v>
      </c>
      <c r="U20" s="11">
        <v>6810.7870000000003</v>
      </c>
      <c r="V20" s="11">
        <v>5829.2340000000004</v>
      </c>
      <c r="W20" s="11">
        <v>4862.6270000000004</v>
      </c>
      <c r="X20" s="11">
        <v>3916.78</v>
      </c>
      <c r="Y20" s="11">
        <v>3726.9659999999999</v>
      </c>
      <c r="Z20" s="11">
        <v>3333.6080000000002</v>
      </c>
      <c r="AA20" s="11">
        <v>1603.08</v>
      </c>
      <c r="AB20" s="11">
        <v>672.20299999999997</v>
      </c>
      <c r="AC20" s="11">
        <v>157.93600000000001</v>
      </c>
      <c r="AD20" s="11">
        <v>12.888999999999999</v>
      </c>
    </row>
    <row r="21" spans="1:30" x14ac:dyDescent="0.2">
      <c r="A21" s="5" t="s">
        <v>44</v>
      </c>
      <c r="B21" s="6"/>
      <c r="C21" s="10"/>
      <c r="D21" s="7"/>
      <c r="E21" s="7"/>
      <c r="F21" s="7"/>
      <c r="G21" s="12"/>
      <c r="H21" s="12"/>
      <c r="I21" s="8">
        <f>(M21*(0.4*M20+N20)+O21*SUM(O20:T20)+U21*SUM(U20:V20)+W21*SUM(W20:AD20))/(0.4*M20+SUM(N20:AD20))</f>
        <v>0.95277529961698948</v>
      </c>
      <c r="J21" s="11"/>
      <c r="K21" s="11"/>
      <c r="L21" s="13" t="s">
        <v>45</v>
      </c>
      <c r="M21" s="11">
        <v>1.04</v>
      </c>
      <c r="N21" s="13" t="s">
        <v>46</v>
      </c>
      <c r="O21" s="11">
        <v>1.01</v>
      </c>
      <c r="P21" s="11"/>
      <c r="Q21" s="11"/>
      <c r="R21" s="11"/>
      <c r="S21" s="11"/>
      <c r="T21" s="13" t="s">
        <v>47</v>
      </c>
      <c r="U21" s="11">
        <v>1</v>
      </c>
      <c r="V21" s="13" t="s">
        <v>48</v>
      </c>
      <c r="W21" s="11">
        <v>0.79</v>
      </c>
      <c r="X21" s="11"/>
      <c r="Y21" s="11"/>
      <c r="Z21" s="11"/>
      <c r="AA21" s="11"/>
      <c r="AB21" s="11"/>
      <c r="AC21" s="11"/>
      <c r="AD21" s="11"/>
    </row>
    <row r="22" spans="1:30" x14ac:dyDescent="0.2">
      <c r="A22" s="5">
        <v>3656</v>
      </c>
      <c r="B22" s="6" t="s">
        <v>29</v>
      </c>
      <c r="C22" s="10" t="s">
        <v>41</v>
      </c>
      <c r="D22" s="7"/>
      <c r="E22" s="7">
        <v>484</v>
      </c>
      <c r="F22" s="7">
        <v>2020</v>
      </c>
      <c r="G22" s="8">
        <v>99754755.999999985</v>
      </c>
      <c r="H22" s="8">
        <v>92799575.799999982</v>
      </c>
      <c r="I22" s="8"/>
      <c r="J22" s="11">
        <v>11259.344999999999</v>
      </c>
      <c r="K22" s="11">
        <v>11493.786</v>
      </c>
      <c r="L22" s="11">
        <v>11362.14</v>
      </c>
      <c r="M22" s="11">
        <v>11591.967000000001</v>
      </c>
      <c r="N22" s="11">
        <v>11671.089</v>
      </c>
      <c r="O22" s="11">
        <v>11163.879000000001</v>
      </c>
      <c r="P22" s="11">
        <v>10448.859</v>
      </c>
      <c r="Q22" s="11">
        <v>9668.8979999999992</v>
      </c>
      <c r="R22" s="11">
        <v>9291.8989999999994</v>
      </c>
      <c r="S22" s="11">
        <v>8864.9660000000003</v>
      </c>
      <c r="T22" s="11">
        <v>6863.759</v>
      </c>
      <c r="U22" s="11">
        <v>5537.5720000000001</v>
      </c>
      <c r="V22" s="11">
        <v>4556.1959999999999</v>
      </c>
      <c r="W22" s="11">
        <v>3641.9490000000001</v>
      </c>
      <c r="X22" s="11">
        <v>2444.1849999999999</v>
      </c>
      <c r="Y22" s="11">
        <v>1778.6880000000001</v>
      </c>
      <c r="Z22" s="11">
        <v>1111.8869999999999</v>
      </c>
      <c r="AA22" s="11">
        <v>680.35299999999995</v>
      </c>
      <c r="AB22" s="11">
        <v>320.976</v>
      </c>
      <c r="AC22" s="11">
        <v>102.203</v>
      </c>
      <c r="AD22" s="11">
        <v>15.430999999999999</v>
      </c>
    </row>
    <row r="23" spans="1:30" x14ac:dyDescent="0.2">
      <c r="A23" s="5" t="s">
        <v>44</v>
      </c>
      <c r="B23" s="6"/>
      <c r="C23" s="10"/>
      <c r="D23" s="7"/>
      <c r="E23" s="7"/>
      <c r="F23" s="7"/>
      <c r="G23" s="12"/>
      <c r="H23" s="12"/>
      <c r="I23" s="8">
        <f>(M23*(0.4*M22+N22)+O23*SUM(O22:T22)+U23*SUM(U22:V22)+W23*SUM(W22:AD22))/(0.4*M22+SUM(N22:AD22))</f>
        <v>0.92970833595125124</v>
      </c>
      <c r="J23" s="11"/>
      <c r="K23" s="11"/>
      <c r="L23" s="13" t="s">
        <v>45</v>
      </c>
      <c r="M23" s="11">
        <v>1.03</v>
      </c>
      <c r="N23" s="13" t="s">
        <v>46</v>
      </c>
      <c r="O23" s="11">
        <v>0.94</v>
      </c>
      <c r="P23" s="11"/>
      <c r="Q23" s="11"/>
      <c r="R23" s="11"/>
      <c r="S23" s="11"/>
      <c r="T23" s="13" t="s">
        <v>47</v>
      </c>
      <c r="U23" s="11">
        <v>0.84</v>
      </c>
      <c r="V23" s="13" t="s">
        <v>48</v>
      </c>
      <c r="W23" s="11">
        <v>0.8</v>
      </c>
      <c r="X23" s="11"/>
      <c r="Y23" s="11"/>
      <c r="Z23" s="11"/>
      <c r="AA23" s="11"/>
      <c r="AB23" s="11"/>
      <c r="AC23" s="11"/>
      <c r="AD23" s="11"/>
    </row>
    <row r="24" spans="1:30" x14ac:dyDescent="0.2">
      <c r="A24" s="5">
        <v>3764</v>
      </c>
      <c r="B24" s="6" t="s">
        <v>29</v>
      </c>
      <c r="C24" s="10" t="s">
        <v>42</v>
      </c>
      <c r="D24" s="7"/>
      <c r="E24" s="7">
        <v>76</v>
      </c>
      <c r="F24" s="7">
        <v>2020</v>
      </c>
      <c r="G24" s="8">
        <v>169623876</v>
      </c>
      <c r="H24" s="8">
        <v>159837762.59999999</v>
      </c>
      <c r="I24" s="8"/>
      <c r="J24" s="11">
        <v>14279.579</v>
      </c>
      <c r="K24" s="11">
        <v>14846.955</v>
      </c>
      <c r="L24" s="11">
        <v>15112.636</v>
      </c>
      <c r="M24" s="11">
        <v>16310.189</v>
      </c>
      <c r="N24" s="11">
        <v>17297.973000000002</v>
      </c>
      <c r="O24" s="11">
        <v>17083.353999999999</v>
      </c>
      <c r="P24" s="11">
        <v>17346.759999999998</v>
      </c>
      <c r="Q24" s="11">
        <v>17508.269</v>
      </c>
      <c r="R24" s="11">
        <v>15865.808999999999</v>
      </c>
      <c r="S24" s="11">
        <v>13924.002</v>
      </c>
      <c r="T24" s="11">
        <v>12833.445</v>
      </c>
      <c r="U24" s="11">
        <v>11605.133</v>
      </c>
      <c r="V24" s="11">
        <v>9429.277</v>
      </c>
      <c r="W24" s="11">
        <v>7436.4610000000002</v>
      </c>
      <c r="X24" s="11">
        <v>5316.607</v>
      </c>
      <c r="Y24" s="11">
        <v>3484.7359999999999</v>
      </c>
      <c r="Z24" s="11">
        <v>2308.77</v>
      </c>
      <c r="AA24" s="11">
        <v>1182.393</v>
      </c>
      <c r="AB24" s="11">
        <v>524.40800000000002</v>
      </c>
      <c r="AC24" s="11">
        <v>142.93299999999999</v>
      </c>
      <c r="AD24" s="11">
        <v>23.356999999999999</v>
      </c>
    </row>
    <row r="25" spans="1:30" x14ac:dyDescent="0.2">
      <c r="A25" s="5" t="s">
        <v>44</v>
      </c>
      <c r="B25" s="6"/>
      <c r="C25" s="10"/>
      <c r="D25" s="7"/>
      <c r="E25" s="7"/>
      <c r="F25" s="7"/>
      <c r="G25" s="12"/>
      <c r="H25" s="12"/>
      <c r="I25" s="8">
        <f>(M25*(0.4*M24+N24)+O25*SUM(O24:T24)+U25*SUM(U24:V24)+W25*SUM(W24:AD24))/(0.4*M24+SUM(N24:AD24))</f>
        <v>0.95217958067188335</v>
      </c>
      <c r="J25" s="11"/>
      <c r="K25" s="11"/>
      <c r="L25" s="13" t="s">
        <v>45</v>
      </c>
      <c r="M25" s="11">
        <v>1.03</v>
      </c>
      <c r="N25" s="13" t="s">
        <v>46</v>
      </c>
      <c r="O25" s="11">
        <v>0.99</v>
      </c>
      <c r="P25" s="11"/>
      <c r="Q25" s="11"/>
      <c r="R25" s="11"/>
      <c r="S25" s="11"/>
      <c r="T25" s="13" t="s">
        <v>47</v>
      </c>
      <c r="U25" s="11">
        <v>0.9</v>
      </c>
      <c r="V25" s="13" t="s">
        <v>48</v>
      </c>
      <c r="W25" s="11">
        <v>0.74</v>
      </c>
      <c r="X25" s="11"/>
      <c r="Y25" s="11"/>
      <c r="Z25" s="11"/>
      <c r="AA25" s="11"/>
      <c r="AB25" s="11"/>
      <c r="AC25" s="11"/>
      <c r="AD25" s="11"/>
    </row>
    <row r="26" spans="1:30" x14ac:dyDescent="0.2">
      <c r="A26" s="5">
        <v>1010</v>
      </c>
      <c r="B26" s="6" t="s">
        <v>29</v>
      </c>
      <c r="C26" s="10" t="s">
        <v>30</v>
      </c>
      <c r="D26" s="7"/>
      <c r="E26" s="7">
        <v>710</v>
      </c>
      <c r="F26" s="7">
        <v>2020</v>
      </c>
      <c r="G26" s="8">
        <f t="shared" ref="G26" si="0">SUM(L26:AC26)*1000</f>
        <v>42069677</v>
      </c>
      <c r="H26" s="8">
        <f t="shared" ref="H26" si="1">G26-600*L26</f>
        <v>38966759</v>
      </c>
      <c r="I26" s="9">
        <v>5647.8729999999996</v>
      </c>
      <c r="J26" s="9">
        <v>5640.31</v>
      </c>
      <c r="K26" s="9">
        <v>5363.3689999999997</v>
      </c>
      <c r="L26" s="9">
        <v>5171.53</v>
      </c>
      <c r="M26" s="9">
        <v>5136.7079999999996</v>
      </c>
      <c r="N26" s="9">
        <v>5139.5990000000002</v>
      </c>
      <c r="O26" s="9">
        <v>5066.8410000000003</v>
      </c>
      <c r="P26" s="9">
        <v>4566.6469999999999</v>
      </c>
      <c r="Q26" s="9">
        <v>3763.9560000000001</v>
      </c>
      <c r="R26" s="9">
        <v>3155.7919999999999</v>
      </c>
      <c r="S26" s="9">
        <v>2644.9580000000001</v>
      </c>
      <c r="T26" s="9">
        <v>2228.5949999999998</v>
      </c>
      <c r="U26" s="9">
        <v>1826.6980000000001</v>
      </c>
      <c r="V26" s="9">
        <v>1402.991</v>
      </c>
      <c r="W26" s="9">
        <v>896.38699999999994</v>
      </c>
      <c r="X26" s="9">
        <v>574.14700000000005</v>
      </c>
      <c r="Y26" s="9">
        <v>309.43400000000003</v>
      </c>
      <c r="Z26" s="9">
        <v>134.101</v>
      </c>
      <c r="AA26" s="9">
        <v>41.875999999999998</v>
      </c>
      <c r="AB26" s="9">
        <v>8.3569999999999993</v>
      </c>
      <c r="AC26" s="9">
        <v>1.06</v>
      </c>
    </row>
    <row r="27" spans="1:30" x14ac:dyDescent="0.2">
      <c r="A27" s="5" t="s">
        <v>44</v>
      </c>
      <c r="B27" s="6"/>
      <c r="C27" s="10"/>
      <c r="D27" s="7"/>
      <c r="E27" s="7"/>
      <c r="F27" s="7"/>
      <c r="G27" s="12"/>
      <c r="H27" s="12"/>
      <c r="I27" s="8">
        <f>(M27*(0.4*M26+N26)+O27*SUM(O26:T26)+U27*SUM(U26:V26)+W27*SUM(W26:AD26))/(0.4*M26+SUM(N26:AD26))</f>
        <v>0.97760081385085629</v>
      </c>
      <c r="J27" s="11"/>
      <c r="K27" s="11"/>
      <c r="L27" s="13" t="s">
        <v>45</v>
      </c>
      <c r="M27" s="11">
        <v>0.97</v>
      </c>
      <c r="N27" s="13" t="s">
        <v>46</v>
      </c>
      <c r="O27" s="11">
        <v>1.02</v>
      </c>
      <c r="P27" s="11"/>
      <c r="Q27" s="11"/>
      <c r="R27" s="11"/>
      <c r="S27" s="11"/>
      <c r="T27" s="13" t="s">
        <v>47</v>
      </c>
      <c r="U27" s="11">
        <v>0.87</v>
      </c>
      <c r="V27" s="13" t="s">
        <v>48</v>
      </c>
      <c r="W27" s="11">
        <v>0.72</v>
      </c>
      <c r="X27" s="11"/>
      <c r="Y27" s="11"/>
      <c r="Z27" s="11"/>
      <c r="AA27" s="11"/>
      <c r="AB27" s="11"/>
      <c r="AC27" s="11"/>
      <c r="AD27" s="11"/>
    </row>
    <row r="28" spans="1:30" x14ac:dyDescent="0.2">
      <c r="A28" s="5">
        <v>3026</v>
      </c>
      <c r="B28" s="6" t="s">
        <v>29</v>
      </c>
      <c r="C28" s="10" t="s">
        <v>56</v>
      </c>
      <c r="D28" s="7">
        <v>21</v>
      </c>
      <c r="E28" s="7">
        <v>724</v>
      </c>
      <c r="F28" s="7">
        <v>2020</v>
      </c>
      <c r="G28" s="8">
        <f t="shared" ref="G28" si="2">SUM(L28:AC28)*1000</f>
        <v>39837466</v>
      </c>
      <c r="H28" s="8">
        <f t="shared" ref="H28" si="3">G28-600*L28</f>
        <v>38456295.399999999</v>
      </c>
      <c r="I28" s="9">
        <v>1982.664</v>
      </c>
      <c r="J28" s="9">
        <v>2177.5700000000002</v>
      </c>
      <c r="K28" s="9">
        <v>2461.5189999999998</v>
      </c>
      <c r="L28" s="9">
        <v>2301.951</v>
      </c>
      <c r="M28" s="9">
        <v>2124.6309999999999</v>
      </c>
      <c r="N28" s="9">
        <v>2273.7550000000001</v>
      </c>
      <c r="O28" s="9">
        <v>2503.0790000000002</v>
      </c>
      <c r="P28" s="9">
        <v>3087.116</v>
      </c>
      <c r="Q28" s="9">
        <v>3895.9969999999998</v>
      </c>
      <c r="R28" s="9">
        <v>3960.0709999999999</v>
      </c>
      <c r="S28" s="9">
        <v>3687.98</v>
      </c>
      <c r="T28" s="9">
        <v>3479.2060000000001</v>
      </c>
      <c r="U28" s="9">
        <v>3047.3</v>
      </c>
      <c r="V28" s="9">
        <v>2488.1489999999999</v>
      </c>
      <c r="W28" s="9">
        <v>2223.59</v>
      </c>
      <c r="X28" s="9">
        <v>1799.8409999999999</v>
      </c>
      <c r="Y28" s="9">
        <v>1343.798</v>
      </c>
      <c r="Z28" s="9">
        <v>1030.1369999999999</v>
      </c>
      <c r="AA28" s="9">
        <v>461.43900000000002</v>
      </c>
      <c r="AB28" s="9">
        <v>116.301</v>
      </c>
      <c r="AC28" s="9">
        <v>13.125</v>
      </c>
    </row>
    <row r="29" spans="1:30" x14ac:dyDescent="0.2">
      <c r="A29" s="5" t="s">
        <v>44</v>
      </c>
      <c r="I29" s="8">
        <f>(M29*(0.4*M28+N28)+O29*SUM(O28:T28)+U29*SUM(U28:V28)+W29*SUM(W28:AD28))/(0.4*M28+SUM(N28:AD28))</f>
        <v>0.97448244785232785</v>
      </c>
      <c r="L29" s="13" t="s">
        <v>45</v>
      </c>
      <c r="M29" s="11">
        <v>1.07</v>
      </c>
      <c r="N29" s="13" t="s">
        <v>46</v>
      </c>
      <c r="O29" s="11">
        <v>1.04</v>
      </c>
      <c r="T29" s="13" t="s">
        <v>47</v>
      </c>
      <c r="U29" s="11">
        <v>0.96</v>
      </c>
      <c r="V29" s="13" t="s">
        <v>48</v>
      </c>
      <c r="W29" s="11">
        <v>0.75</v>
      </c>
    </row>
    <row r="34" spans="1:2" x14ac:dyDescent="0.2">
      <c r="A34" t="s">
        <v>49</v>
      </c>
      <c r="B3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D820-36DA-CB4D-A744-BAF315A43158}">
  <dimension ref="A1:AH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5" sqref="I15:M15"/>
    </sheetView>
  </sheetViews>
  <sheetFormatPr baseColWidth="10" defaultRowHeight="16" x14ac:dyDescent="0.2"/>
  <sheetData>
    <row r="1" spans="1:34" ht="39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52</v>
      </c>
      <c r="J1" s="3" t="s">
        <v>53</v>
      </c>
      <c r="K1" s="3" t="s">
        <v>51</v>
      </c>
      <c r="L1" s="3" t="s">
        <v>54</v>
      </c>
      <c r="M1" s="3" t="s">
        <v>55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</row>
    <row r="2" spans="1:34" x14ac:dyDescent="0.2">
      <c r="A2" s="5">
        <v>1388</v>
      </c>
      <c r="B2" s="6" t="s">
        <v>29</v>
      </c>
      <c r="C2" s="10" t="s">
        <v>31</v>
      </c>
      <c r="D2" s="7">
        <v>4</v>
      </c>
      <c r="E2" s="7">
        <v>156</v>
      </c>
      <c r="F2" s="7">
        <v>2020</v>
      </c>
      <c r="G2" s="8">
        <v>1175802794.9999998</v>
      </c>
      <c r="H2" s="8">
        <v>1128677231.9999998</v>
      </c>
      <c r="I2" s="8">
        <f>(0.4*Q2+R2)/(0.4*Q2+SUM(R2:AH2))</f>
        <v>9.900574480623528E-2</v>
      </c>
      <c r="J2" s="12">
        <f>(S2+T2)/(0.4*Q2+SUM(R2:AH2))</f>
        <v>0.20351724433473822</v>
      </c>
      <c r="K2" s="12">
        <f>SUM(U2:W2)/(0.4*Q2+SUM(R2:AH2))</f>
        <v>0.27862734720248172</v>
      </c>
      <c r="L2" s="12">
        <f>SUM(X2:Z2)/(0.4*Q2+SUM(R2:AH2))</f>
        <v>0.26501392118096706</v>
      </c>
      <c r="M2" s="12">
        <f>SUM(AA2:AH2)/(0.4*Q2+SUM(R2:AH2))</f>
        <v>0.15383574247557782</v>
      </c>
      <c r="N2" s="11">
        <v>80836.819000000003</v>
      </c>
      <c r="O2" s="11">
        <v>85687.343999999997</v>
      </c>
      <c r="P2" s="11">
        <v>82221.308000000005</v>
      </c>
      <c r="Q2" s="11">
        <v>78542.604999999996</v>
      </c>
      <c r="R2" s="11">
        <v>80328.487999999998</v>
      </c>
      <c r="S2" s="11">
        <v>100681.921</v>
      </c>
      <c r="T2" s="11">
        <v>129023.359</v>
      </c>
      <c r="U2" s="11">
        <v>101501.019</v>
      </c>
      <c r="V2" s="11">
        <v>95389.865000000005</v>
      </c>
      <c r="W2" s="11">
        <v>117589.459</v>
      </c>
      <c r="X2" s="11">
        <v>122615.586</v>
      </c>
      <c r="Y2" s="11">
        <v>99815.760999999999</v>
      </c>
      <c r="Z2" s="11">
        <v>76683.831999999995</v>
      </c>
      <c r="AA2" s="11">
        <v>73588.778000000006</v>
      </c>
      <c r="AB2" s="11">
        <v>45439.014999999999</v>
      </c>
      <c r="AC2" s="11">
        <v>27032.214</v>
      </c>
      <c r="AD2" s="11">
        <v>16664.403999999999</v>
      </c>
      <c r="AE2" s="11">
        <v>7896.7259999999997</v>
      </c>
      <c r="AF2" s="11">
        <v>2427.3490000000002</v>
      </c>
      <c r="AG2" s="11">
        <v>503.03500000000003</v>
      </c>
      <c r="AH2" s="11">
        <v>79.379000000000005</v>
      </c>
    </row>
    <row r="3" spans="1:34" x14ac:dyDescent="0.2">
      <c r="A3" s="5">
        <v>1478</v>
      </c>
      <c r="B3" s="6" t="s">
        <v>29</v>
      </c>
      <c r="C3" s="10" t="s">
        <v>32</v>
      </c>
      <c r="D3" s="7"/>
      <c r="E3" s="7">
        <v>392</v>
      </c>
      <c r="F3" s="7">
        <v>2020</v>
      </c>
      <c r="G3" s="8">
        <v>110390745.99999999</v>
      </c>
      <c r="H3" s="8">
        <v>106975415.19999999</v>
      </c>
      <c r="I3" s="8">
        <f t="shared" ref="I3:I14" si="0">(0.4*Q3+R3)/(0.4*Q3+SUM(R3:AH3))</f>
        <v>7.7537574259398639E-2</v>
      </c>
      <c r="J3" s="12">
        <f t="shared" ref="J3:J14" si="1">(S3+T3)/(0.4*Q3+SUM(R3:AH3))</f>
        <v>0.12102414349872047</v>
      </c>
      <c r="K3" s="12">
        <f t="shared" ref="K3:K14" si="2">SUM(U3:W3)/(0.4*Q3+SUM(R3:AH3))</f>
        <v>0.24363458605206709</v>
      </c>
      <c r="L3" s="12">
        <f t="shared" ref="L3:L14" si="3">SUM(X3:Z3)/(0.4*Q3+SUM(R3:AH3))</f>
        <v>0.22420400944608818</v>
      </c>
      <c r="M3" s="12">
        <f t="shared" ref="M3:M14" si="4">SUM(AA3:AH3)/(0.4*Q3+SUM(R3:AH3))</f>
        <v>0.33359968674372587</v>
      </c>
      <c r="N3" s="11">
        <v>5143.2780000000002</v>
      </c>
      <c r="O3" s="11">
        <v>5398.7430000000004</v>
      </c>
      <c r="P3" s="11">
        <v>5562.88</v>
      </c>
      <c r="Q3" s="11">
        <v>5692.2179999999998</v>
      </c>
      <c r="R3" s="11">
        <v>6017.7269999999999</v>
      </c>
      <c r="S3" s="11">
        <v>6171.5709999999999</v>
      </c>
      <c r="T3" s="11">
        <v>6775.0370000000003</v>
      </c>
      <c r="U3" s="11">
        <v>7611.1</v>
      </c>
      <c r="V3" s="11">
        <v>8460.9840000000004</v>
      </c>
      <c r="W3" s="11">
        <v>9990.8269999999993</v>
      </c>
      <c r="X3" s="11">
        <v>8639.3050000000003</v>
      </c>
      <c r="Y3" s="11">
        <v>7866.8459999999995</v>
      </c>
      <c r="Z3" s="11">
        <v>7478.1660000000002</v>
      </c>
      <c r="AA3" s="11">
        <v>8356.2960000000003</v>
      </c>
      <c r="AB3" s="11">
        <v>9097.1440000000002</v>
      </c>
      <c r="AC3" s="11">
        <v>7018.7709999999997</v>
      </c>
      <c r="AD3" s="11">
        <v>5284.3320000000003</v>
      </c>
      <c r="AE3" s="11">
        <v>3578.4659999999999</v>
      </c>
      <c r="AF3" s="11">
        <v>1759.896</v>
      </c>
      <c r="AG3" s="11">
        <v>509.274</v>
      </c>
      <c r="AH3" s="11">
        <v>82.786000000000001</v>
      </c>
    </row>
    <row r="4" spans="1:34" x14ac:dyDescent="0.2">
      <c r="A4" s="5">
        <v>1514</v>
      </c>
      <c r="B4" s="6" t="s">
        <v>29</v>
      </c>
      <c r="C4" s="10" t="s">
        <v>33</v>
      </c>
      <c r="D4" s="7"/>
      <c r="E4" s="7">
        <v>410</v>
      </c>
      <c r="F4" s="7">
        <v>2020</v>
      </c>
      <c r="G4" s="8">
        <v>44710736.999999993</v>
      </c>
      <c r="H4" s="8">
        <v>43190072.399999991</v>
      </c>
      <c r="I4" s="8">
        <f t="shared" si="0"/>
        <v>9.7661294959996411E-2</v>
      </c>
      <c r="J4" s="12">
        <f t="shared" si="1"/>
        <v>0.15904807790968184</v>
      </c>
      <c r="K4" s="12">
        <f t="shared" si="2"/>
        <v>0.27449641413428144</v>
      </c>
      <c r="L4" s="12">
        <f t="shared" si="3"/>
        <v>0.28165171586977938</v>
      </c>
      <c r="M4" s="12">
        <f t="shared" si="4"/>
        <v>0.18714249712626085</v>
      </c>
      <c r="N4" s="11">
        <v>2269.3420000000001</v>
      </c>
      <c r="O4" s="11">
        <v>2236.5059999999999</v>
      </c>
      <c r="P4" s="11">
        <v>2290.39</v>
      </c>
      <c r="Q4" s="11">
        <v>2534.4409999999998</v>
      </c>
      <c r="R4" s="11">
        <v>3204.2220000000002</v>
      </c>
      <c r="S4" s="11">
        <v>3602.011</v>
      </c>
      <c r="T4" s="11">
        <v>3267.2869999999998</v>
      </c>
      <c r="U4" s="11">
        <v>3804.5369999999998</v>
      </c>
      <c r="V4" s="11">
        <v>3797.2330000000002</v>
      </c>
      <c r="W4" s="11">
        <v>4253.75</v>
      </c>
      <c r="X4" s="11">
        <v>4299.0320000000002</v>
      </c>
      <c r="Y4" s="11">
        <v>4083.7710000000002</v>
      </c>
      <c r="Z4" s="11">
        <v>3781.7550000000001</v>
      </c>
      <c r="AA4" s="11">
        <v>2659.3989999999999</v>
      </c>
      <c r="AB4" s="11">
        <v>2061.4650000000001</v>
      </c>
      <c r="AC4" s="11">
        <v>1504.2840000000001</v>
      </c>
      <c r="AD4" s="11">
        <v>1072.287</v>
      </c>
      <c r="AE4" s="11">
        <v>551.75199999999995</v>
      </c>
      <c r="AF4" s="11">
        <v>185.79900000000001</v>
      </c>
      <c r="AG4" s="11">
        <v>43.354999999999997</v>
      </c>
      <c r="AH4" s="11">
        <v>4.3570000000000002</v>
      </c>
    </row>
    <row r="5" spans="1:34" x14ac:dyDescent="0.2">
      <c r="A5" s="5">
        <v>1730</v>
      </c>
      <c r="B5" s="6" t="s">
        <v>29</v>
      </c>
      <c r="C5" s="10" t="s">
        <v>34</v>
      </c>
      <c r="D5" s="7"/>
      <c r="E5" s="7">
        <v>356</v>
      </c>
      <c r="F5" s="7">
        <v>2020</v>
      </c>
      <c r="G5" s="8">
        <v>1015540802.9999999</v>
      </c>
      <c r="H5" s="8">
        <v>939959749.19999993</v>
      </c>
      <c r="I5" s="8">
        <f t="shared" si="0"/>
        <v>0.18353983704816287</v>
      </c>
      <c r="J5" s="12">
        <f t="shared" si="1"/>
        <v>0.24282507436542905</v>
      </c>
      <c r="K5" s="12">
        <f t="shared" si="2"/>
        <v>0.2889545677154407</v>
      </c>
      <c r="L5" s="12">
        <f t="shared" si="3"/>
        <v>0.18828387827311449</v>
      </c>
      <c r="M5" s="12">
        <f t="shared" si="4"/>
        <v>9.6396642597853091E-2</v>
      </c>
      <c r="N5" s="11">
        <v>121159.40300000001</v>
      </c>
      <c r="O5" s="11">
        <v>120218.65399999999</v>
      </c>
      <c r="P5" s="11">
        <v>126278.893</v>
      </c>
      <c r="Q5" s="11">
        <v>125968.423</v>
      </c>
      <c r="R5" s="11">
        <v>122132.69</v>
      </c>
      <c r="S5" s="11">
        <v>116799.295</v>
      </c>
      <c r="T5" s="11">
        <v>111446.501</v>
      </c>
      <c r="U5" s="11">
        <v>102748.162</v>
      </c>
      <c r="V5" s="11">
        <v>89703.040999999997</v>
      </c>
      <c r="W5" s="11">
        <v>79154.460000000006</v>
      </c>
      <c r="X5" s="11">
        <v>68807.625</v>
      </c>
      <c r="Y5" s="11">
        <v>59315.423000000003</v>
      </c>
      <c r="Z5" s="11">
        <v>48856.218999999997</v>
      </c>
      <c r="AA5" s="11">
        <v>37882.692999999999</v>
      </c>
      <c r="AB5" s="11">
        <v>23845.607</v>
      </c>
      <c r="AC5" s="11">
        <v>14965.855</v>
      </c>
      <c r="AD5" s="11">
        <v>8582.6479999999992</v>
      </c>
      <c r="AE5" s="11">
        <v>3803.2440000000001</v>
      </c>
      <c r="AF5" s="11">
        <v>1224.123</v>
      </c>
      <c r="AG5" s="11">
        <v>265.79899999999998</v>
      </c>
      <c r="AH5" s="11">
        <v>38.994999999999997</v>
      </c>
    </row>
    <row r="6" spans="1:34" x14ac:dyDescent="0.2">
      <c r="A6" s="5">
        <v>1892</v>
      </c>
      <c r="B6" s="6" t="s">
        <v>29</v>
      </c>
      <c r="C6" s="10" t="s">
        <v>35</v>
      </c>
      <c r="D6" s="7"/>
      <c r="E6" s="7">
        <v>360</v>
      </c>
      <c r="F6" s="7">
        <v>2020</v>
      </c>
      <c r="G6" s="8">
        <v>200391112.99999997</v>
      </c>
      <c r="H6" s="8">
        <v>186289072.39999998</v>
      </c>
      <c r="I6" s="8">
        <f t="shared" si="0"/>
        <v>0.16971230245923971</v>
      </c>
      <c r="J6" s="12">
        <f t="shared" si="1"/>
        <v>0.22812202268499782</v>
      </c>
      <c r="K6" s="12">
        <f t="shared" si="2"/>
        <v>0.31003297861716123</v>
      </c>
      <c r="L6" s="12">
        <f t="shared" si="3"/>
        <v>0.20788644498076311</v>
      </c>
      <c r="M6" s="12">
        <f t="shared" si="4"/>
        <v>8.4246251257838134E-2</v>
      </c>
      <c r="N6" s="11">
        <v>23796.973000000002</v>
      </c>
      <c r="O6" s="11">
        <v>24464.763999999999</v>
      </c>
      <c r="P6" s="11">
        <v>23570.136999999999</v>
      </c>
      <c r="Q6" s="11">
        <v>23503.401000000002</v>
      </c>
      <c r="R6" s="11">
        <v>22214.187000000002</v>
      </c>
      <c r="S6" s="11">
        <v>21545.743999999999</v>
      </c>
      <c r="T6" s="11">
        <v>20950.896000000001</v>
      </c>
      <c r="U6" s="11">
        <v>20751.438999999998</v>
      </c>
      <c r="V6" s="11">
        <v>19214.126</v>
      </c>
      <c r="W6" s="11">
        <v>17790.190999999999</v>
      </c>
      <c r="X6" s="11">
        <v>15640.960999999999</v>
      </c>
      <c r="Y6" s="11">
        <v>12926.593000000001</v>
      </c>
      <c r="Z6" s="11">
        <v>10159.419</v>
      </c>
      <c r="AA6" s="11">
        <v>6793.277</v>
      </c>
      <c r="AB6" s="11">
        <v>4251.4229999999998</v>
      </c>
      <c r="AC6" s="11">
        <v>2657.4369999999999</v>
      </c>
      <c r="AD6" s="11">
        <v>1393.3979999999999</v>
      </c>
      <c r="AE6" s="11">
        <v>462.15899999999999</v>
      </c>
      <c r="AF6" s="11">
        <v>121.53100000000001</v>
      </c>
      <c r="AG6" s="11">
        <v>14.093</v>
      </c>
      <c r="AH6" s="11">
        <v>0.83799999999999997</v>
      </c>
    </row>
    <row r="7" spans="1:34" x14ac:dyDescent="0.2">
      <c r="A7" s="5">
        <v>1982</v>
      </c>
      <c r="B7" s="6" t="s">
        <v>29</v>
      </c>
      <c r="C7" s="10" t="s">
        <v>36</v>
      </c>
      <c r="D7" s="7"/>
      <c r="E7" s="7">
        <v>702</v>
      </c>
      <c r="F7" s="7">
        <v>2020</v>
      </c>
      <c r="G7" s="8">
        <v>5087516.9999999991</v>
      </c>
      <c r="H7" s="8">
        <v>4887023.9999999991</v>
      </c>
      <c r="I7" s="8">
        <f t="shared" si="0"/>
        <v>0.10352435347156062</v>
      </c>
      <c r="J7" s="12">
        <f t="shared" si="1"/>
        <v>0.15875899115699044</v>
      </c>
      <c r="K7" s="12">
        <f t="shared" si="2"/>
        <v>0.2761165077151248</v>
      </c>
      <c r="L7" s="12">
        <f t="shared" si="3"/>
        <v>0.27891432495522839</v>
      </c>
      <c r="M7" s="12">
        <f t="shared" si="4"/>
        <v>0.18268582270109582</v>
      </c>
      <c r="N7" s="11">
        <v>264.39999999999998</v>
      </c>
      <c r="O7" s="11">
        <v>281.57799999999997</v>
      </c>
      <c r="P7" s="11">
        <v>301.55799999999999</v>
      </c>
      <c r="Q7" s="11">
        <v>334.15499999999997</v>
      </c>
      <c r="R7" s="11">
        <v>372.26400000000001</v>
      </c>
      <c r="S7" s="11">
        <v>397.46600000000001</v>
      </c>
      <c r="T7" s="11">
        <v>378.39299999999997</v>
      </c>
      <c r="U7" s="11">
        <v>416.61599999999999</v>
      </c>
      <c r="V7" s="11">
        <v>452.73399999999998</v>
      </c>
      <c r="W7" s="11">
        <v>480.03800000000001</v>
      </c>
      <c r="X7" s="11">
        <v>464.238</v>
      </c>
      <c r="Y7" s="11">
        <v>470.63799999999998</v>
      </c>
      <c r="Z7" s="11">
        <v>428.185</v>
      </c>
      <c r="AA7" s="11">
        <v>337.065</v>
      </c>
      <c r="AB7" s="11">
        <v>246.5</v>
      </c>
      <c r="AC7" s="11">
        <v>134.726</v>
      </c>
      <c r="AD7" s="11">
        <v>95.674999999999997</v>
      </c>
      <c r="AE7" s="11">
        <v>51.66</v>
      </c>
      <c r="AF7" s="11">
        <v>20.61</v>
      </c>
      <c r="AG7" s="11">
        <v>5.6929999999999996</v>
      </c>
      <c r="AH7" s="11">
        <v>0.86099999999999999</v>
      </c>
    </row>
    <row r="8" spans="1:34" x14ac:dyDescent="0.2">
      <c r="A8" s="5">
        <v>2504</v>
      </c>
      <c r="B8" s="6" t="s">
        <v>29</v>
      </c>
      <c r="C8" s="10" t="s">
        <v>37</v>
      </c>
      <c r="D8" s="7"/>
      <c r="E8" s="7">
        <v>616</v>
      </c>
      <c r="F8" s="7">
        <v>2020</v>
      </c>
      <c r="G8" s="8">
        <v>32326687</v>
      </c>
      <c r="H8" s="8">
        <v>31255823.800000001</v>
      </c>
      <c r="I8" s="8">
        <f t="shared" si="0"/>
        <v>8.7186977295412069E-2</v>
      </c>
      <c r="J8" s="12">
        <f t="shared" si="1"/>
        <v>0.16950329109546619</v>
      </c>
      <c r="K8" s="12">
        <f t="shared" si="2"/>
        <v>0.28241706430402902</v>
      </c>
      <c r="L8" s="12">
        <f t="shared" si="3"/>
        <v>0.23566356936015237</v>
      </c>
      <c r="M8" s="12">
        <f t="shared" si="4"/>
        <v>0.22522909794494045</v>
      </c>
      <c r="N8" s="11">
        <v>1716.326</v>
      </c>
      <c r="O8" s="11">
        <v>1899.1489999999999</v>
      </c>
      <c r="P8" s="11">
        <v>2000.069</v>
      </c>
      <c r="Q8" s="11">
        <v>1784.7719999999999</v>
      </c>
      <c r="R8" s="11">
        <v>2011.192</v>
      </c>
      <c r="S8" s="11">
        <v>2476.3809999999999</v>
      </c>
      <c r="T8" s="11">
        <v>2821.5839999999998</v>
      </c>
      <c r="U8" s="11">
        <v>3205.03</v>
      </c>
      <c r="V8" s="11">
        <v>3007.0070000000001</v>
      </c>
      <c r="W8" s="11">
        <v>2615.1410000000001</v>
      </c>
      <c r="X8" s="11">
        <v>2269.009</v>
      </c>
      <c r="Y8" s="11">
        <v>2350.9589999999998</v>
      </c>
      <c r="Z8" s="11">
        <v>2745.8910000000001</v>
      </c>
      <c r="AA8" s="11">
        <v>2458.8989999999999</v>
      </c>
      <c r="AB8" s="11">
        <v>1854.0150000000001</v>
      </c>
      <c r="AC8" s="11">
        <v>1040.9970000000001</v>
      </c>
      <c r="AD8" s="11">
        <v>878.14800000000002</v>
      </c>
      <c r="AE8" s="11">
        <v>541.89</v>
      </c>
      <c r="AF8" s="11">
        <v>217.12</v>
      </c>
      <c r="AG8" s="11">
        <v>45.289000000000001</v>
      </c>
      <c r="AH8" s="11">
        <v>3.363</v>
      </c>
    </row>
    <row r="9" spans="1:34" x14ac:dyDescent="0.2">
      <c r="A9" s="5">
        <v>2810</v>
      </c>
      <c r="B9" s="6" t="s">
        <v>29</v>
      </c>
      <c r="C9" s="10" t="s">
        <v>38</v>
      </c>
      <c r="D9" s="7"/>
      <c r="E9" s="7">
        <v>826</v>
      </c>
      <c r="F9" s="7">
        <v>2020</v>
      </c>
      <c r="G9" s="8">
        <v>55257676.999999993</v>
      </c>
      <c r="H9" s="8">
        <v>53084914.399999991</v>
      </c>
      <c r="I9" s="8">
        <f t="shared" si="0"/>
        <v>0.10159127995127748</v>
      </c>
      <c r="J9" s="12">
        <f t="shared" si="1"/>
        <v>0.16756283966052701</v>
      </c>
      <c r="K9" s="12">
        <f t="shared" si="2"/>
        <v>0.24420109077165625</v>
      </c>
      <c r="L9" s="12">
        <f t="shared" si="3"/>
        <v>0.24596309794558133</v>
      </c>
      <c r="M9" s="12">
        <f t="shared" si="4"/>
        <v>0.24068169167095807</v>
      </c>
      <c r="N9" s="11">
        <v>4067.8620000000001</v>
      </c>
      <c r="O9" s="11">
        <v>4063.84</v>
      </c>
      <c r="P9" s="11">
        <v>3944.8290000000002</v>
      </c>
      <c r="Q9" s="11">
        <v>3621.2710000000002</v>
      </c>
      <c r="R9" s="11">
        <v>3944.4560000000001</v>
      </c>
      <c r="S9" s="11">
        <v>4329.1819999999998</v>
      </c>
      <c r="T9" s="11">
        <v>4565.8770000000004</v>
      </c>
      <c r="U9" s="11">
        <v>4477.0879999999997</v>
      </c>
      <c r="V9" s="11">
        <v>4225.8950000000004</v>
      </c>
      <c r="W9" s="11">
        <v>4260.4110000000001</v>
      </c>
      <c r="X9" s="11">
        <v>4621.4179999999997</v>
      </c>
      <c r="Y9" s="11">
        <v>4534.2190000000001</v>
      </c>
      <c r="Z9" s="11">
        <v>3901.2930000000001</v>
      </c>
      <c r="AA9" s="11">
        <v>3378.2869999999998</v>
      </c>
      <c r="AB9" s="11">
        <v>3404.9929999999999</v>
      </c>
      <c r="AC9" s="11">
        <v>2456.654</v>
      </c>
      <c r="AD9" s="11">
        <v>1758.069</v>
      </c>
      <c r="AE9" s="11">
        <v>1103.19</v>
      </c>
      <c r="AF9" s="11">
        <v>516.76099999999997</v>
      </c>
      <c r="AG9" s="11">
        <v>140.98500000000001</v>
      </c>
      <c r="AH9" s="11">
        <v>17.628</v>
      </c>
    </row>
    <row r="10" spans="1:34" x14ac:dyDescent="0.2">
      <c r="A10" s="5">
        <v>2918</v>
      </c>
      <c r="B10" s="6" t="s">
        <v>29</v>
      </c>
      <c r="C10" s="10" t="s">
        <v>39</v>
      </c>
      <c r="D10" s="7"/>
      <c r="E10" s="7">
        <v>380</v>
      </c>
      <c r="F10" s="7">
        <v>2020</v>
      </c>
      <c r="G10" s="8">
        <v>51320180</v>
      </c>
      <c r="H10" s="8">
        <v>49625238.799999997</v>
      </c>
      <c r="I10" s="8">
        <f t="shared" si="0"/>
        <v>7.9952779995488915E-2</v>
      </c>
      <c r="J10" s="12">
        <f t="shared" si="1"/>
        <v>0.12237462522799993</v>
      </c>
      <c r="K10" s="12">
        <f t="shared" si="2"/>
        <v>0.24164701853283579</v>
      </c>
      <c r="L10" s="12">
        <f t="shared" si="3"/>
        <v>0.27065084873707446</v>
      </c>
      <c r="M10" s="12">
        <f t="shared" si="4"/>
        <v>0.28537472750660098</v>
      </c>
      <c r="N10" s="11">
        <v>2425.4299999999998</v>
      </c>
      <c r="O10" s="11">
        <v>2568.6170000000002</v>
      </c>
      <c r="P10" s="11">
        <v>2817.846</v>
      </c>
      <c r="Q10" s="11">
        <v>2824.902</v>
      </c>
      <c r="R10" s="11">
        <v>2837.7150000000001</v>
      </c>
      <c r="S10" s="11">
        <v>2969.8850000000002</v>
      </c>
      <c r="T10" s="11">
        <v>3102.9850000000001</v>
      </c>
      <c r="U10" s="11">
        <v>3376.6979999999999</v>
      </c>
      <c r="V10" s="11">
        <v>3960.0880000000002</v>
      </c>
      <c r="W10" s="11">
        <v>4655.0050000000001</v>
      </c>
      <c r="X10" s="11">
        <v>4810.5190000000002</v>
      </c>
      <c r="Y10" s="11">
        <v>4629.46</v>
      </c>
      <c r="Z10" s="11">
        <v>3991.134</v>
      </c>
      <c r="AA10" s="11">
        <v>3572.5030000000002</v>
      </c>
      <c r="AB10" s="11">
        <v>3427.4639999999999</v>
      </c>
      <c r="AC10" s="11">
        <v>2637.777</v>
      </c>
      <c r="AD10" s="11">
        <v>2269.41</v>
      </c>
      <c r="AE10" s="11">
        <v>1410.33</v>
      </c>
      <c r="AF10" s="11">
        <v>649.68299999999999</v>
      </c>
      <c r="AG10" s="11">
        <v>176.90899999999999</v>
      </c>
      <c r="AH10" s="11">
        <v>17.713000000000001</v>
      </c>
    </row>
    <row r="11" spans="1:34" x14ac:dyDescent="0.2">
      <c r="A11" s="5">
        <v>3134</v>
      </c>
      <c r="B11" s="6" t="s">
        <v>29</v>
      </c>
      <c r="C11" s="10" t="s">
        <v>40</v>
      </c>
      <c r="D11" s="7"/>
      <c r="E11" s="7">
        <v>276</v>
      </c>
      <c r="F11" s="7">
        <v>2020</v>
      </c>
      <c r="G11" s="8">
        <v>71702526</v>
      </c>
      <c r="H11" s="8">
        <v>69415189.200000003</v>
      </c>
      <c r="I11" s="8">
        <f t="shared" si="0"/>
        <v>8.5032487385340152E-2</v>
      </c>
      <c r="J11" s="12">
        <f t="shared" si="1"/>
        <v>0.15000317826692605</v>
      </c>
      <c r="K11" s="12">
        <f t="shared" si="2"/>
        <v>0.22186747853739194</v>
      </c>
      <c r="L11" s="12">
        <f t="shared" si="3"/>
        <v>0.27966619732270359</v>
      </c>
      <c r="M11" s="12">
        <f t="shared" si="4"/>
        <v>0.26343065848763841</v>
      </c>
      <c r="N11" s="11">
        <v>3688.8380000000002</v>
      </c>
      <c r="O11" s="11">
        <v>3598.02</v>
      </c>
      <c r="P11" s="11">
        <v>3551.0659999999998</v>
      </c>
      <c r="Q11" s="11">
        <v>3812.2280000000001</v>
      </c>
      <c r="R11" s="11">
        <v>4377.6549999999997</v>
      </c>
      <c r="S11" s="11">
        <v>4913.3509999999997</v>
      </c>
      <c r="T11" s="11">
        <v>5499.1480000000001</v>
      </c>
      <c r="U11" s="11">
        <v>5256.2950000000001</v>
      </c>
      <c r="V11" s="11">
        <v>4902.3559999999998</v>
      </c>
      <c r="W11" s="11">
        <v>5242.3220000000001</v>
      </c>
      <c r="X11" s="11">
        <v>6773.0609999999997</v>
      </c>
      <c r="Y11" s="11">
        <v>6810.7870000000003</v>
      </c>
      <c r="Z11" s="11">
        <v>5829.2340000000004</v>
      </c>
      <c r="AA11" s="11">
        <v>4862.6270000000004</v>
      </c>
      <c r="AB11" s="11">
        <v>3916.78</v>
      </c>
      <c r="AC11" s="11">
        <v>3726.9659999999999</v>
      </c>
      <c r="AD11" s="11">
        <v>3333.6080000000002</v>
      </c>
      <c r="AE11" s="11">
        <v>1603.08</v>
      </c>
      <c r="AF11" s="11">
        <v>672.20299999999997</v>
      </c>
      <c r="AG11" s="11">
        <v>157.93600000000001</v>
      </c>
      <c r="AH11" s="11">
        <v>12.888999999999999</v>
      </c>
    </row>
    <row r="12" spans="1:34" x14ac:dyDescent="0.2">
      <c r="A12" s="5">
        <v>3656</v>
      </c>
      <c r="B12" s="6" t="s">
        <v>29</v>
      </c>
      <c r="C12" s="10" t="s">
        <v>41</v>
      </c>
      <c r="D12" s="7"/>
      <c r="E12" s="7">
        <v>484</v>
      </c>
      <c r="F12" s="7">
        <v>2020</v>
      </c>
      <c r="G12" s="8">
        <v>99754755.999999985</v>
      </c>
      <c r="H12" s="8">
        <v>92799575.799999982</v>
      </c>
      <c r="I12" s="8">
        <f t="shared" si="0"/>
        <v>0.17573222355182366</v>
      </c>
      <c r="J12" s="12">
        <f t="shared" si="1"/>
        <v>0.2328969482207483</v>
      </c>
      <c r="K12" s="12">
        <f t="shared" si="2"/>
        <v>0.29984795469291364</v>
      </c>
      <c r="L12" s="12">
        <f t="shared" si="3"/>
        <v>0.1827328072764747</v>
      </c>
      <c r="M12" s="12">
        <f t="shared" si="4"/>
        <v>0.10879006625803997</v>
      </c>
      <c r="N12" s="11">
        <v>11259.344999999999</v>
      </c>
      <c r="O12" s="11">
        <v>11493.786</v>
      </c>
      <c r="P12" s="11">
        <v>11362.14</v>
      </c>
      <c r="Q12" s="11">
        <v>11591.967000000001</v>
      </c>
      <c r="R12" s="11">
        <v>11671.089</v>
      </c>
      <c r="S12" s="11">
        <v>11163.879000000001</v>
      </c>
      <c r="T12" s="11">
        <v>10448.859</v>
      </c>
      <c r="U12" s="11">
        <v>9668.8979999999992</v>
      </c>
      <c r="V12" s="11">
        <v>9291.8989999999994</v>
      </c>
      <c r="W12" s="11">
        <v>8864.9660000000003</v>
      </c>
      <c r="X12" s="11">
        <v>6863.759</v>
      </c>
      <c r="Y12" s="11">
        <v>5537.5720000000001</v>
      </c>
      <c r="Z12" s="11">
        <v>4556.1959999999999</v>
      </c>
      <c r="AA12" s="11">
        <v>3641.9490000000001</v>
      </c>
      <c r="AB12" s="11">
        <v>2444.1849999999999</v>
      </c>
      <c r="AC12" s="11">
        <v>1778.6880000000001</v>
      </c>
      <c r="AD12" s="11">
        <v>1111.8869999999999</v>
      </c>
      <c r="AE12" s="11">
        <v>680.35299999999995</v>
      </c>
      <c r="AF12" s="11">
        <v>320.976</v>
      </c>
      <c r="AG12" s="11">
        <v>102.203</v>
      </c>
      <c r="AH12" s="11">
        <v>15.430999999999999</v>
      </c>
    </row>
    <row r="13" spans="1:34" x14ac:dyDescent="0.2">
      <c r="A13" s="5">
        <v>3764</v>
      </c>
      <c r="B13" s="6" t="s">
        <v>29</v>
      </c>
      <c r="C13" s="10" t="s">
        <v>42</v>
      </c>
      <c r="D13" s="7"/>
      <c r="E13" s="7">
        <v>76</v>
      </c>
      <c r="F13" s="7">
        <v>2020</v>
      </c>
      <c r="G13" s="8">
        <v>169623876</v>
      </c>
      <c r="H13" s="8">
        <v>159837762.59999999</v>
      </c>
      <c r="I13" s="8">
        <f t="shared" si="0"/>
        <v>0.14903892679989256</v>
      </c>
      <c r="J13" s="12">
        <f t="shared" si="1"/>
        <v>0.21540663132380461</v>
      </c>
      <c r="K13" s="12">
        <f t="shared" si="2"/>
        <v>0.29591305102515247</v>
      </c>
      <c r="L13" s="12">
        <f t="shared" si="3"/>
        <v>0.21188894569774219</v>
      </c>
      <c r="M13" s="12">
        <f t="shared" si="4"/>
        <v>0.12775244515340833</v>
      </c>
      <c r="N13" s="11">
        <v>14279.579</v>
      </c>
      <c r="O13" s="11">
        <v>14846.955</v>
      </c>
      <c r="P13" s="11">
        <v>15112.636</v>
      </c>
      <c r="Q13" s="11">
        <v>16310.189</v>
      </c>
      <c r="R13" s="11">
        <v>17297.973000000002</v>
      </c>
      <c r="S13" s="11">
        <v>17083.353999999999</v>
      </c>
      <c r="T13" s="11">
        <v>17346.759999999998</v>
      </c>
      <c r="U13" s="11">
        <v>17508.269</v>
      </c>
      <c r="V13" s="11">
        <v>15865.808999999999</v>
      </c>
      <c r="W13" s="11">
        <v>13924.002</v>
      </c>
      <c r="X13" s="11">
        <v>12833.445</v>
      </c>
      <c r="Y13" s="11">
        <v>11605.133</v>
      </c>
      <c r="Z13" s="11">
        <v>9429.277</v>
      </c>
      <c r="AA13" s="11">
        <v>7436.4610000000002</v>
      </c>
      <c r="AB13" s="11">
        <v>5316.607</v>
      </c>
      <c r="AC13" s="11">
        <v>3484.7359999999999</v>
      </c>
      <c r="AD13" s="11">
        <v>2308.77</v>
      </c>
      <c r="AE13" s="11">
        <v>1182.393</v>
      </c>
      <c r="AF13" s="11">
        <v>524.40800000000002</v>
      </c>
      <c r="AG13" s="11">
        <v>142.93299999999999</v>
      </c>
      <c r="AH13" s="11">
        <v>23.356999999999999</v>
      </c>
    </row>
    <row r="14" spans="1:34" x14ac:dyDescent="0.2">
      <c r="A14" s="5">
        <v>1010</v>
      </c>
      <c r="B14" s="6" t="s">
        <v>29</v>
      </c>
      <c r="C14" s="10" t="s">
        <v>30</v>
      </c>
      <c r="D14" s="7"/>
      <c r="E14" s="7">
        <v>710</v>
      </c>
      <c r="F14" s="7">
        <v>2020</v>
      </c>
      <c r="G14" s="8">
        <f t="shared" ref="G14" si="5">SUM(P14:AG14)*1000</f>
        <v>42069677</v>
      </c>
      <c r="H14" s="8">
        <f t="shared" ref="H14" si="6">G14-600*P14</f>
        <v>38966759</v>
      </c>
      <c r="I14" s="8">
        <f t="shared" si="0"/>
        <v>0.21274710794604357</v>
      </c>
      <c r="J14" s="12">
        <f t="shared" si="1"/>
        <v>0.28487855417082691</v>
      </c>
      <c r="K14" s="12">
        <f t="shared" si="2"/>
        <v>0.28284455395065966</v>
      </c>
      <c r="L14" s="12">
        <f t="shared" si="3"/>
        <v>0.16141070131335164</v>
      </c>
      <c r="M14" s="12">
        <f t="shared" si="4"/>
        <v>5.8119082619118287E-2</v>
      </c>
      <c r="N14" s="9">
        <v>5640.31</v>
      </c>
      <c r="O14" s="9">
        <v>5363.3689999999997</v>
      </c>
      <c r="P14" s="9">
        <v>5171.53</v>
      </c>
      <c r="Q14" s="9">
        <v>5136.7079999999996</v>
      </c>
      <c r="R14" s="9">
        <v>5139.5990000000002</v>
      </c>
      <c r="S14" s="9">
        <v>5066.8410000000003</v>
      </c>
      <c r="T14" s="9">
        <v>4566.6469999999999</v>
      </c>
      <c r="U14" s="9">
        <v>3763.9560000000001</v>
      </c>
      <c r="V14" s="9">
        <v>3155.7919999999999</v>
      </c>
      <c r="W14" s="9">
        <v>2644.9580000000001</v>
      </c>
      <c r="X14" s="9">
        <v>2228.5949999999998</v>
      </c>
      <c r="Y14" s="9">
        <v>1826.6980000000001</v>
      </c>
      <c r="Z14" s="9">
        <v>1402.991</v>
      </c>
      <c r="AA14" s="9">
        <v>896.38699999999994</v>
      </c>
      <c r="AB14" s="9">
        <v>574.14700000000005</v>
      </c>
      <c r="AC14" s="9">
        <v>309.43400000000003</v>
      </c>
      <c r="AD14" s="9">
        <v>134.101</v>
      </c>
      <c r="AE14" s="9">
        <v>41.875999999999998</v>
      </c>
      <c r="AF14" s="9">
        <v>8.3569999999999993</v>
      </c>
      <c r="AG14" s="9">
        <v>1.06</v>
      </c>
    </row>
    <row r="15" spans="1:34" x14ac:dyDescent="0.2">
      <c r="A15" s="5">
        <v>3026</v>
      </c>
      <c r="B15" s="6" t="s">
        <v>29</v>
      </c>
      <c r="C15" s="10" t="s">
        <v>56</v>
      </c>
      <c r="D15" s="7">
        <v>21</v>
      </c>
      <c r="E15" s="7">
        <v>724</v>
      </c>
      <c r="F15" s="7">
        <v>2020</v>
      </c>
      <c r="G15" s="8">
        <f>SUM(Q15:AH15)*1000</f>
        <v>39837466</v>
      </c>
      <c r="H15" s="8">
        <f>G15-600*Q15</f>
        <v>38456295.399999999</v>
      </c>
      <c r="I15" s="8">
        <f t="shared" ref="I15" si="7">(0.4*Q15+R15)/(0.4*Q15+SUM(R15:AH15))</f>
        <v>7.9191491752479096E-2</v>
      </c>
      <c r="J15" s="12">
        <f t="shared" ref="J15" si="8">(S15+T15)/(0.4*Q15+SUM(R15:AH15))</f>
        <v>0.12421461688688819</v>
      </c>
      <c r="K15" s="12">
        <f t="shared" ref="K15" si="9">SUM(U15:W15)/(0.4*Q15+SUM(R15:AH15))</f>
        <v>0.28456157532012299</v>
      </c>
      <c r="L15" s="12">
        <f t="shared" ref="L15" si="10">SUM(X15:Z15)/(0.4*Q15+SUM(R15:AH15))</f>
        <v>0.26561284423668119</v>
      </c>
      <c r="M15" s="12">
        <f t="shared" ref="M15" si="11">SUM(AA15:AH15)/(0.4*Q15+SUM(R15:AH15))</f>
        <v>0.24641947180382848</v>
      </c>
      <c r="N15" s="9">
        <v>1982.664</v>
      </c>
      <c r="O15" s="9">
        <v>2177.5700000000002</v>
      </c>
      <c r="P15" s="9">
        <v>2461.5189999999998</v>
      </c>
      <c r="Q15" s="9">
        <v>2301.951</v>
      </c>
      <c r="R15" s="9">
        <v>2124.6309999999999</v>
      </c>
      <c r="S15" s="9">
        <v>2273.7550000000001</v>
      </c>
      <c r="T15" s="9">
        <v>2503.0790000000002</v>
      </c>
      <c r="U15" s="9">
        <v>3087.116</v>
      </c>
      <c r="V15" s="9">
        <v>3895.9969999999998</v>
      </c>
      <c r="W15" s="9">
        <v>3960.0709999999999</v>
      </c>
      <c r="X15" s="9">
        <v>3687.98</v>
      </c>
      <c r="Y15" s="9">
        <v>3479.2060000000001</v>
      </c>
      <c r="Z15" s="9">
        <v>3047.3</v>
      </c>
      <c r="AA15" s="9">
        <v>2488.1489999999999</v>
      </c>
      <c r="AB15" s="9">
        <v>2223.59</v>
      </c>
      <c r="AC15" s="9">
        <v>1799.8409999999999</v>
      </c>
      <c r="AD15" s="9">
        <v>1343.798</v>
      </c>
      <c r="AE15" s="9">
        <v>1030.1369999999999</v>
      </c>
      <c r="AF15" s="9">
        <v>461.43900000000002</v>
      </c>
      <c r="AG15" s="9">
        <v>116.301</v>
      </c>
      <c r="AH15" s="9">
        <v>13.125</v>
      </c>
    </row>
    <row r="16" spans="1:34" x14ac:dyDescent="0.2">
      <c r="I16" s="8"/>
      <c r="J16" s="12"/>
      <c r="K16" s="12"/>
      <c r="L16" s="12"/>
      <c r="M16" s="12"/>
    </row>
    <row r="17" spans="1:34" x14ac:dyDescent="0.2">
      <c r="I17" s="8"/>
      <c r="J17" s="12"/>
      <c r="K17" s="12"/>
      <c r="L17" s="12"/>
      <c r="M17" s="12"/>
    </row>
    <row r="18" spans="1:34" x14ac:dyDescent="0.2">
      <c r="I18" s="8"/>
      <c r="J18" s="12"/>
      <c r="K18" s="12"/>
      <c r="L18" s="12"/>
      <c r="M18" s="12"/>
    </row>
    <row r="19" spans="1:34" x14ac:dyDescent="0.2">
      <c r="A19" s="5"/>
      <c r="B19" s="6"/>
      <c r="C19" s="10"/>
      <c r="D19" s="7"/>
      <c r="E19" s="7"/>
      <c r="F19" s="7"/>
      <c r="G19" s="8"/>
      <c r="H19" s="8"/>
      <c r="I19" s="8"/>
      <c r="J19" s="12"/>
      <c r="K19" s="12"/>
      <c r="L19" s="12"/>
      <c r="M19" s="12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Men-women_ratio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2021-06-07T10:09:38Z</dcterms:created>
  <dcterms:modified xsi:type="dcterms:W3CDTF">2021-06-10T13:52:59Z</dcterms:modified>
</cp:coreProperties>
</file>