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4"/>
  <workbookPr/>
  <mc:AlternateContent xmlns:mc="http://schemas.openxmlformats.org/markup-compatibility/2006">
    <mc:Choice Requires="x15">
      <x15ac:absPath xmlns:x15ac="http://schemas.microsoft.com/office/spreadsheetml/2010/11/ac" url="/Users/Bluebii/Library/Mobile Documents/com~apple~CloudDocs/TRAVAIL/Jobs/Stantcheva_2020:21/OECD/oecd_climate/questionnaires/"/>
    </mc:Choice>
  </mc:AlternateContent>
  <xr:revisionPtr revIDLastSave="0" documentId="13_ncr:1_{487CF4F7-6D1B-6C46-A5D6-63783A6921C1}" xr6:coauthVersionLast="43" xr6:coauthVersionMax="43" xr10:uidLastSave="{00000000-0000-0000-0000-000000000000}"/>
  <bookViews>
    <workbookView xWindow="0" yWindow="460" windowWidth="25600" windowHeight="14480" xr2:uid="{00000000-000D-0000-FFFF-FFFF00000000}"/>
  </bookViews>
  <sheets>
    <sheet name="Specificities" sheetId="1" r:id="rId1"/>
    <sheet name="quotas_US" sheetId="2" r:id="rId2"/>
    <sheet name="quotas_FR" sheetId="3" r:id="rId3"/>
    <sheet name="quotas_DK" sheetId="4" r:id="rId4"/>
    <sheet name="quotas_IN" sheetId="5" r:id="rId5"/>
    <sheet name="quotas_UK" sheetId="6" r:id="rId6"/>
    <sheet name="quotas_SP" sheetId="7" r:id="rId7"/>
    <sheet name="quotas_DE" sheetId="8" r:id="rId8"/>
    <sheet name="quotas_PL" sheetId="9" r:id="rId9"/>
    <sheet name="quotas_IT" sheetId="12" r:id="rId10"/>
    <sheet name="quotas_ID" sheetId="10" r:id="rId11"/>
    <sheet name="quotas_JP" sheetId="11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5" i="4" l="1"/>
  <c r="C27" i="4"/>
  <c r="B27" i="4"/>
  <c r="D27" i="4" s="1"/>
  <c r="C26" i="4"/>
  <c r="B26" i="4"/>
  <c r="D26" i="4" s="1"/>
  <c r="G19" i="4"/>
  <c r="E20" i="4" l="1"/>
  <c r="F20" i="4"/>
  <c r="E21" i="4"/>
  <c r="F21" i="4"/>
  <c r="D50" i="1" l="1"/>
  <c r="D55" i="1" s="1"/>
  <c r="C55" i="1"/>
  <c r="E55" i="1"/>
  <c r="F55" i="1"/>
  <c r="G55" i="1"/>
  <c r="H55" i="1"/>
  <c r="I55" i="1"/>
  <c r="J55" i="1"/>
  <c r="K55" i="1"/>
  <c r="L55" i="1"/>
  <c r="M55" i="1"/>
  <c r="B55" i="1"/>
  <c r="C53" i="1"/>
  <c r="C54" i="1" s="1"/>
  <c r="E53" i="1"/>
  <c r="E54" i="1" s="1"/>
  <c r="F53" i="1"/>
  <c r="F54" i="1" s="1"/>
  <c r="G53" i="1"/>
  <c r="G54" i="1" s="1"/>
  <c r="H53" i="1"/>
  <c r="H54" i="1" s="1"/>
  <c r="I53" i="1"/>
  <c r="I54" i="1" s="1"/>
  <c r="J53" i="1"/>
  <c r="J54" i="1" s="1"/>
  <c r="K53" i="1"/>
  <c r="K54" i="1" s="1"/>
  <c r="L53" i="1"/>
  <c r="L54" i="1" s="1"/>
  <c r="M53" i="1"/>
  <c r="M54" i="1" s="1"/>
  <c r="B53" i="1"/>
  <c r="B54" i="1" s="1"/>
  <c r="D53" i="1" l="1"/>
  <c r="D54" i="1" s="1"/>
  <c r="M47" i="1"/>
  <c r="M45" i="1"/>
  <c r="F33" i="3" l="1"/>
  <c r="E33" i="3"/>
  <c r="D33" i="3"/>
  <c r="C33" i="3"/>
  <c r="B33" i="3"/>
  <c r="F32" i="3"/>
  <c r="E32" i="3"/>
  <c r="D32" i="3"/>
  <c r="C32" i="3"/>
  <c r="B32" i="3"/>
  <c r="F27" i="3"/>
  <c r="E27" i="3"/>
  <c r="D27" i="3"/>
  <c r="C27" i="3"/>
  <c r="B27" i="3"/>
  <c r="F26" i="3"/>
  <c r="E26" i="3"/>
  <c r="D26" i="3"/>
  <c r="C26" i="3"/>
  <c r="B26" i="3"/>
  <c r="G25" i="3"/>
  <c r="G27" i="3" s="1"/>
  <c r="C21" i="3"/>
  <c r="B21" i="3"/>
  <c r="C20" i="3"/>
  <c r="B20" i="3"/>
  <c r="D19" i="3"/>
  <c r="D20" i="3" s="1"/>
  <c r="F15" i="3"/>
  <c r="E15" i="3"/>
  <c r="D15" i="3"/>
  <c r="C15" i="3"/>
  <c r="B15" i="3"/>
  <c r="G14" i="3"/>
  <c r="G15" i="3" s="1"/>
  <c r="B10" i="3"/>
  <c r="E9" i="3"/>
  <c r="B9" i="3"/>
  <c r="F8" i="3"/>
  <c r="F10" i="3" s="1"/>
  <c r="E8" i="3"/>
  <c r="E10" i="3" s="1"/>
  <c r="D8" i="3"/>
  <c r="D10" i="3" s="1"/>
  <c r="C8" i="3"/>
  <c r="C9" i="3" s="1"/>
  <c r="I4" i="3"/>
  <c r="H4" i="3"/>
  <c r="G4" i="3"/>
  <c r="F4" i="3"/>
  <c r="E4" i="3"/>
  <c r="D4" i="3"/>
  <c r="C4" i="3"/>
  <c r="B4" i="3"/>
  <c r="I3" i="3"/>
  <c r="H3" i="3"/>
  <c r="G3" i="3"/>
  <c r="F3" i="3"/>
  <c r="E3" i="3"/>
  <c r="D3" i="3"/>
  <c r="C3" i="3"/>
  <c r="B3" i="3"/>
  <c r="J2" i="3"/>
  <c r="J4" i="3" s="1"/>
  <c r="D9" i="3" l="1"/>
  <c r="F9" i="3"/>
  <c r="G8" i="3"/>
  <c r="C10" i="3"/>
  <c r="G10" i="3" s="1"/>
  <c r="G26" i="3"/>
  <c r="D21" i="3"/>
  <c r="J3" i="3"/>
  <c r="G9" i="3" l="1"/>
  <c r="F15" i="4"/>
  <c r="E15" i="4"/>
  <c r="D15" i="4"/>
  <c r="C15" i="4"/>
  <c r="B15" i="4"/>
  <c r="F14" i="4"/>
  <c r="E14" i="4"/>
  <c r="D14" i="4"/>
  <c r="C14" i="4"/>
  <c r="B14" i="4"/>
  <c r="D21" i="4"/>
  <c r="C21" i="4"/>
  <c r="B21" i="4"/>
  <c r="D20" i="4"/>
  <c r="C20" i="4"/>
  <c r="B20" i="4"/>
  <c r="F10" i="4"/>
  <c r="E10" i="4"/>
  <c r="D10" i="4"/>
  <c r="C10" i="4"/>
  <c r="B10" i="4"/>
  <c r="F9" i="4"/>
  <c r="E9" i="4"/>
  <c r="D9" i="4"/>
  <c r="C9" i="4"/>
  <c r="B9" i="4"/>
  <c r="G8" i="4"/>
  <c r="G10" i="4" s="1"/>
  <c r="C4" i="4"/>
  <c r="B4" i="4"/>
  <c r="C3" i="4"/>
  <c r="B3" i="4"/>
  <c r="D2" i="4"/>
  <c r="D3" i="4" s="1"/>
  <c r="G21" i="4" l="1"/>
  <c r="G20" i="4"/>
  <c r="G9" i="4"/>
  <c r="D4" i="4"/>
  <c r="D18" i="2" l="1"/>
  <c r="C18" i="2"/>
  <c r="B18" i="2"/>
  <c r="C15" i="2"/>
  <c r="B15" i="2"/>
  <c r="E12" i="2"/>
  <c r="D12" i="2"/>
  <c r="C12" i="2"/>
  <c r="B12" i="2"/>
  <c r="E9" i="2"/>
  <c r="D9" i="2"/>
  <c r="C9" i="2"/>
  <c r="B9" i="2"/>
  <c r="E6" i="2"/>
  <c r="D6" i="2"/>
  <c r="C6" i="2"/>
  <c r="B6" i="2"/>
  <c r="C3" i="2"/>
  <c r="B3" i="2"/>
  <c r="D45" i="1" l="1"/>
  <c r="E45" i="1"/>
  <c r="F45" i="1"/>
  <c r="G45" i="1"/>
  <c r="H45" i="1"/>
  <c r="I45" i="1"/>
  <c r="J45" i="1"/>
  <c r="K45" i="1"/>
  <c r="L45" i="1"/>
  <c r="C45" i="1"/>
  <c r="H47" i="1"/>
  <c r="G47" i="1"/>
  <c r="F47" i="1"/>
  <c r="E47" i="1"/>
  <c r="D47" i="1"/>
  <c r="I47" i="1"/>
  <c r="L47" i="1"/>
  <c r="C47" i="1"/>
</calcChain>
</file>

<file path=xl/sharedStrings.xml><?xml version="1.0" encoding="utf-8"?>
<sst xmlns="http://schemas.openxmlformats.org/spreadsheetml/2006/main" count="779" uniqueCount="502">
  <si>
    <t>Country</t>
  </si>
  <si>
    <t>US</t>
  </si>
  <si>
    <t>France</t>
  </si>
  <si>
    <t>Denmark</t>
  </si>
  <si>
    <t>India</t>
  </si>
  <si>
    <t>UK</t>
  </si>
  <si>
    <t>Spain</t>
  </si>
  <si>
    <t>Germany</t>
  </si>
  <si>
    <t>Italy</t>
  </si>
  <si>
    <t>Japan</t>
  </si>
  <si>
    <t>Indonesia</t>
  </si>
  <si>
    <t>$</t>
  </si>
  <si>
    <t>€</t>
  </si>
  <si>
    <t>kr.</t>
  </si>
  <si>
    <t>£</t>
  </si>
  <si>
    <t>Rs (or ₹?)</t>
  </si>
  <si>
    <t>¥</t>
  </si>
  <si>
    <t>Poland</t>
  </si>
  <si>
    <t>Rp</t>
  </si>
  <si>
    <t>zł</t>
  </si>
  <si>
    <t>currency in $ (5/5/21)</t>
  </si>
  <si>
    <t xml:space="preserve"> rural/urban</t>
  </si>
  <si>
    <t>5k</t>
  </si>
  <si>
    <t>20k</t>
  </si>
  <si>
    <t>50k</t>
  </si>
  <si>
    <t>250k</t>
  </si>
  <si>
    <t>3M</t>
  </si>
  <si>
    <t>IDF</t>
  </si>
  <si>
    <t>1k</t>
  </si>
  <si>
    <t>10k</t>
  </si>
  <si>
    <t>100k</t>
  </si>
  <si>
    <t>origin</t>
  </si>
  <si>
    <t>race</t>
  </si>
  <si>
    <t>HH, year</t>
  </si>
  <si>
    <t>Biden; Trump; Jorgensen; Hawkins</t>
  </si>
  <si>
    <t>Macron; Le Pen; Fillon; Mélenchon; Hamon; Dupont-Aignan; Lassalle; Poutou; Asselineau; Arthaud; Cheminade</t>
  </si>
  <si>
    <t>2/3.6/8/15 °F</t>
  </si>
  <si>
    <t>1/2/4/7 °C</t>
  </si>
  <si>
    <t>From what was said in the video, in the absence of ambitious action against climate change, how frequent will extreme temperatures (that is, temperature above 95 °F) occur on average across the U.S. by the end of the century? &gt;70&lt;/80/90/100</t>
  </si>
  <si>
    <t>From what was said in the video, which of the following is not an expected effect of climate change in Denmark? &gt;Ozone hole&lt;; More rain; Flooding; Damaging of marine ecosystems</t>
  </si>
  <si>
    <t>4, NYC - Toronto, 500 mi</t>
  </si>
  <si>
    <t>40 cents per gallon</t>
  </si>
  <si>
    <t>10 centimes par litre</t>
  </si>
  <si>
    <t>2 kr. pr. liter</t>
  </si>
  <si>
    <t>$600 per year</t>
  </si>
  <si>
    <t>3700 kr./year</t>
  </si>
  <si>
    <t>50/200/300/600/2000/3000/6000</t>
  </si>
  <si>
    <t>10/30/50/100/300/500/1000</t>
  </si>
  <si>
    <t>95/60gCO2/km 2021/2025</t>
  </si>
  <si>
    <t>150/100gCO2/mi 2021, 2025</t>
  </si>
  <si>
    <t>not given</t>
  </si>
  <si>
    <t>currency (LCU)</t>
  </si>
  <si>
    <t>millionaires</t>
  </si>
  <si>
    <t>?</t>
  </si>
  <si>
    <t>20.2 scale</t>
  </si>
  <si>
    <t>Federal/State</t>
  </si>
  <si>
    <t>European/National</t>
  </si>
  <si>
    <t>20.8 millionaires</t>
  </si>
  <si>
    <t>20.7 LCU global tax pc</t>
  </si>
  <si>
    <t>20.7 $ global tax pc</t>
  </si>
  <si>
    <t>20.7 global transfer (LCU)</t>
  </si>
  <si>
    <t>19.2, 251 Donation</t>
  </si>
  <si>
    <t>264-270 WTP</t>
  </si>
  <si>
    <t>vid_pol, 17.2 transfer</t>
  </si>
  <si>
    <t>13.10 transport footprint</t>
  </si>
  <si>
    <t>9.3 video question</t>
  </si>
  <si>
    <t>vid_pol, emission limit</t>
  </si>
  <si>
    <t>vid_cli, 9.2 temperatures</t>
  </si>
  <si>
    <t>24.1, 24.2 vote parties</t>
  </si>
  <si>
    <t>23.4, 24.1, 24.2</t>
  </si>
  <si>
    <t>2020 presidential</t>
  </si>
  <si>
    <t>2017 presidential</t>
  </si>
  <si>
    <t>2019 legislative</t>
  </si>
  <si>
    <t>2.14 income</t>
  </si>
  <si>
    <t>2.6 origin</t>
  </si>
  <si>
    <t>2.5 town size 1</t>
  </si>
  <si>
    <t>2.5 town size 2</t>
  </si>
  <si>
    <t>2.5 town size 3</t>
  </si>
  <si>
    <t>2.5 town size 4</t>
  </si>
  <si>
    <t>2.5 town size 5</t>
  </si>
  <si>
    <t>2.4 zipcode</t>
  </si>
  <si>
    <t>13.10 option transport footprint</t>
  </si>
  <si>
    <t>coach</t>
  </si>
  <si>
    <t>train</t>
  </si>
  <si>
    <t>4, Copenhagen - Stockholm, 700 km</t>
  </si>
  <si>
    <t>4, Bordeaux - Nice, 800 km</t>
  </si>
  <si>
    <t>4, Paris - London, 500 km OR 4, London - Glasgow, 700 km</t>
  </si>
  <si>
    <t>4, Barcelona - Madrid, 600 km</t>
  </si>
  <si>
    <t>1, Warsaw - Berlin, 600 km</t>
  </si>
  <si>
    <t>2, Milan - Naples, 850 km</t>
  </si>
  <si>
    <t>35k</t>
  </si>
  <si>
    <t>70k</t>
  </si>
  <si>
    <t>120k</t>
  </si>
  <si>
    <t>4k</t>
  </si>
  <si>
    <t>380k</t>
  </si>
  <si>
    <t>60k</t>
  </si>
  <si>
    <t>180k</t>
  </si>
  <si>
    <t>350k</t>
  </si>
  <si>
    <t>2M</t>
  </si>
  <si>
    <t>500k</t>
  </si>
  <si>
    <t>75k</t>
  </si>
  <si>
    <t>40k</t>
  </si>
  <si>
    <t>8 Rs per liter</t>
  </si>
  <si>
    <t>6000 Rs per year</t>
  </si>
  <si>
    <t>Source job creation/destruction</t>
  </si>
  <si>
    <t>Source income quartiles</t>
  </si>
  <si>
    <t>Source wealth quintiles</t>
  </si>
  <si>
    <t>Source zipcode</t>
  </si>
  <si>
    <t>Source transport footprint</t>
  </si>
  <si>
    <t>Source gasoline price increase carbon tax</t>
  </si>
  <si>
    <t>Method/source global carbon tax</t>
  </si>
  <si>
    <t>EU: target of 95 gCO2/km in 2021, 60g/km in 2030. USA: no limit on CO2 but constraint on fuel economy: e.g. 61 MPG in 2025 for small cars. Biden plans to “developing rigorous new fuel economy standards aimed at ensuring 100% of new sales for light- and medium-duty vehicles will be electrified”. California: ban sell of thermal cars in 2035. Actually Trump has rollbacked the CAFE standard, so the above figures are outdated. France, UK: have announced (but no law) ban sell of thermal cars in 2040.</t>
  </si>
  <si>
    <t>Douenne &amp; Fabre (2020)</t>
  </si>
  <si>
    <t>we take 2017 fossil CO2 emissions, (conservatively) assume the same emission reduction as in the US (19.6%: 5.1 =&gt; 4.1) (it yields 1.974Gt) and divide by the adult population: 907.459M, i.e. $78/adult = 5761 Rs ($81=6000Rs). for a $45/t of which (as in US) $36/t can be rebated in a dividend and the rest compensates decrease in other tax revenues</t>
  </si>
  <si>
    <t>Source vid_pol emission limit</t>
  </si>
  <si>
    <t xml:space="preserve">Source vid graph temperatures </t>
  </si>
  <si>
    <t>https://i.pinimg.com/originals/28/f0/72/28f07273a64c12a313c3ad49ab8e5bae.gif</t>
  </si>
  <si>
    <t>Source vid_cli emission by sectors</t>
  </si>
  <si>
    <t>Source climate video 1</t>
  </si>
  <si>
    <t>Source climate video 2</t>
  </si>
  <si>
    <t>Source climate video 3</t>
  </si>
  <si>
    <t>Source climate video 4</t>
  </si>
  <si>
    <t>Source climate video 5</t>
  </si>
  <si>
    <t>Source climate video 6</t>
  </si>
  <si>
    <t>Source climate video 7</t>
  </si>
  <si>
    <t>Source climate video 8</t>
  </si>
  <si>
    <t>Source climate video 9</t>
  </si>
  <si>
    <t>Source climate video 10</t>
  </si>
  <si>
    <t>Source climate video 11</t>
  </si>
  <si>
    <t>Source climate video 12</t>
  </si>
  <si>
    <t>Source climate video 13</t>
  </si>
  <si>
    <t>Source climate video 14</t>
  </si>
  <si>
    <t>200k deaths air pollution Lelieveld et al. (2019)</t>
  </si>
  <si>
    <t>heatwaves http://www.impactlab.org/map/#usmeas=absolute&amp;usyear=1981-2010&amp;gmeas=change-from-hist&amp;gyear=2080-2099&amp;tab=global&amp;gvar=tasmax-over-95F</t>
  </si>
  <si>
    <t>agriculture http://www.impactlab.org/research/estimating-economic-damage-from-climate-change-in-the-united-states/</t>
  </si>
  <si>
    <t>floodings, wildfires https://youtu.be/wd6w6mTQGwc?t=461</t>
  </si>
  <si>
    <t>ski https://www.ecologie.gouv.fr/observatoire-national-sur-effets-du-rechauffement-climatique-onerc</t>
  </si>
  <si>
    <t>heatwave 2003 https://www.institutdesactuaires.com/global/gene/link.php?doc_id=867&amp;fg=1 https://twitter.com/meteofrance/status/1173872094469402624?ref_src=twsrc%5Etfw%7Ctwcamp%5Etweetembed%7Ctwterm%5E1173872094469402624%7Ctwgr%5E%7Ctwcon%5Es1_&amp;ref_url=https%3A%2F%2Fwww.leparisien.fr%2Fenvironnement%2Fle-rechauffement-climatique-sera-beaucoup-plus-fort-que-prevu-17-09-2019-8153628.php</t>
  </si>
  <si>
    <t>heatwave https://www.euro.who.int/__data/assets/pdf_file/0018/112473/E91350.pdf (https://www.liberation.fr/checknews/2018/08/06/combien-de-morts-y-avait-t-il-eu-lors-de-la-canicule-en-2003_1671066)</t>
  </si>
  <si>
    <t>future heatwaves http://www.meteofrance.fr/actualites/75746838-changement-climatique-8-aout-2030-le-mercure-pourrait-localement-depasser-les-50-c</t>
  </si>
  <si>
    <t>floodings https://www.ccr.fr/documents/35794/35836/Etude+Climatique+2018+version+complete.pdf/6a7b6120-7050-ff2e-4aa9-89e80c1e30f2?t=1536662736000</t>
  </si>
  <si>
    <t>48k deaths air pollution (Santé Publique France, 2016)</t>
  </si>
  <si>
    <t>sea-level rise Hinkel et al. 2010</t>
  </si>
  <si>
    <t>more rain, etc. https://en.klimatilpasning.dk/sectors/nature/climate-change-impact-on-nature/</t>
  </si>
  <si>
    <t>air pollution https://www.statista.com/statistics/827754/air-pollution-deaths-denmark/#:~:text=Deaths%20attributable%20to%20air%20pollution%20in%20Denmark1990%2D2019&amp;text=Over%20the%20past%20three%20decades,1990%20to%201%2C470%20by%202019.</t>
  </si>
  <si>
    <t>record temperature https://www.ndtv.com/delhi-news/delhi-weather-delhi-at-48-degrees-highest-ever-in-june-says-weather-agency-skymet-2051014</t>
  </si>
  <si>
    <t>record temperatures https://thewire.in/environment/2018-was-sixth-warmest-year-in-indias-recorded-history-imd</t>
  </si>
  <si>
    <t>uninhabitable Im et al. (2017)</t>
  </si>
  <si>
    <t>floodings https://www.worldbank.org/en/news/feature/2013/06/19/india-climate-change-impacts</t>
  </si>
  <si>
    <t>flood Kulp &amp; Strauss (2019)</t>
  </si>
  <si>
    <t>flood https://en.wikipedia.org/wiki/Effects_of_climate_change_on_South_Asia#:~:text=Heat%20waves'%20frequency%20and%20power,accessing%20the%20closest%20water%20source</t>
  </si>
  <si>
    <t>700k deaths air pollution Lelieveld et al. (2019)</t>
  </si>
  <si>
    <t>agriculture https://link.springer.com/article/10.1007/s10584-011-0208-4 https://www.int-res.com/abstracts/cr/v59/n3/p173-187/</t>
  </si>
  <si>
    <t xml:space="preserve">agriculture http://www.indianjournals.com/ijor.aspx?target=ijor:aerr&amp;volume=27&amp;issue=2&amp;article=001 </t>
  </si>
  <si>
    <t>overheating WSP, Overheating in homes: Keeping a growing population cool in summer, October 2015, London</t>
  </si>
  <si>
    <t>heatwave https://www.theccc.org.uk/uk-climate-change-risk-assessment-2017/the-ccra-at-a-glance/</t>
  </si>
  <si>
    <t>flooding UCCRN, The Future We Don’t Want: How Climate Change Could Impact the World’s Greatest Cities UCCRN Technical Report, February 2018</t>
  </si>
  <si>
    <t>flood Sayers, P.B et al, Climate Change Risk Assessment 2017: Projections of future flood risk in the UK, 2015, London</t>
  </si>
  <si>
    <t>flood london.gov.uk/sites/default/files/climate_change_risks_for_london_-_a_review_of_evidence_under_1.5degc_and_different_warming_scenarios.pdf</t>
  </si>
  <si>
    <t>water supply , agriculture https://www.theccc.org.uk/uk-climate-change-risk-assessment-2017/the-ccra-at-a-glance</t>
  </si>
  <si>
    <t>540k</t>
  </si>
  <si>
    <t>205k</t>
  </si>
  <si>
    <t>1045k</t>
  </si>
  <si>
    <t>280k</t>
  </si>
  <si>
    <t>650k</t>
  </si>
  <si>
    <t>165k</t>
  </si>
  <si>
    <t>1450k</t>
  </si>
  <si>
    <t>255k</t>
  </si>
  <si>
    <t>1230k</t>
  </si>
  <si>
    <t>880k</t>
  </si>
  <si>
    <t>4670k</t>
  </si>
  <si>
    <t>2380k</t>
  </si>
  <si>
    <t>360k</t>
  </si>
  <si>
    <t>130k</t>
  </si>
  <si>
    <t>4140k</t>
  </si>
  <si>
    <t>2250k</t>
  </si>
  <si>
    <t>job creation</t>
  </si>
  <si>
    <t>job destruction</t>
  </si>
  <si>
    <t>4M</t>
  </si>
  <si>
    <t>200k</t>
  </si>
  <si>
    <t>4.5M</t>
  </si>
  <si>
    <t>2.5M</t>
  </si>
  <si>
    <t>1M</t>
  </si>
  <si>
    <t>300k</t>
  </si>
  <si>
    <t>150k</t>
  </si>
  <si>
    <t>1.5M</t>
  </si>
  <si>
    <t>1.2M</t>
  </si>
  <si>
    <t>900k</t>
  </si>
  <si>
    <t>vid_pol job creation (rounded)</t>
  </si>
  <si>
    <t>vid_pol job destruction (rounded)</t>
  </si>
  <si>
    <t>temperature_trend.xlsx Adapted from Meinshausen et al. (2011) https://link.springer.com/article/10.1007/s10584-011-0156-z</t>
  </si>
  <si>
    <t>questionnaire/net_gain_global_carbon_tax.xlsx http://adrien-fabre.com/Documents/estimate%20of%20a%20global%20basic%20income.pdf Other sources : OCDE: bit.ly/37kSVUx ; ONU: bit.ly/38kUOAb ; Formula: cf. https://www.youtube.com/watch?v=07YWoRX5XyA</t>
  </si>
  <si>
    <t>http://ecopassenger.hafas.de/</t>
  </si>
  <si>
    <t>https://www.nationalgeographic.com/travel/article/carbon-footprint-transportation-efficiency-graphic</t>
  </si>
  <si>
    <t>https://www.icao.int/annual-report-2018/Documents/Annual.Report.2018_Air%20Transport%20Statistics.pdf</t>
  </si>
  <si>
    <t>Source round-trip flight emission factor: 1450 kgCO2</t>
  </si>
  <si>
    <t>Source emission factor gasoline</t>
  </si>
  <si>
    <t>https://www.epa.gov/energy/greenhouse-gases-equivalencies-calculator-calculations-and-references</t>
  </si>
  <si>
    <t>Source price gasoline</t>
  </si>
  <si>
    <t>https://www.globalpetrolprices.com/USA/gasoline_prices/</t>
  </si>
  <si>
    <t>Source emission heating oil</t>
  </si>
  <si>
    <t>https://energysvc.com/the-real-cost-of-heating</t>
  </si>
  <si>
    <t>Source price heating oil, gas</t>
  </si>
  <si>
    <t>https://www.eia.gov/environment/emissions/co2_vol_mass.php</t>
  </si>
  <si>
    <t>Source price electricity</t>
  </si>
  <si>
    <t>https://www.eia.gov/electricity/state</t>
  </si>
  <si>
    <t>Source emission factor electricity</t>
  </si>
  <si>
    <t>data/zipcodes/US_elec.csv, from https://www.epa.gov/egrid/data-explorer</t>
  </si>
  <si>
    <t>data/zipcodes/US_zipcode.xlsx from https://www.arcgis.com/home/item.html?id=8d2012a2016e484dafaac0451f9aea24</t>
  </si>
  <si>
    <t>data/zipcodes/FR_aires_urbaines_2020.csv cf. code/FR_commune.R</t>
  </si>
  <si>
    <t>data/zipcodes/DK_municipalities.csv</t>
  </si>
  <si>
    <t>Source transfer carbon tax ($45/tCO2)</t>
  </si>
  <si>
    <t>Jacobson et al. (2017) p. 167</t>
  </si>
  <si>
    <t>share income &lt;Q1</t>
  </si>
  <si>
    <t>share income Q1-2</t>
  </si>
  <si>
    <t>share income Q2-3</t>
  </si>
  <si>
    <t>share income &gt;Q3</t>
  </si>
  <si>
    <t>wid.world</t>
  </si>
  <si>
    <t>socio-professional</t>
  </si>
  <si>
    <t>farmer</t>
  </si>
  <si>
    <t>independent</t>
  </si>
  <si>
    <t>executive</t>
  </si>
  <si>
    <t>intermediate</t>
  </si>
  <si>
    <t>employee</t>
  </si>
  <si>
    <t>worker</t>
  </si>
  <si>
    <t>retired</t>
  </si>
  <si>
    <t>inactive</t>
  </si>
  <si>
    <t>Population</t>
  </si>
  <si>
    <t>Quota</t>
  </si>
  <si>
    <t>Quota (+10%)</t>
  </si>
  <si>
    <t xml:space="preserve">region </t>
  </si>
  <si>
    <t>gender</t>
  </si>
  <si>
    <t>woman</t>
  </si>
  <si>
    <t>man</t>
  </si>
  <si>
    <t>age</t>
  </si>
  <si>
    <t>18-24</t>
  </si>
  <si>
    <t>25-34</t>
  </si>
  <si>
    <t>35-49</t>
  </si>
  <si>
    <t>50-64</t>
  </si>
  <si>
    <t>&gt;65</t>
  </si>
  <si>
    <t>education</t>
  </si>
  <si>
    <t>No diploma or Brevet</t>
  </si>
  <si>
    <t>CAP or BEP</t>
  </si>
  <si>
    <t>Bac</t>
  </si>
  <si>
    <t>Superior</t>
  </si>
  <si>
    <t xml:space="preserve">Population </t>
  </si>
  <si>
    <t>income</t>
  </si>
  <si>
    <t>Sample</t>
  </si>
  <si>
    <t>Gender</t>
  </si>
  <si>
    <t>Female</t>
  </si>
  <si>
    <t>Male</t>
  </si>
  <si>
    <t>Other</t>
  </si>
  <si>
    <t>Source: Census 2019</t>
  </si>
  <si>
    <t>Share</t>
  </si>
  <si>
    <t>https://data.census.gov/cedsci/table?q=United%20States&amp;g=0100000US&amp;tid=ACSDP1Y2019.DP05</t>
  </si>
  <si>
    <t>Age</t>
  </si>
  <si>
    <t>Income</t>
  </si>
  <si>
    <t>&lt; 35k</t>
  </si>
  <si>
    <t>35k-70k</t>
  </si>
  <si>
    <t>70k-120k</t>
  </si>
  <si>
    <t>&gt; 120k</t>
  </si>
  <si>
    <t>Region</t>
  </si>
  <si>
    <t>Northeast</t>
  </si>
  <si>
    <t>Midwest</t>
  </si>
  <si>
    <t>South</t>
  </si>
  <si>
    <t>West</t>
  </si>
  <si>
    <t>Urbanity</t>
  </si>
  <si>
    <t>Urban</t>
  </si>
  <si>
    <t>Rural</t>
  </si>
  <si>
    <t>Source: 2010 Rural-Urban Commuting Area Codes</t>
  </si>
  <si>
    <t> https://www.ers.usda.gov/data-products/rural-urban-commuting-area-codes</t>
  </si>
  <si>
    <t>Race</t>
  </si>
  <si>
    <t>White non Hispanic</t>
  </si>
  <si>
    <t>Hispanic</t>
  </si>
  <si>
    <t>Black</t>
  </si>
  <si>
    <t>https://www.census.gov/quickfacts/fact/table/US/IPE120220</t>
  </si>
  <si>
    <t>https://www.statbank.dk/BY2</t>
  </si>
  <si>
    <t>Source quota sex</t>
  </si>
  <si>
    <t>Source quota age</t>
  </si>
  <si>
    <t>Source quota region</t>
  </si>
  <si>
    <t>Source quota socio-professional category</t>
  </si>
  <si>
    <t>Source quota race</t>
  </si>
  <si>
    <t>Source quota town size</t>
  </si>
  <si>
    <t>Source quota income</t>
  </si>
  <si>
    <t>cf. Source income quartiles</t>
  </si>
  <si>
    <t>2020 https://www.statbank.dk/BEV22</t>
  </si>
  <si>
    <t>2021 https://www.statbank.dk/statbank5a/SelectVarVal/saveselections.asp</t>
  </si>
  <si>
    <t>https://www.statbank.dk/statbank5a/SelectVarVal/saveselections.asp</t>
  </si>
  <si>
    <t>region UDA5</t>
  </si>
  <si>
    <t>Nord-Ouest</t>
  </si>
  <si>
    <t>Nord-Est</t>
  </si>
  <si>
    <t>Sud-Ouest</t>
  </si>
  <si>
    <t>Sud-Est</t>
  </si>
  <si>
    <t>size of town</t>
  </si>
  <si>
    <t>rural</t>
  </si>
  <si>
    <t>20-99</t>
  </si>
  <si>
    <t>&gt;100</t>
  </si>
  <si>
    <t>Paris</t>
  </si>
  <si>
    <t>2019 https://www.insee.fr/fr/statistiques/2381478</t>
  </si>
  <si>
    <t>2020 https://www.insee.fr/fr/statistiques/4277596?sommaire=4318291&amp;q=population+par+r%C3%A9gion</t>
  </si>
  <si>
    <t>2013 own calculation https://www.insee.fr/fr/statistiques/1280970</t>
  </si>
  <si>
    <t>2019 https://www.insee.fr/fr/statistiques/1892088?sommaire=1912926</t>
  </si>
  <si>
    <t>2019 https://www.insee.fr/fr/statistiques/2381474</t>
  </si>
  <si>
    <t>Source quota diploma</t>
  </si>
  <si>
    <t>2016 https://www.insee.fr/fr/statistiques/4175605?sommaire=4175611&amp;geo=METRO-1</t>
  </si>
  <si>
    <t>2019 https://www.census.gov/quickfacts/fact/table/US/IPE120220</t>
  </si>
  <si>
    <t>2010 Rural-Urban Commuting Area Codes https://www.census.gov/quickfacts/fact/table/US/IPE120220</t>
  </si>
  <si>
    <t xml:space="preserve">2019 https://www.census.gov/popclock/print.php?component=growth&amp;image=//www.census.gov/popclock/share/images/growth_1561939200.png </t>
  </si>
  <si>
    <t>2019 https://www.census.gov/data/tables/time-series/demo/popest/2010s-national-detail.html</t>
  </si>
  <si>
    <t>2019 https://data.census.gov/cedsci/table?q=United%20States&amp;g=0100000US&amp;tid=ACSDP1Y2019.DP05</t>
  </si>
  <si>
    <t>South Africa</t>
  </si>
  <si>
    <t>R</t>
  </si>
  <si>
    <t>600k</t>
  </si>
  <si>
    <t>305k</t>
  </si>
  <si>
    <t>ind, year?</t>
  </si>
  <si>
    <t>nglish: Social Democratic Party; Venstre; Danish People's Party; Danish Social Liberal Party; Conservative People's Party; Red-Green Alliance; Alternative Party; Socialist People's Party; New Right; Liberal Alliance; Others (Hard line, Christian Democrats; Klaus Riskær Pedersen, independent candidates); Prefer not to say // Danish: Socialdemokratiet; Venstre; Dansk Folkeparti; Radikale Venstre; Det Konservative Folkeparti; Enhedslisten; Alternativet; Socialistisk Folkeparti; Nye Borgerlige; Liberal Alliance; Andre (Stram Kurs, Kristendemokraterne, Klaus Riskær Pedersen, uafhængige kandidater); Foretrækker ikke at sige</t>
  </si>
  <si>
    <t>carbon price ($/tCO2)</t>
  </si>
  <si>
    <t>Marron &amp; Maag (2018) https://papers.ssrn.com/sol3/papers.cfm?abstract_id=3305124</t>
  </si>
  <si>
    <t>Marron &amp; Maag (2018) https://media.rff.org/documents/RFF-IB-18-07-rev_4evu2ny.pdf</t>
  </si>
  <si>
    <t>Deloitte (2020) A 70% reduction of CO2 emissions (with 1990 baseline) corresponds to 22.2 million tonnes of CO2e by 2030 (Deloitte report, p.26) . To achieve this the necessary carbon price is between 1000 (in 2025)-1250 DKK/tCO2e (161- 201 USD/CO2e). https://www.sgnation.dk/application/files/4116/0146/9329/SGN6_Climate_EN.pdf</t>
  </si>
  <si>
    <t>agriculture https://www.int-res.com/abstracts/cr/v15/n3/p221-238/</t>
  </si>
  <si>
    <t>fossil CO2 emissions (2017, MtCO2) source: https://publications.jrc.ec.europa.eu/repository/handle/JRC113738 https://en.wikipedia.org/wiki/List_of_countries_by_carbon_dioxide_emissions</t>
  </si>
  <si>
    <t>adult population (2020) source: UN https://population.un.org/wpp/Download/Files/1_Indicators%20(Standard)/EXCEL_FILES/1_Population/WPP2019_POP_F15_1_ANNUAL_POPULATION_BY_AGE_BOTH_SEXES.xlsx</t>
  </si>
  <si>
    <t>gasoline price increase in $/liter, using 2.5 kgCO2/L (average between gasoline 2.69 and diesel 2.35) source: https://www.epa.gov/energy/greenhouse-gases-equivalencies-calculator-calculations-and-references (1 gallon = 3.78541 L)</t>
  </si>
  <si>
    <t>vid_pol, 17.2, 18.3, 18.4 gasoline price increase (LCU per liter, except US per gallon)</t>
  </si>
  <si>
    <t>gasoline price increase in LCU/liter (or gallon for US)</t>
  </si>
  <si>
    <t>transfer per adult in LCU/year, based on 20% emission reductions and assuming 80% is rebated (the rest compensates e.g. decrease in energy/VAT tax revenues)</t>
  </si>
  <si>
    <t>Simply multiply carbon tax by an average of gasoline and diesel emission factor (see A46)</t>
  </si>
  <si>
    <t>17k</t>
  </si>
  <si>
    <t>25k</t>
  </si>
  <si>
    <t>37,5k</t>
  </si>
  <si>
    <t>&lt;17k</t>
  </si>
  <si>
    <t>17-25k</t>
  </si>
  <si>
    <t>25-37.5k</t>
  </si>
  <si>
    <t>&gt;37.5k</t>
  </si>
  <si>
    <t>Hovedstaden</t>
  </si>
  <si>
    <t>Midtjylland</t>
  </si>
  <si>
    <t>Nordjylland</t>
  </si>
  <si>
    <t>Sjælland</t>
  </si>
  <si>
    <t>Syddanmark</t>
  </si>
  <si>
    <t>Assume 20% emission reduction as in the US from Marron &amp; Maag (2018), that 80% is rebated to each adult equally  (the rest compensates e.g. decrease in energy/VAT tax revenues), see A43:48</t>
  </si>
  <si>
    <t>Assume 25% emission reduction (compatible with official target of 35% reduction in 2030 (i.e. -70% from 1990) higher than the 20% in US because carbon tax is higher), that 80% is rebated to each adult equally  (the rest compensates e.g. decrease in energy/VAT tax revenues), see A43:48</t>
  </si>
  <si>
    <t>Winner (if Yes, how much donates)</t>
  </si>
  <si>
    <t>No</t>
  </si>
  <si>
    <t>Yes</t>
  </si>
  <si>
    <t>Voice</t>
  </si>
  <si>
    <t>Translation</t>
  </si>
  <si>
    <t xml:space="preserve">Jeffrey Davenport, </t>
  </si>
  <si>
    <t>Tania Maj Roden, 350$</t>
  </si>
  <si>
    <t>Rasmus Meldgaard Harboe, 50$</t>
  </si>
  <si>
    <t>Videos</t>
  </si>
  <si>
    <t>Marco Barneto hello@marcobarneto.com 100€ per country (250$ for US)</t>
  </si>
  <si>
    <t>urbanity</t>
  </si>
  <si>
    <t>town &lt;20k</t>
  </si>
  <si>
    <t>town &gt;20k</t>
  </si>
  <si>
    <t>heat mortality http://apps.who.int/iris/bitstream/handle/10665/260380/WHO-FWC-PHE-EPE-15.52-eng.pdf;jsessionid=A1FBCAD8C8DA772B36BBF57ADB077632?sequence=1</t>
  </si>
  <si>
    <t>Deaths from air pollution (Lelieveld et al. 2019)</t>
  </si>
  <si>
    <t>30k</t>
  </si>
  <si>
    <t>2.5k</t>
  </si>
  <si>
    <t>700k</t>
  </si>
  <si>
    <t>15k</t>
  </si>
  <si>
    <t>80k</t>
  </si>
  <si>
    <t>heat mortality https://www.ep.epiprev.it/articoli_scientifici/sull-incremento-della-mortalita-in-italia-nel-2015-analisi-della-mortalita-stagionale-nelle-32-citta-del-sistema-di-sorveglianza-della-mortalita-giornaliera</t>
  </si>
  <si>
    <t>40k deaths air pollution Lelieveld et al. (2019)</t>
  </si>
  <si>
    <t>hot days http://apps.who.int/iris/bitstream/handle/10665/260380/WHO-FWC-PHE-EPE-15.52-eng.pdf;jsessionid=A1FBCAD8C8DA772B36BBF57ADB077632?sequence=1</t>
  </si>
  <si>
    <t>river, agriculture https://www.cmcc.it/analisi-del-rischio-i-cambiamenti-climatici-in-italia</t>
  </si>
  <si>
    <t>Venice flooded https://osf.io/preprints/marxiv/73a25/download</t>
  </si>
  <si>
    <t>survey URL</t>
  </si>
  <si>
    <t>?Q_Language=FR</t>
  </si>
  <si>
    <t>?Q_Language=HI</t>
  </si>
  <si>
    <t>?Q_Language=EN-GB</t>
  </si>
  <si>
    <t>?Q_Language=ES-ES</t>
  </si>
  <si>
    <t>?Q_Language=DE</t>
  </si>
  <si>
    <t>?Q_Language=IT</t>
  </si>
  <si>
    <t>?Q_Language=JA</t>
  </si>
  <si>
    <t>?Q_Language=ID</t>
  </si>
  <si>
    <t>?Q_Language=PL</t>
  </si>
  <si>
    <t>https://lse.eu.qualtrics.com/jfe/form/SV_5v9eDh0dy0NcfBA</t>
  </si>
  <si>
    <t xml:space="preserve"> https://lse.eu.qualtrics.com/jfe/form/SV_bNG9fVgXBr0LX4W?Q_Language=DA</t>
  </si>
  <si>
    <t>rural/urban</t>
  </si>
  <si>
    <t>150£ per year</t>
  </si>
  <si>
    <t>10 cents per liter</t>
  </si>
  <si>
    <t>160€ par an</t>
  </si>
  <si>
    <t>8 cents per liter</t>
  </si>
  <si>
    <t>180€ per year</t>
  </si>
  <si>
    <t>280€ per year</t>
  </si>
  <si>
    <t>170€ per year</t>
  </si>
  <si>
    <t>12¥ per liter</t>
  </si>
  <si>
    <t>40 000¥ per year</t>
  </si>
  <si>
    <t>1600 Rp per liter</t>
  </si>
  <si>
    <t>1.2 million Rp per year</t>
  </si>
  <si>
    <t>40 cents per liter</t>
  </si>
  <si>
    <t>1100 zł per year</t>
  </si>
  <si>
    <t>1.6 R per liter</t>
  </si>
  <si>
    <t>5000 R per year</t>
  </si>
  <si>
    <t>1 million</t>
  </si>
  <si>
    <t>Europea/State</t>
  </si>
  <si>
    <t>National</t>
  </si>
  <si>
    <t>ASEAN/National</t>
  </si>
  <si>
    <t>Continental/National</t>
  </si>
  <si>
    <t>https://www.carbonfootprint.com/docs/2020_09_emissions_factors_sources_for_2020_electricity_v14.pdf</t>
  </si>
  <si>
    <t>Electricity emission factor (kgCO2e/kWh)</t>
  </si>
  <si>
    <t>by State</t>
  </si>
  <si>
    <t>https://global.jr-central.co.jp/en/company/about_shinkansen/</t>
  </si>
  <si>
    <t>bus</t>
  </si>
  <si>
    <t>train?</t>
  </si>
  <si>
    <t>4, Cape Town - Johannesburg, 1400 km</t>
  </si>
  <si>
    <t>https://wri-indonesia.org/en/blog/personalizing-carbon-footprint-our-travels-mobilize-climate-action</t>
  </si>
  <si>
    <t>2, Surabaya - Jakarta, 800 km</t>
  </si>
  <si>
    <t>2, Munich - Hamburg, 800 km</t>
  </si>
  <si>
    <t>2, Fukuoka - Tokyo, 1100 km</t>
  </si>
  <si>
    <t>https://indiaghgp.org/sites/default/files/Rail%20Transport%20Emission.pdf</t>
  </si>
  <si>
    <t>2, Mumbai - Bangaluru, 1000 km (or Mumbai - Ahmedabad, 500 km)</t>
  </si>
  <si>
    <t>equiv, year?</t>
  </si>
  <si>
    <t>2.14 income Q1 (rounded)</t>
  </si>
  <si>
    <t>2.14 income Q2 (rounded)</t>
  </si>
  <si>
    <t>2.14 income Q3 (rounded)</t>
  </si>
  <si>
    <t>2.14 yearly income Q1</t>
  </si>
  <si>
    <t>2.14 yearly income Q2</t>
  </si>
  <si>
    <t>2.14 yearly income Q3</t>
  </si>
  <si>
    <t>equiv, month</t>
  </si>
  <si>
    <t>2011 LIS equivalised cash disposable income, inflated to 2019 using nominal GDP growth https://data.worldbank.org/indicator/NY.GDP.MKTP.CN.AD?locations=IN</t>
  </si>
  <si>
    <t>2013 LIS equivalised cash disposable income, inflated to 2019 using nominal GDP growth https://data.worldbank.org/indicator/NY.GDP.MKTP.CN.AD?locations=JP</t>
  </si>
  <si>
    <t>2017 LIS equivalised cash disposable income, inflated to 2019 using nominal GDP growth https://data.worldbank.org/indicator/NY.GDP.MKTP.CN.AD?locations=ZA</t>
  </si>
  <si>
    <t>ind pre-tax, month</t>
  </si>
  <si>
    <t>22k</t>
  </si>
  <si>
    <t>13.5k</t>
  </si>
  <si>
    <t>29k</t>
  </si>
  <si>
    <t>23.5k</t>
  </si>
  <si>
    <t>32k</t>
  </si>
  <si>
    <t>11.5k</t>
  </si>
  <si>
    <t>24.5k</t>
  </si>
  <si>
    <t>25M</t>
  </si>
  <si>
    <t>45M</t>
  </si>
  <si>
    <t>77M</t>
  </si>
  <si>
    <t>2.9M</t>
  </si>
  <si>
    <t>4.25M</t>
  </si>
  <si>
    <t>6.25M</t>
  </si>
  <si>
    <t>42k</t>
  </si>
  <si>
    <t>46k</t>
  </si>
  <si>
    <t>115k</t>
  </si>
  <si>
    <t>2019 total money income https://www2.census.gov/programs-surveys/cps/tables/hinc-01/2020/hinc01_1.xlsx (see also:  https://www.census.gov/data/tables/time-series/demo/income-poverty/cps-hinc/hinc-01.html  https://www.taxpolicycenter.org/statistics/household-income-quintiles</t>
  </si>
  <si>
    <t>2019 Eurostat equivalised disposable income, cf. inc_quartiles in preparation.R (wid.world gives: 1350/2200/3800) https://ec.europa.eu/eurostat/estat-navtree-portlet-prod/BulkDownloadListing?file=data/ilc_di01.tsv.gz</t>
  </si>
  <si>
    <t>2019 individual pre-tax income StatBank https://www.statbank.dk/statbank5a/SelectVarVal/Define.asp?MainTable=INDKP105&amp;PLanguage=1&amp;PXSId=0&amp;wsid=cftree See also 2019 Eurostat, cf. inc_quartiles in preparation.R  171428/229067/300688</t>
  </si>
  <si>
    <t>2018 Eurostat equivalised disposable income, cf. inc_quartiles in preparation.R https://ec.europa.eu/eurostat/estat-navtree-portlet-prod/BulkDownloadListing?file=data/ilc_di01.tsv.gz, inflated to 2019 using nominal GDP growth https://data.worldbank.org/indicator/NY.GDP.MKTP.CN.AD?locations=GB</t>
  </si>
  <si>
    <t>2019 Eurostat equivalised disposable income, cf. inc_quartiles in preparation.R https://ec.europa.eu/eurostat/estat-navtree-portlet-prod/BulkDownloadListing?file=data/ilc_di01.tsv.gz</t>
  </si>
  <si>
    <t>2019 individual pre-tax income wid.world</t>
  </si>
  <si>
    <t>2k</t>
  </si>
  <si>
    <t>110k</t>
  </si>
  <si>
    <t>320k</t>
  </si>
  <si>
    <t>160k</t>
  </si>
  <si>
    <t>5M</t>
  </si>
  <si>
    <t>20M</t>
  </si>
  <si>
    <t>35M</t>
  </si>
  <si>
    <t>2.16 household wealth q1</t>
  </si>
  <si>
    <t>2.16 household wealth q2</t>
  </si>
  <si>
    <t>2.16 household wealth q3</t>
  </si>
  <si>
    <t>2.16 household wealth q4</t>
  </si>
  <si>
    <t>80M</t>
  </si>
  <si>
    <t>160M</t>
  </si>
  <si>
    <t>500M</t>
  </si>
  <si>
    <t>2018 Insee https://www.insee.fr/fr/statistiques/2388851</t>
  </si>
  <si>
    <t>2019 https://www.statbank.dk/statbank5a/selectvarval/define.asp?PLanguage=1&amp;subword=tabsel&amp;MainTable=FORMUE3&amp;PXSId=194386&amp;tablestyle=&amp;ST=SD&amp;buttons=0</t>
  </si>
  <si>
    <t>2012 wid.world inflated approximately</t>
  </si>
  <si>
    <t>2017 LIS inflated approximately</t>
  </si>
  <si>
    <t>2014 LIS inflated approximately</t>
  </si>
  <si>
    <t>2016 LIS inflated approximately</t>
  </si>
  <si>
    <t>Approximated using French values</t>
  </si>
  <si>
    <t>Approximated using South African values (GDP pc are similar and inequalities seem as high as in South Africa: https://www.thejakartapost.com/academia/2018/04/02/commentary-reducing-inequality-cracking-wealth-concentration-in-indonesia.html)</t>
  </si>
  <si>
    <t>Approximated using Slovakian and Estonia values from LIS</t>
  </si>
  <si>
    <t>2017 LIS lisdatacenter.org</t>
  </si>
  <si>
    <t>Greater London</t>
  </si>
  <si>
    <t>Script done</t>
  </si>
  <si>
    <t>Translated</t>
  </si>
  <si>
    <t>Recorded</t>
  </si>
  <si>
    <t>Survey launched</t>
  </si>
  <si>
    <t>x</t>
  </si>
  <si>
    <t>~</t>
  </si>
  <si>
    <t>Jacques Denigelles, 90$</t>
  </si>
  <si>
    <t>Venice flooded https://tandf.figshare.com/articles/dataset/Flooding_scenario_for_four_Italian_coastal_plains_using_three_relative_sea_level_rise_models/5766519/1?file=10160808</t>
  </si>
  <si>
    <t>https://www.researchgate.net/profile/Walter-Falcon/publication/226832884_Using_El_NinoSouthern_Oscillation_Climate_Data_to_Predict_Rice_Production_in_Indonesia/links/00b7d519146133b916000000/Using-El-Nino-Southern-Oscillation-Climate-Data-to-Predict-Rice-Production-in-Indonesia.pdf</t>
  </si>
  <si>
    <t>https://web.archive.org/web/20101025171036/http://www.alertnet.org/thefacts/reliefresources/114303555233.htm</t>
  </si>
  <si>
    <t>https://www.climatelinks.org/sites/default/files/asset/document/Indonesia%20Costs%20of%20CC%202050%20Policy%20Brief.pdf</t>
  </si>
  <si>
    <t>https://www.wider.unu.edu/publication/climate-change-effects-irrigation-demand-and-crop-yields-south-africa#:~:text=Research%20Brief-,Climate%20change%20effects%20on%20irrigation%20demand%20and%20crop%20yields%20in,decline%20in%20average%20annual%20yields.</t>
  </si>
  <si>
    <t>https://core.ac.uk/download/pdf/6261529.pdf</t>
  </si>
  <si>
    <t>https://www.preventionweb.net/files/11490_oiclimatechangesouthafrica1.pdf</t>
  </si>
  <si>
    <t>https://smeru.or.id/sites/default/files/publication/climatechangecbms.pdf</t>
  </si>
  <si>
    <t>https://www.worldweatherattribution.org/the-role-of-climate-change-in-the-2015-2017-drought-in-the-western-cape-of-south-africa/</t>
  </si>
  <si>
    <t>https://databank.worldbank.org/data/download/poverty/33EF03BB-9722-4AE2-ABC7-AA2972D68AFE/Global_POVEQ_IDN.pdf</t>
  </si>
  <si>
    <t>https://en.wikipedia.org/wiki/Climate_change_in_South_Africa#Impacts_on_people</t>
  </si>
  <si>
    <t>https://features.japantimes.co.jp/climate-crisis-2030/</t>
  </si>
  <si>
    <t>https://www.env.go.jp/earth/tekiou/pamph2018_full_Eng.pdf</t>
  </si>
  <si>
    <t>https://www.lifegate.com/typhoons-climate-change-japan</t>
  </si>
  <si>
    <t>https://www.wwf.or.jp/activities/lib/pdf_climate/environment/WWF_NipponChanges_lores.pdf</t>
  </si>
  <si>
    <t>https://ourworld.unu.edu/en/japan-examines-costs-of-climate-change</t>
  </si>
  <si>
    <t>https://scienceinpoland.pap.pl/en/news/news%2C31836%2Cexpert-climate-change-poland-extremely-warm-summers-and-grey-rainy-winters.html</t>
  </si>
  <si>
    <t>https://www.climatechangepost.com/poland/agriculture-and-horticulture/</t>
  </si>
  <si>
    <t>https://www.researchgate.net/publication/46574490_Climate_Change_and_its_Effect_on_Agriculture_Water_Resources_and_Human_Health_Sectors_in_Poland</t>
  </si>
  <si>
    <t>https://onlinelibrary.wiley.com/doi/pdf/10.1002/wcc.175?casa_token=gqogIeHWYJkAAAAA:xONtVAat1l-I1LNXj7bekBYJSPSx4YNXHUeQ7A8PlRRAUOr1WpqZ-yqRJoK4dj0mrNTVZSb_VALZ5srE</t>
  </si>
  <si>
    <t>https://link.springer.com/article/10.1007/s11600-018-0220-4#Sec18</t>
  </si>
  <si>
    <t>https://core.ac.uk/download/pdf/29243736.pdf</t>
  </si>
  <si>
    <t>https://www.nytimes.com/2020/01/02/world/asia/indonesia-jakarta-rain-floods.html?auth=link-dismiss-google1tap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</si>
</sst>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rgb="FF00000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6" fillId="0" borderId="0" applyNumberFormat="0" applyBorder="0" applyAlignment="0"/>
  </cellStyleXfs>
  <cellXfs count="29">
    <xf numFmtId="0" fontId="0" fillId="0" borderId="0" xfId="0"/>
    <xf numFmtId="0" fontId="1" fillId="0" borderId="0" xfId="0" applyFont="1"/>
    <xf numFmtId="0" fontId="0" fillId="0" borderId="0" xfId="0" applyFont="1"/>
    <xf numFmtId="1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3" fillId="0" borderId="0" xfId="0" applyFont="1"/>
    <xf numFmtId="0" fontId="0" fillId="0" borderId="0" xfId="0" applyFont="1" applyAlignment="1">
      <alignment vertical="center"/>
    </xf>
    <xf numFmtId="0" fontId="5" fillId="0" borderId="1" xfId="0" applyFont="1" applyBorder="1" applyAlignment="1">
      <alignment wrapText="1"/>
    </xf>
    <xf numFmtId="164" fontId="5" fillId="0" borderId="1" xfId="0" applyNumberFormat="1" applyFont="1" applyBorder="1" applyAlignment="1">
      <alignment horizontal="right" wrapText="1"/>
    </xf>
    <xf numFmtId="164" fontId="0" fillId="0" borderId="0" xfId="0" applyNumberFormat="1" applyFont="1"/>
    <xf numFmtId="1" fontId="5" fillId="0" borderId="1" xfId="0" applyNumberFormat="1" applyFont="1" applyBorder="1" applyAlignment="1">
      <alignment horizontal="right" wrapText="1"/>
    </xf>
    <xf numFmtId="0" fontId="5" fillId="0" borderId="0" xfId="0" applyFont="1" applyBorder="1" applyAlignment="1">
      <alignment wrapText="1"/>
    </xf>
    <xf numFmtId="1" fontId="5" fillId="0" borderId="0" xfId="0" applyNumberFormat="1" applyFont="1" applyBorder="1" applyAlignment="1">
      <alignment horizontal="right" wrapText="1"/>
    </xf>
    <xf numFmtId="164" fontId="5" fillId="0" borderId="0" xfId="0" applyNumberFormat="1" applyFont="1" applyBorder="1" applyAlignment="1">
      <alignment horizontal="right" wrapText="1"/>
    </xf>
    <xf numFmtId="164" fontId="5" fillId="0" borderId="1" xfId="0" applyNumberFormat="1" applyFont="1" applyBorder="1" applyAlignment="1">
      <alignment wrapText="1"/>
    </xf>
    <xf numFmtId="0" fontId="5" fillId="0" borderId="0" xfId="0" applyFont="1" applyFill="1" applyBorder="1" applyAlignment="1">
      <alignment wrapText="1"/>
    </xf>
    <xf numFmtId="2" fontId="0" fillId="0" borderId="0" xfId="0" applyNumberFormat="1"/>
    <xf numFmtId="0" fontId="4" fillId="0" borderId="0" xfId="1"/>
    <xf numFmtId="0" fontId="7" fillId="0" borderId="0" xfId="1" applyFont="1" applyFill="1" applyProtection="1"/>
    <xf numFmtId="3" fontId="8" fillId="0" borderId="0" xfId="0" applyNumberFormat="1" applyFont="1"/>
    <xf numFmtId="0" fontId="9" fillId="0" borderId="0" xfId="0" applyFont="1"/>
    <xf numFmtId="164" fontId="0" fillId="0" borderId="0" xfId="0" applyNumberFormat="1"/>
    <xf numFmtId="164" fontId="5" fillId="0" borderId="0" xfId="0" applyNumberFormat="1" applyFont="1" applyFill="1" applyBorder="1" applyAlignment="1">
      <alignment horizontal="right" wrapText="1"/>
    </xf>
    <xf numFmtId="1" fontId="10" fillId="0" borderId="0" xfId="0" applyNumberFormat="1" applyFont="1" applyBorder="1" applyAlignment="1">
      <alignment horizontal="right" wrapText="1"/>
    </xf>
    <xf numFmtId="0" fontId="11" fillId="0" borderId="0" xfId="0" applyFont="1"/>
    <xf numFmtId="164" fontId="8" fillId="0" borderId="0" xfId="1" applyNumberFormat="1" applyFont="1"/>
    <xf numFmtId="3" fontId="0" fillId="0" borderId="0" xfId="0" applyNumberFormat="1"/>
    <xf numFmtId="0" fontId="12" fillId="0" borderId="0" xfId="0" applyFont="1"/>
  </cellXfs>
  <cellStyles count="3">
    <cellStyle name="Hyperlink" xfId="1" builtinId="8"/>
    <cellStyle name="Normal" xfId="0" builtinId="0"/>
    <cellStyle name="Normal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ers.usda.gov/data-products/rural-urban-commuting-area-codes/" TargetMode="External"/><Relationship Id="rId1" Type="http://schemas.openxmlformats.org/officeDocument/2006/relationships/hyperlink" Target="https://data.census.gov/cedsci/table?q=United%20States&amp;g=0100000US&amp;tid=ACSDP1Y2019.DP0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3"/>
  <sheetViews>
    <sheetView tabSelected="1" workbookViewId="0">
      <pane ySplit="1" topLeftCell="A66" activePane="bottomLeft" state="frozen"/>
      <selection pane="bottomLeft" activeCell="K77" sqref="K77"/>
    </sheetView>
  </sheetViews>
  <sheetFormatPr baseColWidth="10" defaultColWidth="8.83203125" defaultRowHeight="15"/>
  <cols>
    <col min="1" max="1" width="40.6640625" customWidth="1"/>
    <col min="2" max="2" width="9.6640625" customWidth="1"/>
    <col min="3" max="4" width="8.83203125" bestFit="1" customWidth="1"/>
    <col min="5" max="7" width="9.6640625" customWidth="1"/>
    <col min="8" max="9" width="8.83203125" bestFit="1" customWidth="1"/>
    <col min="10" max="10" width="9.6640625" customWidth="1"/>
    <col min="11" max="11" width="11.33203125" bestFit="1" customWidth="1"/>
    <col min="12" max="13" width="8.83203125" bestFit="1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17</v>
      </c>
      <c r="M1" s="1" t="s">
        <v>310</v>
      </c>
    </row>
    <row r="2" spans="1:13">
      <c r="A2" s="1" t="s">
        <v>472</v>
      </c>
      <c r="B2" s="1" t="s">
        <v>476</v>
      </c>
      <c r="C2" s="1" t="s">
        <v>476</v>
      </c>
      <c r="D2" s="1" t="s">
        <v>476</v>
      </c>
      <c r="E2" s="1" t="s">
        <v>476</v>
      </c>
      <c r="F2" s="1" t="s">
        <v>476</v>
      </c>
      <c r="G2" s="1" t="s">
        <v>476</v>
      </c>
      <c r="H2" s="1"/>
      <c r="I2" s="1" t="s">
        <v>476</v>
      </c>
      <c r="J2" s="1"/>
      <c r="K2" s="1"/>
      <c r="L2" s="1"/>
      <c r="M2" s="1"/>
    </row>
    <row r="3" spans="1:13">
      <c r="A3" s="1" t="s">
        <v>473</v>
      </c>
      <c r="B3" s="1" t="s">
        <v>476</v>
      </c>
      <c r="C3" s="1" t="s">
        <v>476</v>
      </c>
      <c r="D3" s="1" t="s">
        <v>476</v>
      </c>
      <c r="E3" s="1"/>
      <c r="F3" s="1" t="s">
        <v>476</v>
      </c>
      <c r="G3" s="1"/>
      <c r="H3" s="1"/>
      <c r="I3" s="1" t="s">
        <v>477</v>
      </c>
      <c r="J3" s="1"/>
      <c r="K3" s="1"/>
      <c r="L3" s="1"/>
      <c r="M3" s="1" t="s">
        <v>476</v>
      </c>
    </row>
    <row r="4" spans="1:13">
      <c r="A4" s="1" t="s">
        <v>474</v>
      </c>
      <c r="B4" s="1" t="s">
        <v>476</v>
      </c>
      <c r="C4" s="1" t="s">
        <v>477</v>
      </c>
      <c r="D4" s="1" t="s">
        <v>476</v>
      </c>
      <c r="E4" s="1"/>
      <c r="F4" s="1"/>
      <c r="G4" s="1"/>
      <c r="H4" s="1"/>
      <c r="I4" s="1"/>
      <c r="J4" s="1"/>
      <c r="K4" s="1"/>
      <c r="L4" s="1"/>
      <c r="M4" s="1"/>
    </row>
    <row r="5" spans="1:13">
      <c r="A5" s="1" t="s">
        <v>475</v>
      </c>
      <c r="B5" s="1" t="s">
        <v>476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3">
      <c r="A6" s="1" t="s">
        <v>51</v>
      </c>
      <c r="B6" t="s">
        <v>11</v>
      </c>
      <c r="C6" t="s">
        <v>12</v>
      </c>
      <c r="D6" t="s">
        <v>13</v>
      </c>
      <c r="E6" s="1" t="s">
        <v>15</v>
      </c>
      <c r="F6" t="s">
        <v>14</v>
      </c>
      <c r="G6" t="s">
        <v>12</v>
      </c>
      <c r="H6" t="s">
        <v>12</v>
      </c>
      <c r="I6" t="s">
        <v>12</v>
      </c>
      <c r="J6" t="s">
        <v>16</v>
      </c>
      <c r="K6" t="s">
        <v>18</v>
      </c>
      <c r="L6" t="s">
        <v>19</v>
      </c>
      <c r="M6" t="s">
        <v>311</v>
      </c>
    </row>
    <row r="7" spans="1:13">
      <c r="A7" s="1" t="s">
        <v>20</v>
      </c>
      <c r="B7">
        <v>1</v>
      </c>
      <c r="C7">
        <v>0.83</v>
      </c>
      <c r="D7">
        <v>6.19</v>
      </c>
      <c r="E7">
        <v>73.900000000000006</v>
      </c>
      <c r="F7">
        <v>0.72</v>
      </c>
      <c r="G7">
        <v>0.83</v>
      </c>
      <c r="H7">
        <v>0.83</v>
      </c>
      <c r="I7">
        <v>0.83</v>
      </c>
      <c r="J7">
        <v>109</v>
      </c>
      <c r="K7">
        <v>14436</v>
      </c>
      <c r="L7">
        <v>3.81</v>
      </c>
      <c r="M7">
        <v>14.37</v>
      </c>
    </row>
    <row r="8" spans="1:13">
      <c r="A8" s="2" t="s">
        <v>176</v>
      </c>
      <c r="B8" t="s">
        <v>174</v>
      </c>
      <c r="C8" t="s">
        <v>160</v>
      </c>
      <c r="D8" t="s">
        <v>100</v>
      </c>
      <c r="E8" t="s">
        <v>170</v>
      </c>
      <c r="F8" t="s">
        <v>164</v>
      </c>
      <c r="G8" t="s">
        <v>172</v>
      </c>
      <c r="H8" t="s">
        <v>162</v>
      </c>
      <c r="I8" t="s">
        <v>164</v>
      </c>
      <c r="J8" t="s">
        <v>166</v>
      </c>
      <c r="K8" t="s">
        <v>168</v>
      </c>
      <c r="L8" t="s">
        <v>163</v>
      </c>
      <c r="M8" t="s">
        <v>312</v>
      </c>
    </row>
    <row r="9" spans="1:13">
      <c r="A9" s="2" t="s">
        <v>177</v>
      </c>
      <c r="B9" t="s">
        <v>175</v>
      </c>
      <c r="C9" t="s">
        <v>161</v>
      </c>
      <c r="D9" t="s">
        <v>101</v>
      </c>
      <c r="E9" t="s">
        <v>171</v>
      </c>
      <c r="F9" t="s">
        <v>25</v>
      </c>
      <c r="G9" t="s">
        <v>173</v>
      </c>
      <c r="H9" t="s">
        <v>163</v>
      </c>
      <c r="I9" t="s">
        <v>165</v>
      </c>
      <c r="J9" t="s">
        <v>167</v>
      </c>
      <c r="K9" t="s">
        <v>169</v>
      </c>
      <c r="L9" t="s">
        <v>30</v>
      </c>
      <c r="M9" t="s">
        <v>313</v>
      </c>
    </row>
    <row r="10" spans="1:13">
      <c r="A10" s="1" t="s">
        <v>188</v>
      </c>
      <c r="B10" t="s">
        <v>178</v>
      </c>
      <c r="C10" t="s">
        <v>99</v>
      </c>
      <c r="D10" t="s">
        <v>100</v>
      </c>
      <c r="E10" t="s">
        <v>180</v>
      </c>
      <c r="F10" t="s">
        <v>164</v>
      </c>
      <c r="G10" t="s">
        <v>97</v>
      </c>
      <c r="H10" t="s">
        <v>182</v>
      </c>
      <c r="I10" t="s">
        <v>164</v>
      </c>
      <c r="J10" t="s">
        <v>185</v>
      </c>
      <c r="K10" t="s">
        <v>186</v>
      </c>
      <c r="L10" t="s">
        <v>183</v>
      </c>
      <c r="M10" t="s">
        <v>312</v>
      </c>
    </row>
    <row r="11" spans="1:13">
      <c r="A11" s="1" t="s">
        <v>189</v>
      </c>
      <c r="B11" t="s">
        <v>98</v>
      </c>
      <c r="C11" t="s">
        <v>179</v>
      </c>
      <c r="D11" t="s">
        <v>101</v>
      </c>
      <c r="E11" t="s">
        <v>181</v>
      </c>
      <c r="F11" t="s">
        <v>25</v>
      </c>
      <c r="G11" t="s">
        <v>184</v>
      </c>
      <c r="H11" t="s">
        <v>183</v>
      </c>
      <c r="I11" t="s">
        <v>184</v>
      </c>
      <c r="J11" t="s">
        <v>25</v>
      </c>
      <c r="K11" t="s">
        <v>187</v>
      </c>
      <c r="L11" t="s">
        <v>30</v>
      </c>
      <c r="M11" t="s">
        <v>183</v>
      </c>
    </row>
    <row r="12" spans="1:13">
      <c r="A12" s="1" t="s">
        <v>417</v>
      </c>
      <c r="B12" t="s">
        <v>90</v>
      </c>
      <c r="C12">
        <v>16754</v>
      </c>
      <c r="D12" s="2" t="s">
        <v>328</v>
      </c>
      <c r="E12">
        <v>51737</v>
      </c>
      <c r="F12">
        <v>13363</v>
      </c>
      <c r="G12">
        <v>9831</v>
      </c>
      <c r="H12">
        <v>16942</v>
      </c>
      <c r="I12">
        <v>11457</v>
      </c>
      <c r="J12">
        <v>2874373</v>
      </c>
      <c r="K12" s="20">
        <v>24931044</v>
      </c>
      <c r="L12">
        <v>21850</v>
      </c>
      <c r="M12">
        <v>19653</v>
      </c>
    </row>
    <row r="13" spans="1:13">
      <c r="A13" s="1" t="s">
        <v>418</v>
      </c>
      <c r="B13" t="s">
        <v>91</v>
      </c>
      <c r="C13">
        <v>22562</v>
      </c>
      <c r="D13" s="2" t="s">
        <v>329</v>
      </c>
      <c r="E13">
        <v>94829</v>
      </c>
      <c r="F13">
        <v>19625</v>
      </c>
      <c r="G13">
        <v>15015</v>
      </c>
      <c r="H13">
        <v>23515</v>
      </c>
      <c r="I13">
        <v>17165</v>
      </c>
      <c r="J13">
        <v>4250597</v>
      </c>
      <c r="K13" s="20">
        <v>44519620</v>
      </c>
      <c r="L13">
        <v>30360</v>
      </c>
      <c r="M13">
        <v>46042</v>
      </c>
    </row>
    <row r="14" spans="1:13">
      <c r="A14" s="1" t="s">
        <v>419</v>
      </c>
      <c r="B14" t="s">
        <v>92</v>
      </c>
      <c r="C14">
        <v>29932</v>
      </c>
      <c r="D14" s="2" t="s">
        <v>330</v>
      </c>
      <c r="E14">
        <v>183065</v>
      </c>
      <c r="F14">
        <v>28783</v>
      </c>
      <c r="G14">
        <v>22231</v>
      </c>
      <c r="H14">
        <v>31800</v>
      </c>
      <c r="I14">
        <v>24482</v>
      </c>
      <c r="J14">
        <v>6238189</v>
      </c>
      <c r="K14" s="20">
        <v>77223472</v>
      </c>
      <c r="L14">
        <v>41566</v>
      </c>
      <c r="M14">
        <v>113696</v>
      </c>
    </row>
    <row r="15" spans="1:13">
      <c r="A15" s="2" t="s">
        <v>73</v>
      </c>
      <c r="B15" t="s">
        <v>33</v>
      </c>
      <c r="C15" t="s">
        <v>420</v>
      </c>
      <c r="D15" s="2" t="s">
        <v>424</v>
      </c>
      <c r="E15" s="1" t="s">
        <v>413</v>
      </c>
      <c r="F15" s="1" t="s">
        <v>413</v>
      </c>
      <c r="G15" s="1" t="s">
        <v>413</v>
      </c>
      <c r="H15" s="1" t="s">
        <v>413</v>
      </c>
      <c r="I15" s="1" t="s">
        <v>413</v>
      </c>
      <c r="J15" s="1" t="s">
        <v>413</v>
      </c>
      <c r="K15" s="1" t="s">
        <v>314</v>
      </c>
      <c r="L15" s="1" t="s">
        <v>413</v>
      </c>
      <c r="M15" s="1" t="s">
        <v>413</v>
      </c>
    </row>
    <row r="16" spans="1:13">
      <c r="A16" s="1" t="s">
        <v>414</v>
      </c>
      <c r="B16" t="s">
        <v>90</v>
      </c>
      <c r="C16">
        <v>1400</v>
      </c>
      <c r="D16" s="2" t="s">
        <v>328</v>
      </c>
      <c r="E16" t="s">
        <v>24</v>
      </c>
      <c r="F16" s="2" t="s">
        <v>426</v>
      </c>
      <c r="G16" s="2" t="s">
        <v>29</v>
      </c>
      <c r="H16" s="2" t="s">
        <v>328</v>
      </c>
      <c r="I16" s="2" t="s">
        <v>430</v>
      </c>
      <c r="J16" s="2" t="s">
        <v>435</v>
      </c>
      <c r="K16" s="20" t="s">
        <v>432</v>
      </c>
      <c r="L16" s="2" t="s">
        <v>425</v>
      </c>
      <c r="M16" s="2" t="s">
        <v>23</v>
      </c>
    </row>
    <row r="17" spans="1:13">
      <c r="A17" s="1" t="s">
        <v>415</v>
      </c>
      <c r="B17" t="s">
        <v>91</v>
      </c>
      <c r="C17">
        <v>1900</v>
      </c>
      <c r="D17" s="2" t="s">
        <v>329</v>
      </c>
      <c r="E17" t="s">
        <v>30</v>
      </c>
      <c r="F17" s="2" t="s">
        <v>23</v>
      </c>
      <c r="G17" s="2" t="s">
        <v>360</v>
      </c>
      <c r="H17" s="2" t="s">
        <v>428</v>
      </c>
      <c r="I17" s="2" t="s">
        <v>328</v>
      </c>
      <c r="J17" s="2" t="s">
        <v>436</v>
      </c>
      <c r="K17" s="20" t="s">
        <v>433</v>
      </c>
      <c r="L17" s="2" t="s">
        <v>357</v>
      </c>
      <c r="M17" s="2" t="s">
        <v>439</v>
      </c>
    </row>
    <row r="18" spans="1:13">
      <c r="A18" s="1" t="s">
        <v>416</v>
      </c>
      <c r="B18" t="s">
        <v>92</v>
      </c>
      <c r="C18">
        <v>2500</v>
      </c>
      <c r="D18" s="2" t="s">
        <v>330</v>
      </c>
      <c r="E18" t="s">
        <v>179</v>
      </c>
      <c r="F18" s="2" t="s">
        <v>427</v>
      </c>
      <c r="G18" s="2" t="s">
        <v>425</v>
      </c>
      <c r="H18" s="2" t="s">
        <v>429</v>
      </c>
      <c r="I18" s="2" t="s">
        <v>431</v>
      </c>
      <c r="J18" s="2" t="s">
        <v>437</v>
      </c>
      <c r="K18" s="20" t="s">
        <v>434</v>
      </c>
      <c r="L18" s="2" t="s">
        <v>438</v>
      </c>
      <c r="M18" s="2" t="s">
        <v>440</v>
      </c>
    </row>
    <row r="19" spans="1:13">
      <c r="A19" s="1" t="s">
        <v>213</v>
      </c>
      <c r="B19">
        <v>0.2034</v>
      </c>
      <c r="C19">
        <v>0.25</v>
      </c>
      <c r="D19" s="2">
        <v>0.26340000000000002</v>
      </c>
      <c r="E19">
        <v>0.25</v>
      </c>
      <c r="F19">
        <v>0.25</v>
      </c>
      <c r="G19">
        <v>0.25</v>
      </c>
      <c r="H19">
        <v>0.25</v>
      </c>
      <c r="I19">
        <v>0.25</v>
      </c>
      <c r="J19">
        <v>0.25</v>
      </c>
      <c r="K19">
        <v>0.25</v>
      </c>
      <c r="L19">
        <v>0.25</v>
      </c>
      <c r="M19">
        <v>0.25</v>
      </c>
    </row>
    <row r="20" spans="1:13">
      <c r="A20" s="1" t="s">
        <v>214</v>
      </c>
      <c r="B20">
        <v>0.23899999999999999</v>
      </c>
      <c r="C20">
        <v>0.25</v>
      </c>
      <c r="D20" s="2">
        <v>0.2334</v>
      </c>
      <c r="E20">
        <v>0.25</v>
      </c>
      <c r="F20">
        <v>0.25</v>
      </c>
      <c r="G20">
        <v>0.25</v>
      </c>
      <c r="H20">
        <v>0.25</v>
      </c>
      <c r="I20">
        <v>0.25</v>
      </c>
      <c r="J20">
        <v>0.25</v>
      </c>
      <c r="K20">
        <v>0.25</v>
      </c>
      <c r="L20">
        <v>0.25</v>
      </c>
      <c r="M20">
        <v>0.25</v>
      </c>
    </row>
    <row r="21" spans="1:13">
      <c r="A21" s="1" t="s">
        <v>215</v>
      </c>
      <c r="B21">
        <v>0.24390000000000001</v>
      </c>
      <c r="C21">
        <v>0.25</v>
      </c>
      <c r="D21" s="2">
        <v>0.2782</v>
      </c>
      <c r="E21">
        <v>0.25</v>
      </c>
      <c r="F21">
        <v>0.25</v>
      </c>
      <c r="G21">
        <v>0.25</v>
      </c>
      <c r="H21">
        <v>0.25</v>
      </c>
      <c r="I21">
        <v>0.25</v>
      </c>
      <c r="J21">
        <v>0.25</v>
      </c>
      <c r="K21">
        <v>0.25</v>
      </c>
      <c r="L21">
        <v>0.25</v>
      </c>
      <c r="M21">
        <v>0.25</v>
      </c>
    </row>
    <row r="22" spans="1:13">
      <c r="A22" s="1" t="s">
        <v>216</v>
      </c>
      <c r="B22">
        <v>0.31369999999999998</v>
      </c>
      <c r="C22">
        <v>0.25</v>
      </c>
      <c r="D22" s="2">
        <v>0.22489999999999999</v>
      </c>
      <c r="E22">
        <v>0.25</v>
      </c>
      <c r="F22">
        <v>0.25</v>
      </c>
      <c r="G22">
        <v>0.25</v>
      </c>
      <c r="H22">
        <v>0.25</v>
      </c>
      <c r="I22">
        <v>0.25</v>
      </c>
      <c r="J22">
        <v>0.25</v>
      </c>
      <c r="K22">
        <v>0.25</v>
      </c>
      <c r="L22">
        <v>0.25</v>
      </c>
      <c r="M22">
        <v>0.25</v>
      </c>
    </row>
    <row r="23" spans="1:13">
      <c r="A23" s="1" t="s">
        <v>454</v>
      </c>
      <c r="B23">
        <v>0</v>
      </c>
      <c r="C23" t="s">
        <v>29</v>
      </c>
      <c r="D23" s="2" t="s">
        <v>329</v>
      </c>
      <c r="E23" s="2" t="s">
        <v>179</v>
      </c>
      <c r="F23" t="s">
        <v>329</v>
      </c>
      <c r="G23" t="s">
        <v>329</v>
      </c>
      <c r="H23" t="s">
        <v>447</v>
      </c>
      <c r="I23" t="s">
        <v>329</v>
      </c>
      <c r="J23" s="28" t="s">
        <v>182</v>
      </c>
      <c r="K23" s="28" t="s">
        <v>432</v>
      </c>
      <c r="L23" s="28" t="s">
        <v>101</v>
      </c>
      <c r="M23">
        <v>0</v>
      </c>
    </row>
    <row r="24" spans="1:13">
      <c r="A24" s="1" t="s">
        <v>455</v>
      </c>
      <c r="B24" t="s">
        <v>93</v>
      </c>
      <c r="C24" t="s">
        <v>95</v>
      </c>
      <c r="D24" s="2" t="s">
        <v>99</v>
      </c>
      <c r="E24" s="2" t="s">
        <v>99</v>
      </c>
      <c r="F24" t="s">
        <v>448</v>
      </c>
      <c r="G24" t="s">
        <v>30</v>
      </c>
      <c r="H24" t="s">
        <v>90</v>
      </c>
      <c r="I24" t="s">
        <v>30</v>
      </c>
      <c r="J24" s="28" t="s">
        <v>451</v>
      </c>
      <c r="K24" s="28" t="s">
        <v>458</v>
      </c>
      <c r="L24" s="28" t="s">
        <v>179</v>
      </c>
      <c r="M24" t="s">
        <v>361</v>
      </c>
    </row>
    <row r="25" spans="1:13">
      <c r="A25" s="1" t="s">
        <v>456</v>
      </c>
      <c r="B25" t="s">
        <v>92</v>
      </c>
      <c r="C25" t="s">
        <v>96</v>
      </c>
      <c r="D25" s="2" t="s">
        <v>185</v>
      </c>
      <c r="E25" s="2" t="s">
        <v>182</v>
      </c>
      <c r="F25" t="s">
        <v>25</v>
      </c>
      <c r="G25" t="s">
        <v>179</v>
      </c>
      <c r="H25" t="s">
        <v>184</v>
      </c>
      <c r="I25" t="s">
        <v>179</v>
      </c>
      <c r="J25" s="28" t="s">
        <v>452</v>
      </c>
      <c r="K25" s="28" t="s">
        <v>459</v>
      </c>
      <c r="L25" s="28" t="s">
        <v>97</v>
      </c>
      <c r="M25" t="s">
        <v>450</v>
      </c>
    </row>
    <row r="26" spans="1:13">
      <c r="A26" s="1" t="s">
        <v>457</v>
      </c>
      <c r="B26" t="s">
        <v>94</v>
      </c>
      <c r="C26" t="s">
        <v>97</v>
      </c>
      <c r="D26" s="2" t="s">
        <v>26</v>
      </c>
      <c r="E26" s="2" t="s">
        <v>98</v>
      </c>
      <c r="F26" t="s">
        <v>99</v>
      </c>
      <c r="G26" t="s">
        <v>97</v>
      </c>
      <c r="H26" t="s">
        <v>449</v>
      </c>
      <c r="I26" t="s">
        <v>97</v>
      </c>
      <c r="J26" s="28" t="s">
        <v>453</v>
      </c>
      <c r="K26" s="28" t="s">
        <v>460</v>
      </c>
      <c r="L26" s="28" t="s">
        <v>312</v>
      </c>
      <c r="M26" t="s">
        <v>99</v>
      </c>
    </row>
    <row r="27" spans="1:13">
      <c r="A27" s="1" t="s">
        <v>80</v>
      </c>
      <c r="B27" t="s">
        <v>21</v>
      </c>
      <c r="D27" t="s">
        <v>379</v>
      </c>
    </row>
    <row r="28" spans="1:13">
      <c r="A28" s="1" t="s">
        <v>75</v>
      </c>
      <c r="B28" t="s">
        <v>22</v>
      </c>
      <c r="C28" t="s">
        <v>22</v>
      </c>
      <c r="D28">
        <v>200</v>
      </c>
      <c r="E28" t="s">
        <v>22</v>
      </c>
      <c r="F28" t="s">
        <v>22</v>
      </c>
      <c r="G28" t="s">
        <v>22</v>
      </c>
      <c r="H28" t="s">
        <v>22</v>
      </c>
      <c r="I28" t="s">
        <v>22</v>
      </c>
      <c r="J28" t="s">
        <v>22</v>
      </c>
      <c r="K28" t="s">
        <v>22</v>
      </c>
      <c r="L28" t="s">
        <v>22</v>
      </c>
      <c r="M28" t="s">
        <v>22</v>
      </c>
    </row>
    <row r="29" spans="1:13">
      <c r="A29" s="1" t="s">
        <v>76</v>
      </c>
      <c r="B29" t="s">
        <v>23</v>
      </c>
      <c r="C29" t="s">
        <v>23</v>
      </c>
      <c r="D29" t="s">
        <v>28</v>
      </c>
      <c r="E29" t="s">
        <v>23</v>
      </c>
      <c r="F29" t="s">
        <v>23</v>
      </c>
      <c r="G29" t="s">
        <v>23</v>
      </c>
      <c r="H29" t="s">
        <v>23</v>
      </c>
      <c r="I29" t="s">
        <v>23</v>
      </c>
      <c r="J29" t="s">
        <v>23</v>
      </c>
      <c r="K29" t="s">
        <v>23</v>
      </c>
      <c r="L29" t="s">
        <v>23</v>
      </c>
      <c r="M29" t="s">
        <v>23</v>
      </c>
    </row>
    <row r="30" spans="1:13">
      <c r="A30" s="1" t="s">
        <v>77</v>
      </c>
      <c r="B30" t="s">
        <v>24</v>
      </c>
      <c r="C30" t="s">
        <v>24</v>
      </c>
      <c r="D30" t="s">
        <v>29</v>
      </c>
      <c r="E30" t="s">
        <v>24</v>
      </c>
      <c r="F30" t="s">
        <v>24</v>
      </c>
      <c r="G30" t="s">
        <v>24</v>
      </c>
      <c r="H30" t="s">
        <v>24</v>
      </c>
      <c r="I30" t="s">
        <v>24</v>
      </c>
      <c r="J30" t="s">
        <v>24</v>
      </c>
      <c r="K30" t="s">
        <v>24</v>
      </c>
      <c r="L30" t="s">
        <v>24</v>
      </c>
      <c r="M30" t="s">
        <v>24</v>
      </c>
    </row>
    <row r="31" spans="1:13">
      <c r="A31" s="1" t="s">
        <v>78</v>
      </c>
      <c r="B31" t="s">
        <v>25</v>
      </c>
      <c r="C31" t="s">
        <v>25</v>
      </c>
      <c r="D31" t="s">
        <v>23</v>
      </c>
      <c r="E31" t="s">
        <v>25</v>
      </c>
      <c r="F31" t="s">
        <v>25</v>
      </c>
      <c r="G31" t="s">
        <v>25</v>
      </c>
      <c r="H31" t="s">
        <v>25</v>
      </c>
      <c r="I31" t="s">
        <v>25</v>
      </c>
      <c r="J31" t="s">
        <v>25</v>
      </c>
      <c r="K31" t="s">
        <v>25</v>
      </c>
      <c r="L31" t="s">
        <v>25</v>
      </c>
      <c r="M31" t="s">
        <v>25</v>
      </c>
    </row>
    <row r="32" spans="1:13">
      <c r="A32" s="1" t="s">
        <v>79</v>
      </c>
      <c r="B32" t="s">
        <v>26</v>
      </c>
      <c r="C32" t="s">
        <v>27</v>
      </c>
      <c r="D32" t="s">
        <v>30</v>
      </c>
      <c r="E32" t="s">
        <v>26</v>
      </c>
      <c r="F32" t="s">
        <v>471</v>
      </c>
      <c r="G32" t="s">
        <v>26</v>
      </c>
      <c r="H32" t="s">
        <v>26</v>
      </c>
      <c r="I32" t="s">
        <v>182</v>
      </c>
      <c r="J32" t="s">
        <v>26</v>
      </c>
      <c r="K32" t="s">
        <v>26</v>
      </c>
      <c r="L32" t="s">
        <v>182</v>
      </c>
      <c r="M32" t="s">
        <v>26</v>
      </c>
    </row>
    <row r="33" spans="1:13">
      <c r="A33" s="1" t="s">
        <v>74</v>
      </c>
      <c r="B33" t="s">
        <v>32</v>
      </c>
      <c r="D33" t="s">
        <v>31</v>
      </c>
    </row>
    <row r="34" spans="1:13">
      <c r="A34" s="1" t="s">
        <v>69</v>
      </c>
      <c r="B34" t="s">
        <v>70</v>
      </c>
      <c r="C34" t="s">
        <v>71</v>
      </c>
      <c r="D34" t="s">
        <v>72</v>
      </c>
    </row>
    <row r="35" spans="1:13">
      <c r="A35" s="1" t="s">
        <v>68</v>
      </c>
      <c r="B35" t="s">
        <v>34</v>
      </c>
      <c r="C35" t="s">
        <v>35</v>
      </c>
      <c r="D35" s="2" t="s">
        <v>315</v>
      </c>
    </row>
    <row r="36" spans="1:13">
      <c r="A36" s="1" t="s">
        <v>67</v>
      </c>
      <c r="B36" t="s">
        <v>36</v>
      </c>
      <c r="C36" t="s">
        <v>37</v>
      </c>
      <c r="D36" t="s">
        <v>37</v>
      </c>
      <c r="E36" t="s">
        <v>37</v>
      </c>
      <c r="F36" t="s">
        <v>37</v>
      </c>
      <c r="G36" t="s">
        <v>37</v>
      </c>
      <c r="H36" t="s">
        <v>37</v>
      </c>
      <c r="I36" t="s">
        <v>37</v>
      </c>
      <c r="J36" t="s">
        <v>37</v>
      </c>
      <c r="K36" t="s">
        <v>37</v>
      </c>
      <c r="L36" t="s">
        <v>37</v>
      </c>
      <c r="M36" t="s">
        <v>37</v>
      </c>
    </row>
    <row r="37" spans="1:13">
      <c r="A37" s="1" t="s">
        <v>66</v>
      </c>
      <c r="B37" t="s">
        <v>49</v>
      </c>
      <c r="C37" t="s">
        <v>48</v>
      </c>
      <c r="D37" t="s">
        <v>48</v>
      </c>
      <c r="E37" t="s">
        <v>48</v>
      </c>
      <c r="F37" t="s">
        <v>48</v>
      </c>
      <c r="G37" t="s">
        <v>48</v>
      </c>
      <c r="H37" t="s">
        <v>48</v>
      </c>
      <c r="I37" t="s">
        <v>48</v>
      </c>
      <c r="J37" t="s">
        <v>48</v>
      </c>
      <c r="K37" t="s">
        <v>48</v>
      </c>
      <c r="L37" t="s">
        <v>48</v>
      </c>
      <c r="M37" t="s">
        <v>48</v>
      </c>
    </row>
    <row r="38" spans="1:13">
      <c r="A38" s="1" t="s">
        <v>65</v>
      </c>
      <c r="B38" t="s">
        <v>38</v>
      </c>
      <c r="D38" t="s">
        <v>39</v>
      </c>
    </row>
    <row r="39" spans="1:13">
      <c r="A39" s="1" t="s">
        <v>64</v>
      </c>
      <c r="B39" t="s">
        <v>40</v>
      </c>
      <c r="C39" t="s">
        <v>85</v>
      </c>
      <c r="D39" t="s">
        <v>84</v>
      </c>
      <c r="E39" t="s">
        <v>412</v>
      </c>
      <c r="F39" t="s">
        <v>86</v>
      </c>
      <c r="G39" t="s">
        <v>87</v>
      </c>
      <c r="H39" t="s">
        <v>409</v>
      </c>
      <c r="I39" t="s">
        <v>89</v>
      </c>
      <c r="J39" t="s">
        <v>410</v>
      </c>
      <c r="K39" t="s">
        <v>408</v>
      </c>
      <c r="L39" t="s">
        <v>88</v>
      </c>
      <c r="M39" t="s">
        <v>406</v>
      </c>
    </row>
    <row r="40" spans="1:13">
      <c r="A40" s="1" t="s">
        <v>81</v>
      </c>
      <c r="B40" t="s">
        <v>82</v>
      </c>
      <c r="C40" t="s">
        <v>83</v>
      </c>
      <c r="D40" t="s">
        <v>83</v>
      </c>
      <c r="E40" t="s">
        <v>83</v>
      </c>
      <c r="F40" t="s">
        <v>83</v>
      </c>
      <c r="G40" t="s">
        <v>83</v>
      </c>
      <c r="H40" s="2" t="s">
        <v>83</v>
      </c>
      <c r="I40" t="s">
        <v>83</v>
      </c>
      <c r="J40" t="s">
        <v>83</v>
      </c>
      <c r="K40" t="s">
        <v>83</v>
      </c>
      <c r="L40" s="1" t="s">
        <v>405</v>
      </c>
      <c r="M40" t="s">
        <v>404</v>
      </c>
    </row>
    <row r="41" spans="1:13">
      <c r="A41" s="1" t="s">
        <v>324</v>
      </c>
      <c r="B41" t="s">
        <v>41</v>
      </c>
      <c r="C41" t="s">
        <v>42</v>
      </c>
      <c r="D41" t="s">
        <v>43</v>
      </c>
      <c r="E41" t="s">
        <v>102</v>
      </c>
      <c r="F41" t="s">
        <v>383</v>
      </c>
      <c r="G41" t="s">
        <v>381</v>
      </c>
      <c r="H41" t="s">
        <v>381</v>
      </c>
      <c r="I41" t="s">
        <v>381</v>
      </c>
      <c r="J41" t="s">
        <v>387</v>
      </c>
      <c r="K41" t="s">
        <v>389</v>
      </c>
      <c r="L41" t="s">
        <v>391</v>
      </c>
      <c r="M41" t="s">
        <v>393</v>
      </c>
    </row>
    <row r="42" spans="1:13">
      <c r="A42" s="1" t="s">
        <v>63</v>
      </c>
      <c r="B42" t="s">
        <v>44</v>
      </c>
      <c r="C42" t="s">
        <v>382</v>
      </c>
      <c r="D42" t="s">
        <v>45</v>
      </c>
      <c r="E42" t="s">
        <v>103</v>
      </c>
      <c r="F42" t="s">
        <v>380</v>
      </c>
      <c r="G42" t="s">
        <v>384</v>
      </c>
      <c r="H42" t="s">
        <v>385</v>
      </c>
      <c r="I42" t="s">
        <v>386</v>
      </c>
      <c r="J42" t="s">
        <v>388</v>
      </c>
      <c r="K42" t="s">
        <v>390</v>
      </c>
      <c r="L42" t="s">
        <v>392</v>
      </c>
      <c r="M42" t="s">
        <v>394</v>
      </c>
    </row>
    <row r="43" spans="1:13">
      <c r="A43" s="1" t="s">
        <v>62</v>
      </c>
      <c r="B43" t="s">
        <v>47</v>
      </c>
      <c r="C43" t="s">
        <v>47</v>
      </c>
      <c r="D43" t="s">
        <v>46</v>
      </c>
      <c r="G43" t="s">
        <v>47</v>
      </c>
      <c r="H43" t="s">
        <v>47</v>
      </c>
      <c r="I43" t="s">
        <v>47</v>
      </c>
    </row>
    <row r="44" spans="1:13">
      <c r="A44" s="1" t="s">
        <v>61</v>
      </c>
      <c r="B44">
        <v>100</v>
      </c>
      <c r="C44">
        <v>100</v>
      </c>
      <c r="D44">
        <v>600</v>
      </c>
      <c r="E44">
        <v>1000</v>
      </c>
      <c r="F44">
        <v>100</v>
      </c>
      <c r="G44">
        <v>100</v>
      </c>
      <c r="H44">
        <v>100</v>
      </c>
      <c r="I44">
        <v>100</v>
      </c>
      <c r="J44" s="27">
        <v>10000</v>
      </c>
      <c r="K44" t="s">
        <v>395</v>
      </c>
      <c r="L44">
        <v>400</v>
      </c>
      <c r="M44">
        <v>1000</v>
      </c>
    </row>
    <row r="45" spans="1:13">
      <c r="A45" s="1" t="s">
        <v>60</v>
      </c>
      <c r="B45">
        <v>30</v>
      </c>
      <c r="C45" s="3">
        <f t="shared" ref="C45:M45" si="0">$B$45*C7</f>
        <v>24.9</v>
      </c>
      <c r="D45" s="3">
        <f t="shared" si="0"/>
        <v>185.70000000000002</v>
      </c>
      <c r="E45" s="3">
        <f t="shared" si="0"/>
        <v>2217</v>
      </c>
      <c r="F45" s="3">
        <f t="shared" si="0"/>
        <v>21.599999999999998</v>
      </c>
      <c r="G45" s="3">
        <f t="shared" si="0"/>
        <v>24.9</v>
      </c>
      <c r="H45" s="3">
        <f t="shared" si="0"/>
        <v>24.9</v>
      </c>
      <c r="I45" s="3">
        <f t="shared" si="0"/>
        <v>24.9</v>
      </c>
      <c r="J45" s="3">
        <f t="shared" si="0"/>
        <v>3270</v>
      </c>
      <c r="K45" s="3">
        <f t="shared" si="0"/>
        <v>433080</v>
      </c>
      <c r="L45" s="3">
        <f t="shared" si="0"/>
        <v>114.3</v>
      </c>
      <c r="M45" s="3">
        <f t="shared" si="0"/>
        <v>431.09999999999997</v>
      </c>
    </row>
    <row r="46" spans="1:13">
      <c r="A46" s="1" t="s">
        <v>59</v>
      </c>
      <c r="B46">
        <v>128</v>
      </c>
      <c r="C46">
        <v>46</v>
      </c>
      <c r="D46">
        <v>68</v>
      </c>
      <c r="E46">
        <v>13</v>
      </c>
      <c r="F46">
        <v>59</v>
      </c>
      <c r="G46">
        <v>39</v>
      </c>
      <c r="H46">
        <v>61</v>
      </c>
      <c r="I46">
        <v>42</v>
      </c>
      <c r="J46">
        <v>60</v>
      </c>
      <c r="K46">
        <v>16</v>
      </c>
      <c r="L46">
        <v>42</v>
      </c>
      <c r="M46">
        <v>50</v>
      </c>
    </row>
    <row r="47" spans="1:13">
      <c r="A47" s="1" t="s">
        <v>58</v>
      </c>
      <c r="B47" t="s">
        <v>50</v>
      </c>
      <c r="C47" s="3">
        <f t="shared" ref="C47:I47" si="1">C46*C7</f>
        <v>38.18</v>
      </c>
      <c r="D47" s="3">
        <f t="shared" si="1"/>
        <v>420.92</v>
      </c>
      <c r="E47" s="3">
        <f t="shared" si="1"/>
        <v>960.7</v>
      </c>
      <c r="F47" s="3">
        <f t="shared" si="1"/>
        <v>42.48</v>
      </c>
      <c r="G47" s="3">
        <f t="shared" si="1"/>
        <v>32.369999999999997</v>
      </c>
      <c r="H47" s="3">
        <f t="shared" si="1"/>
        <v>50.629999999999995</v>
      </c>
      <c r="I47" s="3">
        <f t="shared" si="1"/>
        <v>34.86</v>
      </c>
      <c r="J47" s="3">
        <v>6500</v>
      </c>
      <c r="K47" s="3">
        <v>230000</v>
      </c>
      <c r="L47" s="3">
        <f>L46*L7</f>
        <v>160.02000000000001</v>
      </c>
      <c r="M47" s="3">
        <f>M46*M7</f>
        <v>718.5</v>
      </c>
    </row>
    <row r="48" spans="1:13">
      <c r="A48" s="1" t="s">
        <v>57</v>
      </c>
      <c r="B48" s="2" t="s">
        <v>52</v>
      </c>
      <c r="C48" s="2" t="s">
        <v>52</v>
      </c>
      <c r="D48" s="1" t="s">
        <v>53</v>
      </c>
      <c r="F48" s="2" t="s">
        <v>52</v>
      </c>
      <c r="G48" s="2" t="s">
        <v>52</v>
      </c>
      <c r="H48" s="2" t="s">
        <v>52</v>
      </c>
      <c r="I48" s="2" t="s">
        <v>52</v>
      </c>
    </row>
    <row r="49" spans="1:13">
      <c r="A49" s="1" t="s">
        <v>54</v>
      </c>
      <c r="B49" t="s">
        <v>55</v>
      </c>
      <c r="C49" t="s">
        <v>56</v>
      </c>
      <c r="D49" t="s">
        <v>56</v>
      </c>
      <c r="E49" t="s">
        <v>55</v>
      </c>
      <c r="F49" s="1" t="s">
        <v>396</v>
      </c>
      <c r="G49" t="s">
        <v>56</v>
      </c>
      <c r="H49" t="s">
        <v>56</v>
      </c>
      <c r="I49" t="s">
        <v>56</v>
      </c>
      <c r="J49" s="1" t="s">
        <v>397</v>
      </c>
      <c r="K49" s="1" t="s">
        <v>398</v>
      </c>
      <c r="L49" t="s">
        <v>56</v>
      </c>
      <c r="M49" s="1" t="s">
        <v>399</v>
      </c>
    </row>
    <row r="50" spans="1:13">
      <c r="A50" s="1" t="s">
        <v>316</v>
      </c>
      <c r="B50">
        <v>45</v>
      </c>
      <c r="C50">
        <v>45</v>
      </c>
      <c r="D50" s="3">
        <f>830/D7</f>
        <v>134.08723747980613</v>
      </c>
      <c r="E50">
        <v>45</v>
      </c>
      <c r="F50">
        <v>45</v>
      </c>
      <c r="G50">
        <v>45</v>
      </c>
      <c r="H50">
        <v>45</v>
      </c>
      <c r="I50">
        <v>45</v>
      </c>
      <c r="J50">
        <v>45</v>
      </c>
      <c r="K50">
        <v>45</v>
      </c>
      <c r="L50">
        <v>45</v>
      </c>
      <c r="M50">
        <v>45</v>
      </c>
    </row>
    <row r="51" spans="1:13">
      <c r="A51" s="1" t="s">
        <v>321</v>
      </c>
      <c r="B51" s="3">
        <v>5107.393</v>
      </c>
      <c r="C51" s="3">
        <v>338.19299999999998</v>
      </c>
      <c r="D51" s="3">
        <v>33.573</v>
      </c>
      <c r="E51" s="3">
        <v>2454.7739999999999</v>
      </c>
      <c r="F51" s="3">
        <v>379.15</v>
      </c>
      <c r="G51" s="3">
        <v>282.36399999999998</v>
      </c>
      <c r="H51" s="3">
        <v>796.529</v>
      </c>
      <c r="I51" s="3">
        <v>361.17599999999999</v>
      </c>
      <c r="J51" s="3">
        <v>1320.7760000000001</v>
      </c>
      <c r="K51" s="3">
        <v>511.327</v>
      </c>
      <c r="L51" s="3">
        <v>319.02800000000002</v>
      </c>
      <c r="M51" s="3">
        <v>433.17</v>
      </c>
    </row>
    <row r="52" spans="1:13">
      <c r="A52" s="1" t="s">
        <v>322</v>
      </c>
      <c r="B52" s="3">
        <v>245683439.40000001</v>
      </c>
      <c r="C52" s="21">
        <v>50403455</v>
      </c>
      <c r="D52" s="3">
        <v>4514349.4000000004</v>
      </c>
      <c r="E52" s="3">
        <v>859909198.39999998</v>
      </c>
      <c r="F52" s="3">
        <v>51629389.799999997</v>
      </c>
      <c r="G52" s="3">
        <v>38223111.600000001</v>
      </c>
      <c r="H52" s="3">
        <v>68527599.400000006</v>
      </c>
      <c r="I52" s="3">
        <v>49663148.200000003</v>
      </c>
      <c r="J52" s="3">
        <v>107761630.8</v>
      </c>
      <c r="K52" s="3">
        <v>172734542.40000001</v>
      </c>
      <c r="L52" s="3">
        <v>31355629</v>
      </c>
      <c r="M52" s="3">
        <v>35983394.399999999</v>
      </c>
    </row>
    <row r="53" spans="1:13">
      <c r="A53" s="1" t="s">
        <v>323</v>
      </c>
      <c r="B53" s="17">
        <f>2.5*B50/1000</f>
        <v>0.1125</v>
      </c>
      <c r="C53" s="17">
        <f t="shared" ref="C53:M53" si="2">2.5*C50/1000</f>
        <v>0.1125</v>
      </c>
      <c r="D53" s="17">
        <f t="shared" si="2"/>
        <v>0.33521809369951533</v>
      </c>
      <c r="E53" s="17">
        <f t="shared" si="2"/>
        <v>0.1125</v>
      </c>
      <c r="F53" s="17">
        <f t="shared" si="2"/>
        <v>0.1125</v>
      </c>
      <c r="G53" s="17">
        <f t="shared" si="2"/>
        <v>0.1125</v>
      </c>
      <c r="H53" s="17">
        <f t="shared" si="2"/>
        <v>0.1125</v>
      </c>
      <c r="I53" s="17">
        <f t="shared" si="2"/>
        <v>0.1125</v>
      </c>
      <c r="J53" s="17">
        <f t="shared" si="2"/>
        <v>0.1125</v>
      </c>
      <c r="K53" s="17">
        <f t="shared" si="2"/>
        <v>0.1125</v>
      </c>
      <c r="L53" s="17">
        <f t="shared" si="2"/>
        <v>0.1125</v>
      </c>
      <c r="M53" s="17">
        <f t="shared" si="2"/>
        <v>0.1125</v>
      </c>
    </row>
    <row r="54" spans="1:13">
      <c r="A54" s="1" t="s">
        <v>325</v>
      </c>
      <c r="B54" s="22">
        <f>B53*B7*3.78541</f>
        <v>0.42585862500000005</v>
      </c>
      <c r="C54" s="22">
        <f t="shared" ref="C54:M54" si="3">C53*C7</f>
        <v>9.3375E-2</v>
      </c>
      <c r="D54" s="22">
        <f t="shared" si="3"/>
        <v>2.0750000000000002</v>
      </c>
      <c r="E54" s="22">
        <f t="shared" si="3"/>
        <v>8.3137500000000006</v>
      </c>
      <c r="F54" s="22">
        <f t="shared" si="3"/>
        <v>8.1000000000000003E-2</v>
      </c>
      <c r="G54" s="22">
        <f t="shared" si="3"/>
        <v>9.3375E-2</v>
      </c>
      <c r="H54" s="22">
        <f t="shared" si="3"/>
        <v>9.3375E-2</v>
      </c>
      <c r="I54" s="22">
        <f t="shared" si="3"/>
        <v>9.3375E-2</v>
      </c>
      <c r="J54" s="22">
        <f t="shared" si="3"/>
        <v>12.262500000000001</v>
      </c>
      <c r="K54" s="22">
        <f t="shared" si="3"/>
        <v>1624.05</v>
      </c>
      <c r="L54" s="22">
        <f t="shared" si="3"/>
        <v>0.42862500000000003</v>
      </c>
      <c r="M54" s="22">
        <f t="shared" si="3"/>
        <v>1.616625</v>
      </c>
    </row>
    <row r="55" spans="1:13">
      <c r="A55" s="1" t="s">
        <v>326</v>
      </c>
      <c r="B55" s="22">
        <f>0.8*0.8*B51*B50*1000000*B7/B52</f>
        <v>598.70913057561188</v>
      </c>
      <c r="C55" s="22">
        <f>0.8*0.8*C51*C50*1000000*C7/C52</f>
        <v>160.38911364310246</v>
      </c>
      <c r="D55" s="22">
        <f>0.8*0.75*D51*D50*1000000*D7/D52</f>
        <v>3703.602118170118</v>
      </c>
      <c r="E55" s="22">
        <f t="shared" ref="E55:M55" si="4">0.8*0.8*E51*E50*1000000*E7/E52</f>
        <v>6075.6933515784121</v>
      </c>
      <c r="F55" s="22">
        <f t="shared" si="4"/>
        <v>152.27866202672033</v>
      </c>
      <c r="G55" s="22">
        <f t="shared" si="4"/>
        <v>176.58502339197312</v>
      </c>
      <c r="H55" s="22">
        <f t="shared" si="4"/>
        <v>277.84760275726222</v>
      </c>
      <c r="I55" s="22">
        <f t="shared" si="4"/>
        <v>173.84220326169338</v>
      </c>
      <c r="J55" s="22">
        <f t="shared" si="4"/>
        <v>38475.475811006392</v>
      </c>
      <c r="K55" s="22">
        <f t="shared" si="4"/>
        <v>1230718.9651813384</v>
      </c>
      <c r="L55" s="22">
        <f t="shared" si="4"/>
        <v>1116.4280705068938</v>
      </c>
      <c r="M55" s="22">
        <f t="shared" si="4"/>
        <v>4982.0203599246888</v>
      </c>
    </row>
    <row r="56" spans="1:13">
      <c r="A56" s="1" t="s">
        <v>342</v>
      </c>
      <c r="B56" s="22">
        <v>100</v>
      </c>
      <c r="C56" s="22" t="s">
        <v>343</v>
      </c>
      <c r="D56" s="22" t="s">
        <v>343</v>
      </c>
      <c r="E56" s="22" t="s">
        <v>343</v>
      </c>
      <c r="F56" s="22" t="s">
        <v>343</v>
      </c>
      <c r="G56" s="22" t="s">
        <v>343</v>
      </c>
      <c r="H56" s="22" t="s">
        <v>343</v>
      </c>
      <c r="I56" s="22" t="s">
        <v>343</v>
      </c>
      <c r="J56" s="22" t="s">
        <v>343</v>
      </c>
      <c r="K56" s="22" t="s">
        <v>343</v>
      </c>
      <c r="L56" s="22" t="s">
        <v>343</v>
      </c>
      <c r="M56" s="22" t="s">
        <v>344</v>
      </c>
    </row>
    <row r="57" spans="1:13">
      <c r="A57" s="1" t="s">
        <v>356</v>
      </c>
      <c r="B57" s="22" t="s">
        <v>179</v>
      </c>
      <c r="C57" s="22" t="s">
        <v>357</v>
      </c>
      <c r="D57" s="22" t="s">
        <v>358</v>
      </c>
      <c r="E57" s="22" t="s">
        <v>359</v>
      </c>
      <c r="F57" s="22" t="s">
        <v>357</v>
      </c>
      <c r="G57" s="22" t="s">
        <v>360</v>
      </c>
      <c r="H57" s="22" t="s">
        <v>361</v>
      </c>
      <c r="I57" s="22" t="s">
        <v>101</v>
      </c>
      <c r="J57" s="22" t="s">
        <v>361</v>
      </c>
      <c r="K57" s="22" t="s">
        <v>90</v>
      </c>
      <c r="L57" s="22" t="s">
        <v>101</v>
      </c>
      <c r="M57" s="22" t="s">
        <v>360</v>
      </c>
    </row>
    <row r="58" spans="1:13">
      <c r="A58" s="1" t="s">
        <v>367</v>
      </c>
      <c r="B58" s="22" t="s">
        <v>377</v>
      </c>
      <c r="C58" s="22" t="s">
        <v>368</v>
      </c>
      <c r="D58" s="26" t="s">
        <v>378</v>
      </c>
      <c r="E58" s="22" t="s">
        <v>369</v>
      </c>
      <c r="F58" s="22" t="s">
        <v>370</v>
      </c>
      <c r="G58" s="22" t="s">
        <v>371</v>
      </c>
      <c r="H58" s="22" t="s">
        <v>372</v>
      </c>
      <c r="I58" s="22" t="s">
        <v>373</v>
      </c>
      <c r="J58" s="22" t="s">
        <v>374</v>
      </c>
      <c r="K58" s="22" t="s">
        <v>375</v>
      </c>
      <c r="L58" s="22" t="s">
        <v>376</v>
      </c>
      <c r="M58" s="22"/>
    </row>
    <row r="59" spans="1:13">
      <c r="A59" s="1" t="s">
        <v>401</v>
      </c>
      <c r="B59" s="22" t="s">
        <v>402</v>
      </c>
      <c r="C59">
        <v>3.8949999999999999E-2</v>
      </c>
      <c r="D59">
        <v>0.15443999999999999</v>
      </c>
      <c r="E59">
        <v>0.70799999999999996</v>
      </c>
      <c r="F59">
        <v>0.23313999999999999</v>
      </c>
      <c r="G59">
        <v>0.22026000000000001</v>
      </c>
      <c r="H59">
        <v>0.37862000000000001</v>
      </c>
      <c r="I59">
        <v>0.33854000000000001</v>
      </c>
      <c r="J59">
        <v>0.50600000000000001</v>
      </c>
      <c r="K59">
        <v>0.76100000000000001</v>
      </c>
      <c r="L59">
        <v>0.79107000000000005</v>
      </c>
      <c r="M59">
        <v>0.92800000000000005</v>
      </c>
    </row>
    <row r="61" spans="1:13">
      <c r="A61" s="1" t="s">
        <v>104</v>
      </c>
      <c r="B61" t="s">
        <v>212</v>
      </c>
    </row>
    <row r="62" spans="1:13">
      <c r="A62" s="1" t="s">
        <v>105</v>
      </c>
      <c r="B62" s="2" t="s">
        <v>441</v>
      </c>
      <c r="C62" s="2" t="s">
        <v>442</v>
      </c>
      <c r="D62" s="2" t="s">
        <v>443</v>
      </c>
      <c r="E62" s="2" t="s">
        <v>421</v>
      </c>
      <c r="F62" t="s">
        <v>444</v>
      </c>
      <c r="G62" t="s">
        <v>445</v>
      </c>
      <c r="H62" t="s">
        <v>445</v>
      </c>
      <c r="I62" t="s">
        <v>445</v>
      </c>
      <c r="J62" s="2" t="s">
        <v>422</v>
      </c>
      <c r="K62" t="s">
        <v>446</v>
      </c>
      <c r="L62" t="s">
        <v>445</v>
      </c>
      <c r="M62" s="2" t="s">
        <v>423</v>
      </c>
    </row>
    <row r="63" spans="1:13">
      <c r="A63" s="1" t="s">
        <v>106</v>
      </c>
      <c r="B63" t="s">
        <v>217</v>
      </c>
      <c r="C63" t="s">
        <v>461</v>
      </c>
      <c r="D63" t="s">
        <v>462</v>
      </c>
      <c r="E63" t="s">
        <v>463</v>
      </c>
      <c r="F63" t="s">
        <v>464</v>
      </c>
      <c r="G63" t="s">
        <v>465</v>
      </c>
      <c r="H63" t="s">
        <v>464</v>
      </c>
      <c r="I63" t="s">
        <v>466</v>
      </c>
      <c r="J63" t="s">
        <v>467</v>
      </c>
      <c r="K63" t="s">
        <v>468</v>
      </c>
      <c r="L63" t="s">
        <v>469</v>
      </c>
      <c r="M63" t="s">
        <v>470</v>
      </c>
    </row>
    <row r="64" spans="1:13">
      <c r="A64" s="1" t="s">
        <v>107</v>
      </c>
      <c r="B64" t="s">
        <v>208</v>
      </c>
      <c r="C64" t="s">
        <v>209</v>
      </c>
      <c r="D64" t="s">
        <v>210</v>
      </c>
    </row>
    <row r="65" spans="1:13">
      <c r="A65" s="1" t="s">
        <v>114</v>
      </c>
      <c r="B65" s="4" t="s">
        <v>111</v>
      </c>
    </row>
    <row r="66" spans="1:13">
      <c r="A66" s="1" t="s">
        <v>108</v>
      </c>
      <c r="B66" t="s">
        <v>193</v>
      </c>
      <c r="C66" t="s">
        <v>192</v>
      </c>
      <c r="D66" t="s">
        <v>192</v>
      </c>
      <c r="E66" t="s">
        <v>411</v>
      </c>
      <c r="F66" t="s">
        <v>192</v>
      </c>
      <c r="G66" t="s">
        <v>192</v>
      </c>
      <c r="H66" t="s">
        <v>192</v>
      </c>
      <c r="I66" t="s">
        <v>192</v>
      </c>
      <c r="J66" t="s">
        <v>403</v>
      </c>
      <c r="K66" t="s">
        <v>407</v>
      </c>
      <c r="L66" t="s">
        <v>192</v>
      </c>
    </row>
    <row r="67" spans="1:13">
      <c r="A67" s="1" t="s">
        <v>109</v>
      </c>
      <c r="B67" t="s">
        <v>317</v>
      </c>
      <c r="C67" t="s">
        <v>112</v>
      </c>
      <c r="D67" s="2" t="s">
        <v>319</v>
      </c>
      <c r="E67" s="2" t="s">
        <v>327</v>
      </c>
    </row>
    <row r="68" spans="1:13">
      <c r="A68" s="1" t="s">
        <v>211</v>
      </c>
      <c r="B68" t="s">
        <v>318</v>
      </c>
      <c r="C68" t="s">
        <v>112</v>
      </c>
      <c r="D68" s="2" t="s">
        <v>341</v>
      </c>
      <c r="E68" t="s">
        <v>113</v>
      </c>
      <c r="F68" t="s">
        <v>340</v>
      </c>
    </row>
    <row r="69" spans="1:13">
      <c r="A69" s="1" t="s">
        <v>110</v>
      </c>
      <c r="B69" t="s">
        <v>191</v>
      </c>
    </row>
    <row r="70" spans="1:13">
      <c r="A70" s="1" t="s">
        <v>115</v>
      </c>
      <c r="B70" s="5" t="s">
        <v>190</v>
      </c>
    </row>
    <row r="71" spans="1:13">
      <c r="A71" s="1" t="s">
        <v>117</v>
      </c>
      <c r="B71" t="s">
        <v>116</v>
      </c>
    </row>
    <row r="72" spans="1:13">
      <c r="A72" s="6" t="s">
        <v>118</v>
      </c>
      <c r="B72" t="s">
        <v>132</v>
      </c>
      <c r="C72" t="s">
        <v>136</v>
      </c>
      <c r="D72" t="s">
        <v>142</v>
      </c>
      <c r="E72" t="s">
        <v>145</v>
      </c>
      <c r="F72" t="s">
        <v>154</v>
      </c>
      <c r="I72" t="s">
        <v>355</v>
      </c>
      <c r="J72" t="s">
        <v>490</v>
      </c>
      <c r="K72" t="s">
        <v>480</v>
      </c>
      <c r="L72" t="s">
        <v>495</v>
      </c>
      <c r="M72" t="s">
        <v>481</v>
      </c>
    </row>
    <row r="73" spans="1:13">
      <c r="A73" s="6" t="s">
        <v>119</v>
      </c>
      <c r="B73" t="s">
        <v>133</v>
      </c>
      <c r="C73" t="s">
        <v>141</v>
      </c>
      <c r="D73" t="s">
        <v>143</v>
      </c>
      <c r="E73" t="s">
        <v>146</v>
      </c>
      <c r="F73" t="s">
        <v>155</v>
      </c>
      <c r="I73" t="s">
        <v>362</v>
      </c>
      <c r="J73" t="s">
        <v>491</v>
      </c>
      <c r="K73" t="s">
        <v>482</v>
      </c>
      <c r="L73" t="s">
        <v>496</v>
      </c>
      <c r="M73" t="s">
        <v>483</v>
      </c>
    </row>
    <row r="74" spans="1:13">
      <c r="A74" s="6" t="s">
        <v>120</v>
      </c>
      <c r="B74" t="s">
        <v>134</v>
      </c>
      <c r="C74" t="s">
        <v>137</v>
      </c>
      <c r="D74" t="s">
        <v>144</v>
      </c>
      <c r="E74" t="s">
        <v>147</v>
      </c>
      <c r="F74" t="s">
        <v>156</v>
      </c>
      <c r="I74" t="s">
        <v>363</v>
      </c>
      <c r="J74" t="s">
        <v>492</v>
      </c>
      <c r="K74" t="s">
        <v>484</v>
      </c>
      <c r="L74" t="s">
        <v>497</v>
      </c>
      <c r="M74" t="s">
        <v>485</v>
      </c>
    </row>
    <row r="75" spans="1:13">
      <c r="A75" s="6" t="s">
        <v>121</v>
      </c>
      <c r="B75" s="7" t="s">
        <v>135</v>
      </c>
      <c r="C75" t="s">
        <v>138</v>
      </c>
      <c r="D75" t="s">
        <v>320</v>
      </c>
      <c r="E75" t="s">
        <v>148</v>
      </c>
      <c r="F75" t="s">
        <v>157</v>
      </c>
      <c r="I75" t="s">
        <v>364</v>
      </c>
      <c r="J75" t="s">
        <v>493</v>
      </c>
      <c r="K75" t="s">
        <v>486</v>
      </c>
      <c r="L75" t="s">
        <v>498</v>
      </c>
      <c r="M75" t="s">
        <v>487</v>
      </c>
    </row>
    <row r="76" spans="1:13">
      <c r="A76" s="6" t="s">
        <v>122</v>
      </c>
      <c r="C76" t="s">
        <v>139</v>
      </c>
      <c r="E76" t="s">
        <v>149</v>
      </c>
      <c r="F76" t="s">
        <v>158</v>
      </c>
      <c r="I76" t="s">
        <v>365</v>
      </c>
      <c r="J76" t="s">
        <v>494</v>
      </c>
      <c r="K76" t="s">
        <v>488</v>
      </c>
      <c r="L76" t="s">
        <v>499</v>
      </c>
      <c r="M76" t="s">
        <v>489</v>
      </c>
    </row>
    <row r="77" spans="1:13">
      <c r="A77" s="6" t="s">
        <v>123</v>
      </c>
      <c r="C77" t="s">
        <v>140</v>
      </c>
      <c r="E77" t="s">
        <v>150</v>
      </c>
      <c r="F77" t="s">
        <v>159</v>
      </c>
      <c r="I77" t="s">
        <v>366</v>
      </c>
      <c r="K77" t="s">
        <v>501</v>
      </c>
      <c r="L77" t="s">
        <v>500</v>
      </c>
    </row>
    <row r="78" spans="1:13">
      <c r="A78" s="6" t="s">
        <v>124</v>
      </c>
      <c r="E78" t="s">
        <v>151</v>
      </c>
      <c r="I78" t="s">
        <v>479</v>
      </c>
    </row>
    <row r="79" spans="1:13">
      <c r="A79" s="6" t="s">
        <v>125</v>
      </c>
      <c r="E79" t="s">
        <v>152</v>
      </c>
    </row>
    <row r="80" spans="1:13">
      <c r="A80" s="6" t="s">
        <v>126</v>
      </c>
      <c r="E80" t="s">
        <v>153</v>
      </c>
    </row>
    <row r="81" spans="1:13">
      <c r="A81" s="6" t="s">
        <v>127</v>
      </c>
    </row>
    <row r="82" spans="1:13">
      <c r="A82" s="6" t="s">
        <v>128</v>
      </c>
    </row>
    <row r="83" spans="1:13">
      <c r="A83" s="6" t="s">
        <v>129</v>
      </c>
    </row>
    <row r="84" spans="1:13">
      <c r="A84" s="6" t="s">
        <v>130</v>
      </c>
    </row>
    <row r="85" spans="1:13">
      <c r="A85" s="6" t="s">
        <v>131</v>
      </c>
    </row>
    <row r="86" spans="1:13">
      <c r="A86" s="6" t="s">
        <v>195</v>
      </c>
      <c r="B86" t="s">
        <v>194</v>
      </c>
    </row>
    <row r="87" spans="1:13">
      <c r="A87" s="6" t="s">
        <v>196</v>
      </c>
      <c r="B87" t="s">
        <v>197</v>
      </c>
    </row>
    <row r="88" spans="1:13">
      <c r="A88" s="6" t="s">
        <v>200</v>
      </c>
      <c r="B88" t="s">
        <v>203</v>
      </c>
    </row>
    <row r="89" spans="1:13">
      <c r="A89" s="6" t="s">
        <v>206</v>
      </c>
      <c r="B89" t="s">
        <v>207</v>
      </c>
      <c r="C89" t="s">
        <v>400</v>
      </c>
      <c r="D89" t="s">
        <v>400</v>
      </c>
      <c r="E89" t="s">
        <v>400</v>
      </c>
      <c r="F89" t="s">
        <v>400</v>
      </c>
      <c r="G89" t="s">
        <v>400</v>
      </c>
      <c r="H89" t="s">
        <v>400</v>
      </c>
      <c r="I89" t="s">
        <v>400</v>
      </c>
      <c r="J89" t="s">
        <v>400</v>
      </c>
      <c r="K89" t="s">
        <v>400</v>
      </c>
      <c r="L89" t="s">
        <v>400</v>
      </c>
      <c r="M89" t="s">
        <v>400</v>
      </c>
    </row>
    <row r="90" spans="1:13">
      <c r="A90" s="4" t="s">
        <v>198</v>
      </c>
      <c r="B90" t="s">
        <v>199</v>
      </c>
    </row>
    <row r="91" spans="1:13">
      <c r="A91" s="4" t="s">
        <v>202</v>
      </c>
      <c r="B91" t="s">
        <v>201</v>
      </c>
    </row>
    <row r="92" spans="1:13">
      <c r="A92" s="4" t="s">
        <v>204</v>
      </c>
      <c r="B92" t="s">
        <v>205</v>
      </c>
    </row>
    <row r="93" spans="1:13">
      <c r="A93" s="6" t="s">
        <v>277</v>
      </c>
      <c r="B93" t="s">
        <v>309</v>
      </c>
      <c r="C93" t="s">
        <v>301</v>
      </c>
      <c r="D93" t="s">
        <v>286</v>
      </c>
    </row>
    <row r="94" spans="1:13">
      <c r="A94" s="6" t="s">
        <v>278</v>
      </c>
      <c r="B94" t="s">
        <v>308</v>
      </c>
      <c r="C94" t="s">
        <v>302</v>
      </c>
      <c r="D94" t="s">
        <v>287</v>
      </c>
    </row>
    <row r="95" spans="1:13">
      <c r="A95" s="6" t="s">
        <v>279</v>
      </c>
      <c r="B95" t="s">
        <v>307</v>
      </c>
      <c r="C95" t="s">
        <v>299</v>
      </c>
      <c r="D95" t="s">
        <v>285</v>
      </c>
    </row>
    <row r="96" spans="1:13">
      <c r="A96" s="6" t="s">
        <v>280</v>
      </c>
      <c r="C96" t="s">
        <v>298</v>
      </c>
    </row>
    <row r="97" spans="1:4">
      <c r="A97" s="6" t="s">
        <v>281</v>
      </c>
      <c r="B97" t="s">
        <v>305</v>
      </c>
    </row>
    <row r="98" spans="1:4">
      <c r="A98" s="6" t="s">
        <v>282</v>
      </c>
      <c r="B98" t="s">
        <v>306</v>
      </c>
      <c r="C98" t="s">
        <v>300</v>
      </c>
      <c r="D98" s="19" t="s">
        <v>276</v>
      </c>
    </row>
    <row r="99" spans="1:4">
      <c r="A99" s="6" t="s">
        <v>283</v>
      </c>
      <c r="B99" t="s">
        <v>284</v>
      </c>
    </row>
    <row r="100" spans="1:4">
      <c r="A100" s="6" t="s">
        <v>303</v>
      </c>
      <c r="C100" t="s">
        <v>304</v>
      </c>
    </row>
    <row r="101" spans="1:4">
      <c r="A101" s="6" t="s">
        <v>345</v>
      </c>
      <c r="B101" t="s">
        <v>347</v>
      </c>
      <c r="C101" t="s">
        <v>478</v>
      </c>
      <c r="D101" t="s">
        <v>349</v>
      </c>
    </row>
    <row r="102" spans="1:4">
      <c r="A102" s="6" t="s">
        <v>346</v>
      </c>
      <c r="D102" t="s">
        <v>348</v>
      </c>
    </row>
    <row r="103" spans="1:4">
      <c r="A103" s="6" t="s">
        <v>350</v>
      </c>
      <c r="B103" t="s">
        <v>351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workbookViewId="0"/>
  </sheetViews>
  <sheetFormatPr baseColWidth="10" defaultColWidth="8.83203125" defaultRowHeight="1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workbookViewId="0"/>
  </sheetViews>
  <sheetFormatPr baseColWidth="10" defaultColWidth="8.83203125" defaultRowHeight="1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/>
  </sheetViews>
  <sheetFormatPr baseColWidth="10" defaultColWidth="8.83203125"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8"/>
  <sheetViews>
    <sheetView workbookViewId="0">
      <selection sqref="A1:E18"/>
    </sheetView>
  </sheetViews>
  <sheetFormatPr baseColWidth="10" defaultColWidth="8.83203125" defaultRowHeight="15"/>
  <sheetData>
    <row r="1" spans="1:5">
      <c r="A1" t="s">
        <v>248</v>
      </c>
      <c r="B1" t="s">
        <v>249</v>
      </c>
      <c r="C1" t="s">
        <v>250</v>
      </c>
      <c r="D1" t="s">
        <v>251</v>
      </c>
      <c r="E1" t="s">
        <v>252</v>
      </c>
    </row>
    <row r="2" spans="1:5">
      <c r="A2" t="s">
        <v>253</v>
      </c>
      <c r="B2" s="17">
        <v>50.75</v>
      </c>
      <c r="C2" s="17">
        <v>49.25</v>
      </c>
      <c r="D2">
        <v>0</v>
      </c>
      <c r="E2" s="18" t="s">
        <v>254</v>
      </c>
    </row>
    <row r="3" spans="1:5">
      <c r="B3">
        <f>20*B2</f>
        <v>1015</v>
      </c>
      <c r="C3">
        <f>20*C2</f>
        <v>985</v>
      </c>
    </row>
    <row r="4" spans="1:5">
      <c r="A4" t="s">
        <v>255</v>
      </c>
      <c r="B4" t="s">
        <v>235</v>
      </c>
      <c r="C4" t="s">
        <v>236</v>
      </c>
      <c r="D4" t="s">
        <v>237</v>
      </c>
      <c r="E4" t="s">
        <v>238</v>
      </c>
    </row>
    <row r="5" spans="1:5">
      <c r="A5" t="s">
        <v>253</v>
      </c>
      <c r="B5" s="17">
        <v>11.8</v>
      </c>
      <c r="C5" s="17">
        <v>18</v>
      </c>
      <c r="D5" s="17">
        <v>24.3</v>
      </c>
      <c r="E5" s="17">
        <v>24.67</v>
      </c>
    </row>
    <row r="6" spans="1:5">
      <c r="B6">
        <f>20*B5</f>
        <v>236</v>
      </c>
      <c r="C6">
        <f>20*C5</f>
        <v>360</v>
      </c>
      <c r="D6">
        <f>20*D5</f>
        <v>486</v>
      </c>
      <c r="E6" s="3">
        <f>20*E5</f>
        <v>493.40000000000003</v>
      </c>
    </row>
    <row r="7" spans="1:5">
      <c r="A7" t="s">
        <v>256</v>
      </c>
      <c r="B7" t="s">
        <v>257</v>
      </c>
      <c r="C7" t="s">
        <v>258</v>
      </c>
      <c r="D7" t="s">
        <v>259</v>
      </c>
      <c r="E7" t="s">
        <v>260</v>
      </c>
    </row>
    <row r="8" spans="1:5">
      <c r="A8" t="s">
        <v>253</v>
      </c>
      <c r="B8" s="17">
        <v>20.338000000000001</v>
      </c>
      <c r="C8" s="17">
        <v>23.901</v>
      </c>
      <c r="D8" s="17">
        <v>24.39</v>
      </c>
      <c r="E8" s="17">
        <v>31.370999999999999</v>
      </c>
    </row>
    <row r="9" spans="1:5">
      <c r="B9" s="3">
        <f>20*B8</f>
        <v>406.76</v>
      </c>
      <c r="C9" s="3">
        <f>20*C8</f>
        <v>478.02</v>
      </c>
      <c r="D9" s="3">
        <f>20*D8</f>
        <v>487.8</v>
      </c>
      <c r="E9" s="3">
        <f>20*E8</f>
        <v>627.41999999999996</v>
      </c>
    </row>
    <row r="10" spans="1:5">
      <c r="A10" t="s">
        <v>261</v>
      </c>
      <c r="B10" t="s">
        <v>262</v>
      </c>
      <c r="C10" t="s">
        <v>263</v>
      </c>
      <c r="D10" t="s">
        <v>264</v>
      </c>
      <c r="E10" t="s">
        <v>265</v>
      </c>
    </row>
    <row r="11" spans="1:5">
      <c r="A11" t="s">
        <v>253</v>
      </c>
      <c r="B11" s="17">
        <v>17.100000000000001</v>
      </c>
      <c r="C11" s="17">
        <v>20.8</v>
      </c>
      <c r="D11" s="17">
        <v>38.299999999999997</v>
      </c>
      <c r="E11" s="17">
        <v>23.9</v>
      </c>
    </row>
    <row r="12" spans="1:5">
      <c r="B12">
        <f>20*B11</f>
        <v>342</v>
      </c>
      <c r="C12">
        <f>20*C11</f>
        <v>416</v>
      </c>
      <c r="D12">
        <f>20*D11</f>
        <v>766</v>
      </c>
      <c r="E12">
        <f>20*E11</f>
        <v>478</v>
      </c>
    </row>
    <row r="13" spans="1:5">
      <c r="A13" t="s">
        <v>266</v>
      </c>
      <c r="B13" t="s">
        <v>267</v>
      </c>
      <c r="C13" t="s">
        <v>268</v>
      </c>
      <c r="D13" t="s">
        <v>269</v>
      </c>
    </row>
    <row r="14" spans="1:5">
      <c r="A14" t="s">
        <v>253</v>
      </c>
      <c r="B14" s="17">
        <v>73.238</v>
      </c>
      <c r="C14" s="17">
        <v>26.762</v>
      </c>
      <c r="D14" s="18" t="s">
        <v>270</v>
      </c>
    </row>
    <row r="15" spans="1:5">
      <c r="B15" s="3">
        <f>20*B14</f>
        <v>1464.76</v>
      </c>
      <c r="C15" s="3">
        <f>20*C14</f>
        <v>535.24</v>
      </c>
    </row>
    <row r="16" spans="1:5">
      <c r="A16" t="s">
        <v>271</v>
      </c>
      <c r="B16" t="s">
        <v>272</v>
      </c>
      <c r="C16" t="s">
        <v>273</v>
      </c>
      <c r="D16" t="s">
        <v>274</v>
      </c>
      <c r="E16" t="s">
        <v>252</v>
      </c>
    </row>
    <row r="17" spans="1:5">
      <c r="A17" t="s">
        <v>253</v>
      </c>
      <c r="B17">
        <v>60.1</v>
      </c>
      <c r="C17">
        <v>18.5</v>
      </c>
      <c r="D17">
        <v>13.4</v>
      </c>
      <c r="E17" t="s">
        <v>275</v>
      </c>
    </row>
    <row r="18" spans="1:5">
      <c r="B18">
        <f>B17*20</f>
        <v>1202</v>
      </c>
      <c r="C18">
        <f>C17*20</f>
        <v>370</v>
      </c>
      <c r="D18">
        <f>D17*20</f>
        <v>268</v>
      </c>
    </row>
  </sheetData>
  <hyperlinks>
    <hyperlink ref="E2" r:id="rId1" xr:uid="{00000000-0004-0000-0100-000000000000}"/>
    <hyperlink ref="D14" r:id="rId2" display="https://www.ers.usda.gov/data-products/rural-urban-commuting-area-codes/" xr:uid="{00000000-0004-0000-0100-000001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37"/>
  <sheetViews>
    <sheetView topLeftCell="A23" workbookViewId="0">
      <selection activeCell="F38" sqref="F38"/>
    </sheetView>
  </sheetViews>
  <sheetFormatPr baseColWidth="10" defaultColWidth="8.83203125" defaultRowHeight="15"/>
  <cols>
    <col min="1" max="1" width="14.6640625" customWidth="1"/>
  </cols>
  <sheetData>
    <row r="1" spans="1:12" ht="30" thickBot="1">
      <c r="A1" s="8" t="s">
        <v>218</v>
      </c>
      <c r="B1" s="8" t="s">
        <v>219</v>
      </c>
      <c r="C1" s="8" t="s">
        <v>220</v>
      </c>
      <c r="D1" s="8" t="s">
        <v>221</v>
      </c>
      <c r="E1" s="8" t="s">
        <v>222</v>
      </c>
      <c r="F1" s="8" t="s">
        <v>223</v>
      </c>
      <c r="G1" s="8" t="s">
        <v>224</v>
      </c>
      <c r="H1" s="8" t="s">
        <v>225</v>
      </c>
      <c r="I1" s="8" t="s">
        <v>226</v>
      </c>
      <c r="J1" s="2"/>
      <c r="K1" s="2"/>
      <c r="L1" s="2"/>
    </row>
    <row r="2" spans="1:12" ht="16" thickBot="1">
      <c r="A2" s="8" t="s">
        <v>227</v>
      </c>
      <c r="B2" s="9">
        <v>8.0000000000000002E-3</v>
      </c>
      <c r="C2" s="9">
        <v>3.5000000000000003E-2</v>
      </c>
      <c r="D2" s="9">
        <v>0.10100000000000001</v>
      </c>
      <c r="E2" s="9">
        <v>0.13600000000000001</v>
      </c>
      <c r="F2" s="9">
        <v>0.15</v>
      </c>
      <c r="G2" s="9">
        <v>0.114</v>
      </c>
      <c r="H2" s="9">
        <v>0.32500000000000001</v>
      </c>
      <c r="I2" s="9">
        <v>0.129</v>
      </c>
      <c r="J2" s="10">
        <f>SUM(B2:I2)</f>
        <v>0.998</v>
      </c>
      <c r="K2" s="2"/>
      <c r="L2" s="2"/>
    </row>
    <row r="3" spans="1:12" ht="16" thickBot="1">
      <c r="A3" s="8" t="s">
        <v>228</v>
      </c>
      <c r="B3" s="11">
        <f>ROUND(2000*B2,0)</f>
        <v>16</v>
      </c>
      <c r="C3" s="11">
        <f t="shared" ref="C3:J3" si="0">ROUND(2000*C2,0)</f>
        <v>70</v>
      </c>
      <c r="D3" s="11">
        <f t="shared" si="0"/>
        <v>202</v>
      </c>
      <c r="E3" s="11">
        <f t="shared" si="0"/>
        <v>272</v>
      </c>
      <c r="F3" s="11">
        <f t="shared" si="0"/>
        <v>300</v>
      </c>
      <c r="G3" s="11">
        <f t="shared" si="0"/>
        <v>228</v>
      </c>
      <c r="H3" s="11">
        <f t="shared" si="0"/>
        <v>650</v>
      </c>
      <c r="I3" s="11">
        <f t="shared" si="0"/>
        <v>258</v>
      </c>
      <c r="J3" s="11">
        <f t="shared" si="0"/>
        <v>1996</v>
      </c>
      <c r="K3" s="2"/>
      <c r="L3" s="2"/>
    </row>
    <row r="4" spans="1:12" ht="16" thickBot="1">
      <c r="A4" s="8" t="s">
        <v>229</v>
      </c>
      <c r="B4" s="11">
        <f>ROUND(2200*B2,0)</f>
        <v>18</v>
      </c>
      <c r="C4" s="11">
        <f t="shared" ref="C4:J4" si="1">ROUND(2200*C2,0)</f>
        <v>77</v>
      </c>
      <c r="D4" s="11">
        <f t="shared" si="1"/>
        <v>222</v>
      </c>
      <c r="E4" s="11">
        <f t="shared" si="1"/>
        <v>299</v>
      </c>
      <c r="F4" s="11">
        <f t="shared" si="1"/>
        <v>330</v>
      </c>
      <c r="G4" s="11">
        <f t="shared" si="1"/>
        <v>251</v>
      </c>
      <c r="H4" s="11">
        <f t="shared" si="1"/>
        <v>715</v>
      </c>
      <c r="I4" s="11">
        <f t="shared" si="1"/>
        <v>284</v>
      </c>
      <c r="J4" s="11">
        <f t="shared" si="1"/>
        <v>2196</v>
      </c>
      <c r="K4" s="2"/>
      <c r="L4" s="2"/>
    </row>
    <row r="5" spans="1:12">
      <c r="A5" s="12" t="s">
        <v>247</v>
      </c>
      <c r="B5" s="13"/>
      <c r="C5" s="13"/>
      <c r="D5" s="13"/>
      <c r="E5" s="13"/>
      <c r="F5" s="13"/>
      <c r="G5" s="13"/>
      <c r="H5" s="13"/>
      <c r="I5" s="13"/>
      <c r="J5" s="13"/>
      <c r="K5" s="2"/>
      <c r="L5" s="2"/>
    </row>
    <row r="6" spans="1:12">
      <c r="A6" s="2"/>
      <c r="B6" s="10"/>
      <c r="C6" s="10"/>
      <c r="D6" s="10"/>
      <c r="E6" s="10"/>
      <c r="F6" s="10"/>
      <c r="G6" s="10"/>
      <c r="H6" s="10"/>
      <c r="I6" s="10"/>
      <c r="J6" s="10"/>
      <c r="K6" s="2"/>
      <c r="L6" s="2"/>
    </row>
    <row r="7" spans="1:12" ht="30" thickBot="1">
      <c r="A7" s="12" t="s">
        <v>288</v>
      </c>
      <c r="B7" s="13" t="s">
        <v>27</v>
      </c>
      <c r="C7" s="13" t="s">
        <v>289</v>
      </c>
      <c r="D7" s="13" t="s">
        <v>290</v>
      </c>
      <c r="E7" s="13" t="s">
        <v>291</v>
      </c>
      <c r="F7" s="13" t="s">
        <v>292</v>
      </c>
      <c r="G7" s="13"/>
      <c r="H7" s="13"/>
      <c r="I7" s="13"/>
      <c r="J7" s="13"/>
      <c r="K7" s="13"/>
      <c r="L7" s="2"/>
    </row>
    <row r="8" spans="1:12" ht="16" thickBot="1">
      <c r="A8" s="8" t="s">
        <v>227</v>
      </c>
      <c r="B8" s="14">
        <v>0.18920000000000001</v>
      </c>
      <c r="C8" s="14">
        <f>0.1024+0.098014</f>
        <v>0.20041400000000001</v>
      </c>
      <c r="D8" s="14">
        <f>0.1278+0.09188</f>
        <v>0.21967999999999999</v>
      </c>
      <c r="E8" s="14">
        <f>0.1398</f>
        <v>0.13980000000000001</v>
      </c>
      <c r="F8" s="14">
        <f>0.0779+0.1238+0.04396+0.00531</f>
        <v>0.25096999999999997</v>
      </c>
      <c r="G8" s="14">
        <f>SUM(B8:F8)</f>
        <v>1.0000640000000001</v>
      </c>
      <c r="H8" s="13"/>
      <c r="I8" s="13"/>
      <c r="J8" s="13"/>
      <c r="K8" s="13"/>
      <c r="L8" s="2"/>
    </row>
    <row r="9" spans="1:12" ht="16" thickBot="1">
      <c r="A9" s="8" t="s">
        <v>228</v>
      </c>
      <c r="B9" s="13">
        <f>ROUND(2000*B8,0)</f>
        <v>378</v>
      </c>
      <c r="C9" s="13">
        <f>ROUND(2000*C8,0)</f>
        <v>401</v>
      </c>
      <c r="D9" s="13">
        <f>ROUND(2000*D8,0)</f>
        <v>439</v>
      </c>
      <c r="E9" s="13">
        <f>ROUND(2000*E8,0)</f>
        <v>280</v>
      </c>
      <c r="F9" s="13">
        <f>ROUND(2000*F8,0)</f>
        <v>502</v>
      </c>
      <c r="G9" s="13">
        <f>SUM(B9:F9)</f>
        <v>2000</v>
      </c>
      <c r="H9" s="13"/>
      <c r="I9" s="13"/>
      <c r="J9" s="13"/>
      <c r="K9" s="13"/>
      <c r="L9" s="2"/>
    </row>
    <row r="10" spans="1:12" ht="16" thickBot="1">
      <c r="A10" s="8" t="s">
        <v>229</v>
      </c>
      <c r="B10" s="2">
        <f>ROUND(2200*B8,0)</f>
        <v>416</v>
      </c>
      <c r="C10" s="2">
        <f>ROUND(2200*C8,0)</f>
        <v>441</v>
      </c>
      <c r="D10" s="2">
        <f>ROUND(2200*D8,0)</f>
        <v>483</v>
      </c>
      <c r="E10" s="2">
        <f>ROUND(2200*E8,0)</f>
        <v>308</v>
      </c>
      <c r="F10" s="2">
        <f>ROUND(2200*F8,0)</f>
        <v>552</v>
      </c>
      <c r="G10" s="13">
        <f>SUM(B10:F10)</f>
        <v>2200</v>
      </c>
      <c r="H10" s="13"/>
      <c r="I10" s="13"/>
      <c r="J10" s="13"/>
      <c r="K10" s="13"/>
      <c r="L10" s="2"/>
    </row>
    <row r="11" spans="1:12">
      <c r="A11" s="12" t="s">
        <v>247</v>
      </c>
      <c r="B11" s="2"/>
      <c r="C11" s="2"/>
      <c r="D11" s="2"/>
      <c r="E11" s="2"/>
      <c r="F11" s="2"/>
      <c r="G11" s="13"/>
      <c r="H11" s="13"/>
      <c r="I11" s="13"/>
      <c r="J11" s="13"/>
      <c r="K11" s="13"/>
      <c r="L11" s="2"/>
    </row>
    <row r="12" spans="1:12" ht="16" thickBot="1">
      <c r="A12" s="2"/>
      <c r="B12" s="10"/>
      <c r="C12" s="10"/>
      <c r="D12" s="10"/>
      <c r="E12" s="10"/>
      <c r="F12" s="10"/>
      <c r="G12" s="10"/>
      <c r="H12" s="10"/>
      <c r="I12" s="10"/>
      <c r="J12" s="10"/>
      <c r="K12" s="2"/>
      <c r="L12" s="2"/>
    </row>
    <row r="13" spans="1:12" ht="16" thickBot="1">
      <c r="A13" s="12" t="s">
        <v>293</v>
      </c>
      <c r="B13" s="15" t="s">
        <v>294</v>
      </c>
      <c r="C13" s="11">
        <v>43862</v>
      </c>
      <c r="D13" s="15" t="s">
        <v>295</v>
      </c>
      <c r="E13" s="15" t="s">
        <v>296</v>
      </c>
      <c r="F13" s="15" t="s">
        <v>297</v>
      </c>
      <c r="G13" s="10"/>
      <c r="H13" s="10"/>
      <c r="I13" s="10"/>
      <c r="J13" s="10"/>
      <c r="K13" s="2"/>
      <c r="L13" s="2"/>
    </row>
    <row r="14" spans="1:12" ht="16" thickBot="1">
      <c r="A14" s="8" t="s">
        <v>227</v>
      </c>
      <c r="B14" s="9">
        <v>0.21659999999999999</v>
      </c>
      <c r="C14" s="9">
        <v>0.17100000000000001</v>
      </c>
      <c r="D14" s="9">
        <v>0.14080000000000001</v>
      </c>
      <c r="E14" s="9">
        <v>0.30830000000000002</v>
      </c>
      <c r="F14" s="9">
        <v>0.1633</v>
      </c>
      <c r="G14" s="10">
        <f>SUM(B14:F14)</f>
        <v>1</v>
      </c>
      <c r="H14" s="10"/>
      <c r="I14" s="10"/>
      <c r="J14" s="10"/>
      <c r="K14" s="2"/>
      <c r="L14" s="2"/>
    </row>
    <row r="15" spans="1:12" ht="16" thickBot="1">
      <c r="A15" s="8" t="s">
        <v>228</v>
      </c>
      <c r="B15" s="11">
        <f t="shared" ref="B15:G15" si="2">ROUND(2000*B14,0)</f>
        <v>433</v>
      </c>
      <c r="C15" s="11">
        <f t="shared" si="2"/>
        <v>342</v>
      </c>
      <c r="D15" s="11">
        <f t="shared" si="2"/>
        <v>282</v>
      </c>
      <c r="E15" s="11">
        <f t="shared" si="2"/>
        <v>617</v>
      </c>
      <c r="F15" s="11">
        <f t="shared" si="2"/>
        <v>327</v>
      </c>
      <c r="G15" s="11">
        <f t="shared" si="2"/>
        <v>2000</v>
      </c>
      <c r="H15" s="10"/>
      <c r="I15" s="10"/>
      <c r="J15" s="10"/>
      <c r="K15" s="2"/>
      <c r="L15" s="2"/>
    </row>
    <row r="16" spans="1:12">
      <c r="A16" s="12" t="s">
        <v>247</v>
      </c>
      <c r="B16" s="13"/>
      <c r="C16" s="13"/>
      <c r="D16" s="13"/>
      <c r="E16" s="13"/>
      <c r="F16" s="13"/>
      <c r="G16" s="13"/>
      <c r="H16" s="10"/>
      <c r="I16" s="10"/>
      <c r="J16" s="10"/>
      <c r="K16" s="2"/>
      <c r="L16" s="2"/>
    </row>
    <row r="17" spans="1:12" ht="16" thickBot="1">
      <c r="A17" s="2"/>
      <c r="B17" s="10"/>
      <c r="C17" s="10"/>
      <c r="D17" s="10"/>
      <c r="E17" s="10"/>
      <c r="F17" s="10"/>
      <c r="G17" s="10"/>
      <c r="H17" s="10"/>
      <c r="I17" s="10"/>
      <c r="J17" s="10"/>
      <c r="K17" s="2"/>
      <c r="L17" s="2"/>
    </row>
    <row r="18" spans="1:12" ht="16" thickBot="1">
      <c r="A18" s="12" t="s">
        <v>231</v>
      </c>
      <c r="B18" s="15" t="s">
        <v>232</v>
      </c>
      <c r="C18" s="15" t="s">
        <v>233</v>
      </c>
      <c r="D18" s="10"/>
      <c r="E18" s="10"/>
      <c r="F18" s="10"/>
      <c r="G18" s="10"/>
      <c r="H18" s="10"/>
      <c r="I18" s="10"/>
      <c r="J18" s="10"/>
      <c r="K18" s="2"/>
      <c r="L18" s="2"/>
    </row>
    <row r="19" spans="1:12" ht="16" thickBot="1">
      <c r="A19" s="8" t="s">
        <v>227</v>
      </c>
      <c r="B19" s="9">
        <v>0.51600000000000001</v>
      </c>
      <c r="C19" s="9">
        <v>0.48399999999999999</v>
      </c>
      <c r="D19" s="10">
        <f>SUM(B19:C19)</f>
        <v>1</v>
      </c>
      <c r="E19" s="10"/>
      <c r="F19" s="10"/>
      <c r="G19" s="10"/>
      <c r="H19" s="10"/>
      <c r="I19" s="10"/>
      <c r="J19" s="10"/>
      <c r="K19" s="2"/>
      <c r="L19" s="2"/>
    </row>
    <row r="20" spans="1:12" ht="16" thickBot="1">
      <c r="A20" s="8" t="s">
        <v>228</v>
      </c>
      <c r="B20" s="11">
        <f>ROUND(2000*B19,0)</f>
        <v>1032</v>
      </c>
      <c r="C20" s="11">
        <f>ROUND(2000*C19,0)</f>
        <v>968</v>
      </c>
      <c r="D20" s="11">
        <f>ROUND(2000*D19,0)</f>
        <v>2000</v>
      </c>
      <c r="E20" s="10"/>
      <c r="F20" s="10"/>
      <c r="G20" s="10"/>
      <c r="H20" s="10"/>
      <c r="I20" s="10"/>
      <c r="J20" s="10"/>
      <c r="K20" s="2"/>
      <c r="L20" s="2"/>
    </row>
    <row r="21" spans="1:12" ht="16" thickBot="1">
      <c r="A21" s="8" t="s">
        <v>229</v>
      </c>
      <c r="B21" s="11">
        <f>ROUND(2200*B19,0)</f>
        <v>1135</v>
      </c>
      <c r="C21" s="11">
        <f>ROUND(2200*C19,0)</f>
        <v>1065</v>
      </c>
      <c r="D21" s="11">
        <f>ROUND(2200*D19,0)</f>
        <v>2200</v>
      </c>
      <c r="E21" s="10"/>
      <c r="F21" s="10"/>
      <c r="G21" s="10"/>
      <c r="H21" s="10"/>
      <c r="I21" s="10"/>
      <c r="J21" s="10"/>
      <c r="K21" s="2"/>
      <c r="L21" s="2"/>
    </row>
    <row r="22" spans="1:12">
      <c r="A22" s="12" t="s">
        <v>247</v>
      </c>
      <c r="B22" s="13"/>
      <c r="C22" s="13"/>
      <c r="D22" s="13"/>
      <c r="E22" s="10"/>
      <c r="F22" s="10"/>
      <c r="G22" s="10"/>
      <c r="H22" s="10"/>
      <c r="I22" s="10"/>
      <c r="J22" s="10"/>
      <c r="K22" s="2"/>
      <c r="L22" s="2"/>
    </row>
    <row r="23" spans="1:12" ht="16" thickBot="1">
      <c r="A23" s="2"/>
      <c r="B23" s="10"/>
      <c r="C23" s="10"/>
      <c r="D23" s="10"/>
      <c r="E23" s="10"/>
      <c r="F23" s="10"/>
      <c r="G23" s="10"/>
      <c r="H23" s="10"/>
      <c r="I23" s="10"/>
      <c r="J23" s="10"/>
      <c r="K23" s="2"/>
      <c r="L23" s="2"/>
    </row>
    <row r="24" spans="1:12" ht="16" thickBot="1">
      <c r="A24" s="12" t="s">
        <v>234</v>
      </c>
      <c r="B24" s="15" t="s">
        <v>235</v>
      </c>
      <c r="C24" s="15" t="s">
        <v>236</v>
      </c>
      <c r="D24" s="15" t="s">
        <v>237</v>
      </c>
      <c r="E24" s="15" t="s">
        <v>238</v>
      </c>
      <c r="F24" s="15" t="s">
        <v>239</v>
      </c>
      <c r="G24" s="10"/>
      <c r="H24" s="10"/>
      <c r="I24" s="10"/>
      <c r="J24" s="10"/>
      <c r="K24" s="2"/>
      <c r="L24" s="2"/>
    </row>
    <row r="25" spans="1:12" ht="16" thickBot="1">
      <c r="A25" s="8" t="s">
        <v>227</v>
      </c>
      <c r="B25" s="9">
        <v>0.12</v>
      </c>
      <c r="C25" s="9">
        <v>0.15</v>
      </c>
      <c r="D25" s="9">
        <v>0.24</v>
      </c>
      <c r="E25" s="9">
        <v>0.24</v>
      </c>
      <c r="F25" s="9">
        <v>0.25</v>
      </c>
      <c r="G25" s="10">
        <f>SUM(B25:F25)</f>
        <v>1</v>
      </c>
      <c r="H25" s="10"/>
      <c r="I25" s="10"/>
      <c r="J25" s="10"/>
      <c r="K25" s="2"/>
      <c r="L25" s="2"/>
    </row>
    <row r="26" spans="1:12" ht="16" thickBot="1">
      <c r="A26" s="8" t="s">
        <v>228</v>
      </c>
      <c r="B26" s="11">
        <f t="shared" ref="B26:G26" si="3">ROUND(2000*B25,0)</f>
        <v>240</v>
      </c>
      <c r="C26" s="11">
        <f t="shared" si="3"/>
        <v>300</v>
      </c>
      <c r="D26" s="11">
        <f t="shared" si="3"/>
        <v>480</v>
      </c>
      <c r="E26" s="11">
        <f t="shared" si="3"/>
        <v>480</v>
      </c>
      <c r="F26" s="11">
        <f t="shared" si="3"/>
        <v>500</v>
      </c>
      <c r="G26" s="11">
        <f t="shared" si="3"/>
        <v>2000</v>
      </c>
      <c r="H26" s="10"/>
      <c r="I26" s="10"/>
      <c r="J26" s="10"/>
      <c r="K26" s="2"/>
      <c r="L26" s="2"/>
    </row>
    <row r="27" spans="1:12" ht="16" thickBot="1">
      <c r="A27" s="8" t="s">
        <v>229</v>
      </c>
      <c r="B27" s="11">
        <f t="shared" ref="B27:G27" si="4">ROUND(2200*B25,0)</f>
        <v>264</v>
      </c>
      <c r="C27" s="11">
        <f t="shared" si="4"/>
        <v>330</v>
      </c>
      <c r="D27" s="11">
        <f t="shared" si="4"/>
        <v>528</v>
      </c>
      <c r="E27" s="11">
        <f t="shared" si="4"/>
        <v>528</v>
      </c>
      <c r="F27" s="11">
        <f t="shared" si="4"/>
        <v>550</v>
      </c>
      <c r="G27" s="11">
        <f t="shared" si="4"/>
        <v>2200</v>
      </c>
      <c r="H27" s="10"/>
      <c r="I27" s="10"/>
      <c r="J27" s="10"/>
      <c r="K27" s="2"/>
      <c r="L27" s="2"/>
    </row>
    <row r="28" spans="1:12">
      <c r="A28" s="12" t="s">
        <v>247</v>
      </c>
      <c r="B28" s="13"/>
      <c r="C28" s="13"/>
      <c r="D28" s="13"/>
      <c r="E28" s="13"/>
      <c r="F28" s="13"/>
      <c r="G28" s="13"/>
      <c r="H28" s="10"/>
      <c r="I28" s="10"/>
      <c r="J28" s="10"/>
      <c r="K28" s="2"/>
      <c r="L28" s="2"/>
    </row>
    <row r="29" spans="1:12" ht="16" thickBot="1">
      <c r="A29" s="2"/>
      <c r="B29" s="10"/>
      <c r="C29" s="10"/>
      <c r="D29" s="10"/>
      <c r="E29" s="10"/>
      <c r="F29" s="10"/>
      <c r="G29" s="10"/>
      <c r="H29" s="10"/>
      <c r="I29" s="10"/>
      <c r="J29" s="10"/>
      <c r="K29" s="2"/>
      <c r="L29" s="2"/>
    </row>
    <row r="30" spans="1:12" ht="44" thickBot="1">
      <c r="A30" s="12" t="s">
        <v>240</v>
      </c>
      <c r="B30" s="15" t="s">
        <v>241</v>
      </c>
      <c r="C30" s="15" t="s">
        <v>242</v>
      </c>
      <c r="D30" s="15" t="s">
        <v>243</v>
      </c>
      <c r="E30" s="15" t="s">
        <v>244</v>
      </c>
      <c r="F30" s="10"/>
      <c r="G30" s="10"/>
      <c r="H30" s="10"/>
      <c r="I30" s="10"/>
      <c r="J30" s="10"/>
      <c r="K30" s="2"/>
      <c r="L30" s="2"/>
    </row>
    <row r="31" spans="1:12" ht="16" thickBot="1">
      <c r="A31" s="8" t="s">
        <v>245</v>
      </c>
      <c r="B31" s="9">
        <v>0.30099999999999999</v>
      </c>
      <c r="C31" s="9">
        <v>0.246</v>
      </c>
      <c r="D31" s="9">
        <v>0.16800000000000001</v>
      </c>
      <c r="E31" s="9">
        <v>0.28499999999999998</v>
      </c>
      <c r="F31" s="9">
        <v>1</v>
      </c>
      <c r="G31" s="10"/>
      <c r="H31" s="10"/>
      <c r="I31" s="10"/>
      <c r="J31" s="10"/>
      <c r="K31" s="2"/>
      <c r="L31" s="2"/>
    </row>
    <row r="32" spans="1:12" ht="16" thickBot="1">
      <c r="A32" s="8" t="s">
        <v>228</v>
      </c>
      <c r="B32" s="11">
        <f>ROUND(2000*B31,0)</f>
        <v>602</v>
      </c>
      <c r="C32" s="11">
        <f>ROUND(2000*C31,0)</f>
        <v>492</v>
      </c>
      <c r="D32" s="11">
        <f>ROUND(2000*D31,0)</f>
        <v>336</v>
      </c>
      <c r="E32" s="11">
        <f>ROUND(2000*E31,0)</f>
        <v>570</v>
      </c>
      <c r="F32" s="11">
        <f>ROUND(2000*F31,0)</f>
        <v>2000</v>
      </c>
      <c r="G32" s="10"/>
      <c r="H32" s="10"/>
      <c r="I32" s="10"/>
      <c r="J32" s="10"/>
      <c r="K32" s="2"/>
      <c r="L32" s="2"/>
    </row>
    <row r="33" spans="1:12" ht="16" thickBot="1">
      <c r="A33" s="8" t="s">
        <v>229</v>
      </c>
      <c r="B33" s="11">
        <f>ROUND(2200*B31,0)</f>
        <v>662</v>
      </c>
      <c r="C33" s="11">
        <f>ROUND(2200*C31,0)</f>
        <v>541</v>
      </c>
      <c r="D33" s="11">
        <f>ROUND(2200*D31,0)</f>
        <v>370</v>
      </c>
      <c r="E33" s="11">
        <f>ROUND(2200*E31,0)</f>
        <v>627</v>
      </c>
      <c r="F33" s="11">
        <f>ROUND(2200*F31,0)</f>
        <v>2200</v>
      </c>
      <c r="G33" s="10"/>
      <c r="H33" s="10"/>
      <c r="I33" s="10"/>
      <c r="J33" s="10"/>
      <c r="K33" s="2"/>
      <c r="L33" s="2"/>
    </row>
    <row r="34" spans="1:12" ht="16" thickBot="1">
      <c r="A34" s="12" t="s">
        <v>247</v>
      </c>
      <c r="B34" s="9"/>
      <c r="C34" s="9"/>
      <c r="D34" s="9"/>
      <c r="E34" s="9"/>
      <c r="F34" s="9"/>
    </row>
    <row r="35" spans="1:12" ht="16" thickBot="1">
      <c r="A35" s="8"/>
      <c r="B35" s="11"/>
      <c r="C35" s="11"/>
      <c r="D35" s="11"/>
      <c r="E35" s="11"/>
      <c r="F35" s="11"/>
    </row>
    <row r="36" spans="1:12" ht="16" thickBot="1">
      <c r="A36" s="8"/>
      <c r="B36" s="11"/>
      <c r="C36" s="11"/>
      <c r="D36" s="11"/>
      <c r="E36" s="11"/>
      <c r="F36" s="11"/>
    </row>
    <row r="37" spans="1:12">
      <c r="A37" s="1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8"/>
  <sheetViews>
    <sheetView topLeftCell="A9" workbookViewId="0">
      <selection activeCell="I17" sqref="I17"/>
    </sheetView>
  </sheetViews>
  <sheetFormatPr baseColWidth="10" defaultColWidth="8.83203125" defaultRowHeight="15"/>
  <cols>
    <col min="1" max="1" width="12.5" customWidth="1"/>
    <col min="2" max="2" width="11.5" customWidth="1"/>
    <col min="3" max="3" width="9.83203125" customWidth="1"/>
    <col min="4" max="4" width="10.5" customWidth="1"/>
  </cols>
  <sheetData>
    <row r="1" spans="1:7" ht="16" thickBot="1">
      <c r="A1" s="12" t="s">
        <v>231</v>
      </c>
      <c r="B1" s="15" t="s">
        <v>232</v>
      </c>
      <c r="C1" s="15" t="s">
        <v>233</v>
      </c>
      <c r="D1" s="10"/>
      <c r="E1" s="10"/>
      <c r="F1" s="10"/>
      <c r="G1" s="10"/>
    </row>
    <row r="2" spans="1:7" ht="16" thickBot="1">
      <c r="A2" s="8" t="s">
        <v>227</v>
      </c>
      <c r="B2" s="9">
        <v>0.50260000000000005</v>
      </c>
      <c r="C2" s="9">
        <v>0.49740000000000001</v>
      </c>
      <c r="D2" s="10">
        <f>SUM(B2:C2)</f>
        <v>1</v>
      </c>
      <c r="E2" s="10"/>
      <c r="F2" s="10"/>
      <c r="G2" s="10"/>
    </row>
    <row r="3" spans="1:7" ht="16" thickBot="1">
      <c r="A3" s="8" t="s">
        <v>228</v>
      </c>
      <c r="B3" s="11">
        <f>ROUND(2000*B2,0)</f>
        <v>1005</v>
      </c>
      <c r="C3" s="11">
        <f>ROUND(2000*C2,0)</f>
        <v>995</v>
      </c>
      <c r="D3" s="11">
        <f>ROUND(2000*D2,0)</f>
        <v>2000</v>
      </c>
      <c r="E3" s="10"/>
      <c r="F3" s="10"/>
      <c r="G3" s="10"/>
    </row>
    <row r="4" spans="1:7" ht="16" thickBot="1">
      <c r="A4" s="8" t="s">
        <v>229</v>
      </c>
      <c r="B4" s="11">
        <f>ROUND(2200*B2,0)</f>
        <v>1106</v>
      </c>
      <c r="C4" s="11">
        <f>ROUND(2200*C2,0)</f>
        <v>1094</v>
      </c>
      <c r="D4" s="11">
        <f>ROUND(2200*D2,0)</f>
        <v>2200</v>
      </c>
      <c r="E4" s="10"/>
      <c r="F4" s="10"/>
      <c r="G4" s="10"/>
    </row>
    <row r="5" spans="1:7">
      <c r="A5" s="12" t="s">
        <v>247</v>
      </c>
      <c r="B5" s="13"/>
      <c r="C5" s="13"/>
      <c r="D5" s="13"/>
      <c r="E5" s="10"/>
      <c r="F5" s="10"/>
      <c r="G5" s="10"/>
    </row>
    <row r="6" spans="1:7" ht="16" thickBot="1">
      <c r="A6" s="2"/>
      <c r="B6" s="10"/>
      <c r="C6" s="10"/>
      <c r="D6" s="10"/>
      <c r="E6" s="10"/>
      <c r="F6" s="10"/>
      <c r="G6" s="10"/>
    </row>
    <row r="7" spans="1:7" ht="16" thickBot="1">
      <c r="A7" s="12" t="s">
        <v>234</v>
      </c>
      <c r="B7" s="15" t="s">
        <v>235</v>
      </c>
      <c r="C7" s="15" t="s">
        <v>236</v>
      </c>
      <c r="D7" s="15" t="s">
        <v>237</v>
      </c>
      <c r="E7" s="15" t="s">
        <v>238</v>
      </c>
      <c r="F7" s="15" t="s">
        <v>239</v>
      </c>
      <c r="G7" s="10"/>
    </row>
    <row r="8" spans="1:7" ht="16" thickBot="1">
      <c r="A8" s="8" t="s">
        <v>227</v>
      </c>
      <c r="B8" s="9">
        <v>0.1095</v>
      </c>
      <c r="C8" s="9">
        <v>0.1646</v>
      </c>
      <c r="D8" s="9">
        <v>0.2298</v>
      </c>
      <c r="E8" s="9">
        <v>0.2452</v>
      </c>
      <c r="F8" s="9">
        <v>0.251</v>
      </c>
      <c r="G8" s="10">
        <f>SUM(B8:F8)</f>
        <v>1.0001</v>
      </c>
    </row>
    <row r="9" spans="1:7" ht="16" thickBot="1">
      <c r="A9" s="8" t="s">
        <v>228</v>
      </c>
      <c r="B9" s="11">
        <f t="shared" ref="B9:G9" si="0">ROUND(2000*B8,0)</f>
        <v>219</v>
      </c>
      <c r="C9" s="11">
        <f t="shared" si="0"/>
        <v>329</v>
      </c>
      <c r="D9" s="11">
        <f t="shared" si="0"/>
        <v>460</v>
      </c>
      <c r="E9" s="11">
        <f t="shared" si="0"/>
        <v>490</v>
      </c>
      <c r="F9" s="11">
        <f t="shared" si="0"/>
        <v>502</v>
      </c>
      <c r="G9" s="11">
        <f t="shared" si="0"/>
        <v>2000</v>
      </c>
    </row>
    <row r="10" spans="1:7" ht="16" thickBot="1">
      <c r="A10" s="8" t="s">
        <v>229</v>
      </c>
      <c r="B10" s="11">
        <f t="shared" ref="B10:G10" si="1">ROUND(2200*B8,0)</f>
        <v>241</v>
      </c>
      <c r="C10" s="11">
        <f t="shared" si="1"/>
        <v>362</v>
      </c>
      <c r="D10" s="11">
        <f t="shared" si="1"/>
        <v>506</v>
      </c>
      <c r="E10" s="11">
        <f t="shared" si="1"/>
        <v>539</v>
      </c>
      <c r="F10" s="11">
        <f t="shared" si="1"/>
        <v>552</v>
      </c>
      <c r="G10" s="11">
        <f t="shared" si="1"/>
        <v>2200</v>
      </c>
    </row>
    <row r="11" spans="1:7" ht="16" thickBot="1"/>
    <row r="12" spans="1:7" ht="16" thickBot="1">
      <c r="A12" s="12" t="s">
        <v>246</v>
      </c>
      <c r="B12" s="2" t="s">
        <v>331</v>
      </c>
      <c r="C12" s="15" t="s">
        <v>332</v>
      </c>
      <c r="D12" s="15" t="s">
        <v>333</v>
      </c>
      <c r="E12" s="15" t="s">
        <v>334</v>
      </c>
      <c r="F12" s="10"/>
    </row>
    <row r="13" spans="1:7" ht="16" thickBot="1">
      <c r="A13" s="8" t="s">
        <v>245</v>
      </c>
      <c r="B13" s="2">
        <v>0.26340000000000002</v>
      </c>
      <c r="C13" s="2">
        <v>0.2334</v>
      </c>
      <c r="D13" s="2">
        <v>0.2782</v>
      </c>
      <c r="E13" s="2">
        <v>0.22489999999999999</v>
      </c>
      <c r="F13" s="9">
        <v>1</v>
      </c>
    </row>
    <row r="14" spans="1:7" ht="16" thickBot="1">
      <c r="A14" s="8" t="s">
        <v>228</v>
      </c>
      <c r="B14" s="11">
        <f>ROUND(2000*B13,0)</f>
        <v>527</v>
      </c>
      <c r="C14" s="11">
        <f>ROUND(2000*C13,0)</f>
        <v>467</v>
      </c>
      <c r="D14" s="11">
        <f>ROUND(2000*D13,0)</f>
        <v>556</v>
      </c>
      <c r="E14" s="11">
        <f>ROUND(2000*E13,0)</f>
        <v>450</v>
      </c>
      <c r="F14" s="11">
        <f>ROUND(2000*F13,0)</f>
        <v>2000</v>
      </c>
    </row>
    <row r="15" spans="1:7" ht="16" thickBot="1">
      <c r="A15" s="8" t="s">
        <v>229</v>
      </c>
      <c r="B15" s="11">
        <f>ROUND(2200*B13,0)</f>
        <v>579</v>
      </c>
      <c r="C15" s="11">
        <f>ROUND(2200*C13,0)</f>
        <v>513</v>
      </c>
      <c r="D15" s="11">
        <f>ROUND(2200*D13,0)</f>
        <v>612</v>
      </c>
      <c r="E15" s="11">
        <f>ROUND(2200*E13,0)</f>
        <v>495</v>
      </c>
      <c r="F15" s="11">
        <f>ROUND(2200*F13,0)</f>
        <v>2200</v>
      </c>
    </row>
    <row r="16" spans="1:7">
      <c r="A16" s="16" t="s">
        <v>247</v>
      </c>
    </row>
    <row r="18" spans="1:7" ht="16" thickBot="1">
      <c r="A18" s="12" t="s">
        <v>230</v>
      </c>
      <c r="B18" s="24" t="s">
        <v>335</v>
      </c>
      <c r="C18" s="24" t="s">
        <v>336</v>
      </c>
      <c r="D18" s="24" t="s">
        <v>337</v>
      </c>
      <c r="E18" s="24" t="s">
        <v>338</v>
      </c>
      <c r="F18" s="25" t="s">
        <v>339</v>
      </c>
    </row>
    <row r="19" spans="1:7" ht="16" thickBot="1">
      <c r="A19" s="8" t="s">
        <v>227</v>
      </c>
      <c r="B19" s="14">
        <v>0.31759999999999999</v>
      </c>
      <c r="C19" s="14">
        <v>0.2281</v>
      </c>
      <c r="D19" s="14">
        <v>0.1011</v>
      </c>
      <c r="E19" s="14">
        <v>0.14360000000000001</v>
      </c>
      <c r="F19" s="23">
        <v>0.20949999999999999</v>
      </c>
      <c r="G19" s="22">
        <f>SUM(B19:F19)</f>
        <v>0.99990000000000001</v>
      </c>
    </row>
    <row r="20" spans="1:7" ht="16" thickBot="1">
      <c r="A20" s="8" t="s">
        <v>228</v>
      </c>
      <c r="B20" s="13">
        <f>ROUND(2000*B19,0)</f>
        <v>635</v>
      </c>
      <c r="C20" s="13">
        <f>ROUND(2000*C19,0)</f>
        <v>456</v>
      </c>
      <c r="D20" s="13">
        <f>ROUND(2000*D19,0)</f>
        <v>202</v>
      </c>
      <c r="E20" s="13">
        <f>ROUND(2000*E19,0)</f>
        <v>287</v>
      </c>
      <c r="F20" s="13">
        <f>ROUND(2000*F19,0)</f>
        <v>419</v>
      </c>
      <c r="G20" s="3">
        <f>SUM(B20:F20)</f>
        <v>1999</v>
      </c>
    </row>
    <row r="21" spans="1:7" ht="16" thickBot="1">
      <c r="A21" s="8" t="s">
        <v>229</v>
      </c>
      <c r="B21" s="2">
        <f>ROUND(2200*B19,0)</f>
        <v>699</v>
      </c>
      <c r="C21" s="2">
        <f>ROUND(2200*C19,0)</f>
        <v>502</v>
      </c>
      <c r="D21" s="2">
        <f>ROUND(2200*D19,0)</f>
        <v>222</v>
      </c>
      <c r="E21" s="2">
        <f>ROUND(2200*E19,0)</f>
        <v>316</v>
      </c>
      <c r="F21" s="2">
        <f>ROUND(2200*F19,0)</f>
        <v>461</v>
      </c>
      <c r="G21" s="3">
        <f>SUM(B21:F21)</f>
        <v>2200</v>
      </c>
    </row>
    <row r="22" spans="1:7">
      <c r="A22" s="12" t="s">
        <v>247</v>
      </c>
      <c r="B22" s="2"/>
      <c r="C22" s="2"/>
      <c r="D22" s="2"/>
      <c r="E22" s="14"/>
    </row>
    <row r="24" spans="1:7" ht="16" thickBot="1">
      <c r="A24" s="16" t="s">
        <v>352</v>
      </c>
      <c r="B24" t="s">
        <v>353</v>
      </c>
      <c r="C24" t="s">
        <v>354</v>
      </c>
    </row>
    <row r="25" spans="1:7" ht="16" thickBot="1">
      <c r="A25" s="8" t="s">
        <v>227</v>
      </c>
      <c r="B25">
        <v>0.4703</v>
      </c>
      <c r="C25">
        <v>0.52969999999999995</v>
      </c>
      <c r="D25" s="22">
        <f>SUM(B25:C25)</f>
        <v>1</v>
      </c>
    </row>
    <row r="26" spans="1:7" ht="16" thickBot="1">
      <c r="A26" s="8" t="s">
        <v>228</v>
      </c>
      <c r="B26">
        <f>ROUND(2000*B25,0)</f>
        <v>941</v>
      </c>
      <c r="C26">
        <f>ROUND(2000*C25,0)</f>
        <v>1059</v>
      </c>
      <c r="D26">
        <f>SUM(B26:C26)</f>
        <v>2000</v>
      </c>
    </row>
    <row r="27" spans="1:7" ht="16" thickBot="1">
      <c r="A27" s="8" t="s">
        <v>229</v>
      </c>
      <c r="B27">
        <f>ROUND(2200*B25,0)</f>
        <v>1035</v>
      </c>
      <c r="C27">
        <f>ROUND(2200*C25,0)</f>
        <v>1165</v>
      </c>
      <c r="D27">
        <f>SUM(B27:C27)</f>
        <v>2200</v>
      </c>
    </row>
    <row r="28" spans="1:7">
      <c r="A28" s="12" t="s">
        <v>247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baseColWidth="10" defaultColWidth="8.83203125" defaultRowHeight="1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baseColWidth="10" defaultColWidth="8.83203125" defaultRowHeight="1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baseColWidth="10" defaultColWidth="8.83203125" defaultRowHeight="1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baseColWidth="10" defaultColWidth="8.83203125" defaultRowHeight="1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/>
  </sheetViews>
  <sheetFormatPr baseColWidth="10" defaultColWidth="8.83203125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Specificities</vt:lpstr>
      <vt:lpstr>quotas_US</vt:lpstr>
      <vt:lpstr>quotas_FR</vt:lpstr>
      <vt:lpstr>quotas_DK</vt:lpstr>
      <vt:lpstr>quotas_IN</vt:lpstr>
      <vt:lpstr>quotas_UK</vt:lpstr>
      <vt:lpstr>quotas_SP</vt:lpstr>
      <vt:lpstr>quotas_DE</vt:lpstr>
      <vt:lpstr>quotas_PL</vt:lpstr>
      <vt:lpstr>quotas_IT</vt:lpstr>
      <vt:lpstr>quotas_ID</vt:lpstr>
      <vt:lpstr>quotas_JP</vt:lpstr>
    </vt:vector>
  </TitlesOfParts>
  <Company>ETH Zuerich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Fabre  Adrien</dc:creator>
  <cp:lastModifiedBy>Bluebery Planterose</cp:lastModifiedBy>
  <dcterms:created xsi:type="dcterms:W3CDTF">2021-05-05T09:51:24Z</dcterms:created>
  <dcterms:modified xsi:type="dcterms:W3CDTF">2021-05-10T20:12:30Z</dcterms:modified>
</cp:coreProperties>
</file>