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F9656BDD-7C44-EF40-9621-E2A252C34E44}" xr6:coauthVersionLast="43" xr6:coauthVersionMax="43" xr10:uidLastSave="{00000000-0000-0000-0000-000000000000}"/>
  <bookViews>
    <workbookView xWindow="340" yWindow="460" windowWidth="38400" windowHeight="14480" activeTab="8" xr2:uid="{00000000-000D-0000-FFFF-FFFF00000000}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" i="9" l="1"/>
  <c r="G15" i="9"/>
  <c r="G14" i="9"/>
  <c r="C23" i="9"/>
  <c r="B23" i="9"/>
  <c r="C22" i="9"/>
  <c r="B22" i="9"/>
  <c r="D21" i="9"/>
  <c r="B15" i="9"/>
  <c r="B16" i="9"/>
  <c r="D23" i="9" l="1"/>
  <c r="D22" i="9"/>
  <c r="I57" i="1"/>
  <c r="J57" i="1"/>
  <c r="V57" i="1"/>
  <c r="V52" i="1" l="1"/>
  <c r="W52" i="1"/>
  <c r="X52" i="1"/>
  <c r="Y52" i="1"/>
  <c r="Z52" i="1"/>
  <c r="AA52" i="1"/>
  <c r="L52" i="1"/>
  <c r="M52" i="1"/>
  <c r="N52" i="1"/>
  <c r="O52" i="1"/>
  <c r="P52" i="1"/>
  <c r="Q52" i="1"/>
  <c r="R52" i="1"/>
  <c r="R50" i="1"/>
  <c r="T50" i="1"/>
  <c r="V50" i="1"/>
  <c r="W50" i="1"/>
  <c r="X50" i="1"/>
  <c r="Y50" i="1"/>
  <c r="Z50" i="1"/>
  <c r="AA50" i="1"/>
  <c r="Q50" i="1"/>
  <c r="U50" i="1"/>
  <c r="W57" i="1"/>
  <c r="X57" i="1"/>
  <c r="Y57" i="1"/>
  <c r="Z57" i="1"/>
  <c r="AA57" i="1"/>
  <c r="R57" i="1"/>
  <c r="N57" i="1"/>
  <c r="V64" i="1"/>
  <c r="W64" i="1"/>
  <c r="X64" i="1"/>
  <c r="Y64" i="1"/>
  <c r="Z64" i="1"/>
  <c r="AA64" i="1"/>
  <c r="L64" i="1"/>
  <c r="M64" i="1"/>
  <c r="N64" i="1"/>
  <c r="O64" i="1"/>
  <c r="P64" i="1"/>
  <c r="Q64" i="1"/>
  <c r="R64" i="1"/>
  <c r="I64" i="1"/>
  <c r="J64" i="1"/>
  <c r="M63" i="1" l="1"/>
  <c r="V62" i="1"/>
  <c r="V63" i="1" s="1"/>
  <c r="W62" i="1"/>
  <c r="W63" i="1" s="1"/>
  <c r="X62" i="1"/>
  <c r="X63" i="1" s="1"/>
  <c r="Y62" i="1"/>
  <c r="Y63" i="1" s="1"/>
  <c r="Z62" i="1"/>
  <c r="Z63" i="1" s="1"/>
  <c r="AA62" i="1"/>
  <c r="AA63" i="1" s="1"/>
  <c r="R62" i="1"/>
  <c r="R63" i="1" s="1"/>
  <c r="P62" i="1"/>
  <c r="P63" i="1" s="1"/>
  <c r="N62" i="1"/>
  <c r="N63" i="1" s="1"/>
  <c r="M62" i="1"/>
  <c r="H77" i="1" l="1"/>
  <c r="F17" i="6" l="1"/>
  <c r="E17" i="6"/>
  <c r="D17" i="6"/>
  <c r="C17" i="6"/>
  <c r="B17" i="6"/>
  <c r="F16" i="6"/>
  <c r="E16" i="6"/>
  <c r="D16" i="6"/>
  <c r="C16" i="6"/>
  <c r="B16" i="6"/>
  <c r="G15" i="6"/>
  <c r="G16" i="6" l="1"/>
  <c r="G17" i="6"/>
  <c r="K77" i="1"/>
  <c r="D77" i="1"/>
  <c r="T57" i="1" l="1"/>
  <c r="U57" i="1"/>
  <c r="B57" i="1"/>
  <c r="C57" i="1"/>
  <c r="D57" i="1"/>
  <c r="E57" i="1"/>
  <c r="F57" i="1"/>
  <c r="G57" i="1"/>
  <c r="H57" i="1"/>
  <c r="K57" i="1"/>
  <c r="Q57" i="1"/>
  <c r="L57" i="1"/>
  <c r="O57" i="1"/>
  <c r="M57" i="1"/>
  <c r="P57" i="1"/>
  <c r="S57" i="1"/>
  <c r="C25" i="14" l="1"/>
  <c r="B25" i="14"/>
  <c r="C24" i="14"/>
  <c r="B24" i="14"/>
  <c r="D23" i="14"/>
  <c r="D24" i="14" l="1"/>
  <c r="D25" i="14"/>
  <c r="C26" i="10"/>
  <c r="B26" i="10"/>
  <c r="D26" i="10" s="1"/>
  <c r="C25" i="10"/>
  <c r="B25" i="10"/>
  <c r="D24" i="10"/>
  <c r="D25" i="10" l="1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30" i="9"/>
  <c r="C32" i="9"/>
  <c r="B32" i="9"/>
  <c r="C31" i="9"/>
  <c r="B31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32" i="9"/>
  <c r="D31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6" i="9"/>
  <c r="E16" i="9"/>
  <c r="D16" i="9"/>
  <c r="C16" i="9"/>
  <c r="F15" i="9"/>
  <c r="E15" i="9"/>
  <c r="D15" i="9"/>
  <c r="C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H64" i="1"/>
  <c r="K64" i="1"/>
  <c r="G64" i="1"/>
  <c r="F64" i="1"/>
  <c r="E64" i="1"/>
  <c r="D64" i="1"/>
  <c r="C64" i="1"/>
  <c r="B64" i="1"/>
  <c r="U64" i="1"/>
  <c r="S64" i="1"/>
  <c r="O62" i="1"/>
  <c r="O63" i="1" s="1"/>
  <c r="L62" i="1"/>
  <c r="L63" i="1" s="1"/>
  <c r="Q62" i="1"/>
  <c r="Q63" i="1" s="1"/>
  <c r="H62" i="1"/>
  <c r="H63" i="1" s="1"/>
  <c r="K62" i="1"/>
  <c r="K63" i="1" s="1"/>
  <c r="J62" i="1"/>
  <c r="J63" i="1" s="1"/>
  <c r="I62" i="1"/>
  <c r="I63" i="1" s="1"/>
  <c r="G62" i="1"/>
  <c r="G63" i="1" s="1"/>
  <c r="F62" i="1"/>
  <c r="F63" i="1" s="1"/>
  <c r="E62" i="1"/>
  <c r="E63" i="1" s="1"/>
  <c r="D62" i="1"/>
  <c r="D63" i="1" s="1"/>
  <c r="C62" i="1"/>
  <c r="C63" i="1" s="1"/>
  <c r="B62" i="1"/>
  <c r="B63" i="1" s="1"/>
  <c r="U62" i="1"/>
  <c r="U63" i="1" s="1"/>
  <c r="S62" i="1"/>
  <c r="S63" i="1" s="1"/>
  <c r="T58" i="1"/>
  <c r="T64" i="1" s="1"/>
  <c r="K52" i="1"/>
  <c r="I52" i="1"/>
  <c r="F52" i="1"/>
  <c r="E52" i="1"/>
  <c r="D52" i="1"/>
  <c r="C52" i="1"/>
  <c r="B52" i="1"/>
  <c r="U52" i="1"/>
  <c r="T52" i="1"/>
  <c r="T62" i="1" l="1"/>
  <c r="T63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  <c r="C50" i="1"/>
  <c r="M50" i="1"/>
  <c r="K50" i="1"/>
  <c r="P50" i="1"/>
  <c r="B50" i="1"/>
  <c r="D50" i="1"/>
  <c r="N50" i="1"/>
  <c r="I50" i="1"/>
  <c r="L50" i="1"/>
  <c r="O50" i="1"/>
  <c r="F50" i="1"/>
  <c r="H50" i="1"/>
  <c r="J50" i="1"/>
  <c r="E50" i="1"/>
</calcChain>
</file>

<file path=xl/sharedStrings.xml><?xml version="1.0" encoding="utf-8"?>
<sst xmlns="http://schemas.openxmlformats.org/spreadsheetml/2006/main" count="1934" uniqueCount="941">
  <si>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</si>
  <si>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</si>
  <si>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</si>
  <si>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</si>
  <si>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</si>
  <si>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</si>
  <si>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</si>
  <si>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</si>
  <si>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</si>
  <si>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</si>
  <si>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</si>
  <si>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</si>
  <si>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</si>
  <si>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</si>
  <si>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</si>
  <si>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</si>
  <si>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</si>
  <si>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</si>
  <si>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</si>
  <si>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</si>
  <si>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</si>
  <si>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</si>
  <si>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</si>
  <si>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</si>
  <si>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</si>
  <si>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</si>
  <si>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</si>
  <si>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</si>
  <si>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</si>
  <si>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</si>
  <si>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</si>
  <si>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</si>
  <si>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</si>
  <si>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</si>
  <si>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</si>
  <si>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</si>
  <si>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</si>
  <si>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</si>
  <si>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</si>
  <si>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</si>
  <si>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</si>
  <si>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</si>
  <si>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</si>
  <si>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</si>
  <si>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</si>
  <si>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</si>
  <si>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</si>
  <si>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</si>
  <si>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</si>
  <si>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</si>
  <si>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</si>
  <si>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</si>
  <si>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</si>
  <si>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</si>
  <si>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</si>
  <si>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</si>
  <si>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</si>
  <si>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</si>
  <si>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</si>
  <si>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</si>
  <si>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</si>
  <si>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</si>
  <si>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</si>
  <si>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</si>
  <si>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</si>
  <si>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</si>
  <si>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</si>
  <si>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</si>
  <si>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</si>
  <si>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</si>
  <si>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</si>
  <si>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</si>
  <si>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</si>
  <si>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</si>
  <si>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</si>
  <si>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</si>
  <si>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</si>
  <si>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</si>
  <si>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</si>
  <si>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</si>
  <si>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</si>
  <si>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</si>
  <si>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</si>
  <si>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</si>
  <si>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</si>
  <si>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</si>
  <si>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</si>
  <si>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</si>
  <si>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</si>
  <si>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</si>
  <si>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</si>
  <si>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</si>
  <si>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</si>
  <si>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</si>
  <si>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</si>
  <si>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</si>
  <si>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</si>
  <si>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</si>
  <si>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</si>
  <si>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</si>
  <si>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</si>
  <si>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</si>
  <si>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</si>
  <si>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</si>
  <si>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</si>
  <si>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</si>
  <si>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</si>
  <si>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</si>
  <si>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</si>
  <si>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</si>
  <si>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</si>
  <si>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</si>
  <si>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</si>
  <si>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</si>
  <si>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</si>
  <si>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</si>
  <si>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</si>
  <si>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</si>
  <si>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</si>
  <si>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</si>
  <si>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</si>
  <si>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</si>
  <si>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</si>
  <si>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</si>
  <si>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</si>
  <si>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</si>
  <si>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</si>
  <si>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</si>
  <si>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</si>
  <si>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</si>
  <si>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</si>
  <si>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</si>
  <si>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</si>
  <si>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</si>
  <si>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</si>
  <si>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</si>
  <si>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</si>
  <si>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</si>
  <si>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</si>
  <si>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</si>
  <si>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</si>
  <si>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</si>
  <si>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</si>
  <si>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</si>
  <si>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</si>
  <si>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</si>
  <si>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</si>
  <si>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</si>
  <si>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</si>
  <si>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</si>
  <si>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</si>
  <si>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</si>
  <si>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</si>
  <si>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</si>
  <si>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</si>
  <si>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</si>
  <si>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</si>
  <si>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</si>
  <si>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</si>
  <si>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</si>
  <si>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</si>
  <si>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</si>
  <si>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</si>
  <si>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</si>
  <si>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</si>
  <si>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</si>
  <si>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</si>
  <si>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</si>
  <si>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</si>
  <si>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</si>
  <si>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</si>
  <si>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</si>
  <si>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</si>
  <si>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</si>
  <si>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</si>
  <si>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</si>
  <si>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</si>
  <si>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</si>
  <si>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</si>
  <si>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</si>
  <si>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</si>
  <si>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</si>
  <si>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</si>
  <si>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</si>
  <si>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</si>
  <si>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</si>
  <si>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</si>
  <si>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</si>
  <si>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</si>
  <si>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https://www.eia.gov/environment/emissions/co2_vol_mass.php</t>
  </si>
  <si>
    <t>Source price electricity</t>
  </si>
  <si>
    <t>https://www.eia.gov/electricity/state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</si>
  <si>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</si>
  <si>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</si>
  <si>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</si>
  <si>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</si>
  <si>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</si>
  <si>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</si>
  <si>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</si>
  <si>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</si>
  <si>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</si>
  <si>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</si>
  <si>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</si>
  <si>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</si>
  <si>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</si>
  <si>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</si>
  <si>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</si>
  <si>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</si>
  <si>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</si>
  <si>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</si>
  <si>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</si>
  <si>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</si>
  <si>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</si>
  <si>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</si>
  <si>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</si>
  <si>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</si>
  <si>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</si>
  <si>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</si>
  <si>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</si>
  <si>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</si>
  <si>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</si>
  <si>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</si>
  <si>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</si>
  <si>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</si>
  <si>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</si>
  <si>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</si>
  <si>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</si>
  <si>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</si>
  <si>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</si>
  <si>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</si>
  <si>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</si>
  <si>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</si>
  <si>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</si>
  <si>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</si>
  <si>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</si>
  <si>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</si>
  <si>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</si>
  <si>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</si>
  <si>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</si>
  <si>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</si>
  <si>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</si>
  <si>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</si>
  <si>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</si>
  <si>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</si>
  <si>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</si>
  <si>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</si>
  <si>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</si>
  <si>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</si>
  <si>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</si>
  <si>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</si>
  <si>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</si>
  <si>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</si>
  <si>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</si>
  <si>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</si>
  <si>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</si>
  <si>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</si>
  <si>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</si>
  <si>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</si>
  <si>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</si>
  <si>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</si>
  <si>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</si>
  <si>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</si>
  <si>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</si>
  <si>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</si>
  <si>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</si>
  <si>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</si>
  <si>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</si>
  <si>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</si>
  <si>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</si>
  <si>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</si>
  <si>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</si>
  <si>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</si>
  <si>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</si>
  <si>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</si>
  <si>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</si>
  <si>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</si>
  <si>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</si>
  <si>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</si>
  <si>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</si>
  <si>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</si>
  <si>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</si>
  <si>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</si>
  <si>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</si>
  <si>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</si>
  <si>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</si>
  <si>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</si>
  <si>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</si>
  <si>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</si>
  <si>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</si>
  <si>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</si>
  <si>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</si>
  <si>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</si>
  <si>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</si>
  <si>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</si>
  <si>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</si>
  <si>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</si>
  <si>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</si>
  <si>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</si>
  <si>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</si>
  <si>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</si>
  <si>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</si>
  <si>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</si>
  <si>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</si>
  <si>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</si>
  <si>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</si>
  <si>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</si>
  <si>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</si>
  <si>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</si>
  <si>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</si>
  <si>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</si>
  <si>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</si>
  <si>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</si>
  <si>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</si>
  <si>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</si>
  <si>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</si>
  <si>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</si>
  <si>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</si>
  <si>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</si>
  <si>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</si>
  <si>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</si>
  <si>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</si>
  <si>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</si>
  <si>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</si>
  <si>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</si>
  <si>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</si>
  <si>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</si>
  <si>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</si>
  <si>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</si>
  <si>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</si>
  <si>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</si>
  <si>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</si>
  <si>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</si>
  <si>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</si>
  <si>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</si>
  <si>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</si>
  <si>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</si>
  <si>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</si>
  <si>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</si>
  <si>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</si>
  <si>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</si>
  <si>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</si>
  <si>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</si>
  <si>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</si>
  <si>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</si>
  <si>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</si>
  <si>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?Q_Language=DE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</si>
  <si>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</si>
  <si>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</si>
  <si>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</si>
  <si>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</si>
  <si>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</si>
  <si>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</si>
  <si>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</si>
  <si>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</si>
  <si>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</si>
  <si>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</si>
  <si>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</si>
  <si>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</si>
  <si>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</si>
  <si>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</si>
  <si>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</si>
  <si>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</si>
  <si>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</si>
  <si>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</si>
  <si>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</si>
  <si>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</si>
  <si>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</si>
  <si>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</si>
  <si>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</si>
  <si>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</si>
  <si>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</si>
  <si>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</si>
  <si>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</si>
  <si>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</si>
  <si>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</si>
  <si>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</si>
  <si>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</si>
  <si>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</si>
  <si>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</si>
  <si>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</si>
  <si>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</si>
  <si>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</si>
  <si>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</si>
  <si>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</si>
  <si>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</si>
  <si>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</si>
  <si>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</si>
  <si>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</si>
  <si>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</si>
  <si>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</si>
  <si>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</si>
  <si>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</si>
  <si>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</si>
  <si>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</si>
  <si>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</si>
  <si>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</si>
  <si>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</si>
  <si>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</si>
  <si>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</si>
  <si>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</si>
  <si>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</si>
  <si>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</si>
  <si>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</si>
  <si>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</si>
  <si>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</si>
  <si>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</si>
  <si>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</si>
  <si>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</si>
  <si>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</si>
  <si>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</si>
  <si>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</si>
  <si>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</si>
  <si>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</si>
  <si>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</si>
  <si>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</si>
  <si>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</si>
  <si>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</si>
  <si>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</si>
  <si>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</si>
  <si>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</si>
  <si>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</si>
  <si>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</si>
  <si>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</si>
  <si>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</si>
  <si>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</si>
  <si>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</si>
  <si>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</si>
  <si>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</si>
  <si>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</si>
  <si>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</si>
  <si>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</si>
  <si>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</si>
  <si>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</si>
  <si>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</si>
  <si>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</si>
  <si>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</si>
  <si>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</si>
  <si>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</si>
  <si>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</si>
  <si>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</si>
  <si>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</si>
  <si>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</si>
  <si>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</si>
  <si>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</si>
  <si>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</si>
  <si>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</si>
  <si>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</si>
  <si>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</si>
  <si>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</si>
  <si>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</si>
  <si>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</si>
  <si>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</si>
  <si>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</si>
  <si>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</si>
  <si>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</si>
  <si>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</si>
  <si>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</si>
  <si>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</si>
  <si>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</si>
  <si>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</si>
  <si>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</si>
  <si>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</si>
  <si>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</si>
  <si>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</si>
  <si>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</si>
  <si>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</si>
  <si>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</si>
  <si>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</si>
  <si>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</si>
  <si>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</si>
  <si>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</si>
  <si>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</si>
  <si>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</si>
  <si>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</si>
  <si>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</si>
  <si>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</si>
  <si>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</si>
  <si>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</si>
  <si>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</si>
  <si>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</si>
  <si>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</si>
  <si>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</si>
  <si>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</si>
  <si>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</si>
  <si>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</si>
  <si>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</si>
  <si>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</si>
  <si>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</si>
  <si>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</si>
  <si>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</si>
  <si>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</si>
  <si>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</si>
  <si>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</si>
  <si>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</si>
  <si>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</si>
  <si>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</si>
  <si>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</si>
  <si>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</si>
  <si>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</si>
  <si>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</si>
  <si>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</si>
  <si>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</si>
  <si>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</si>
  <si>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</si>
  <si>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</si>
  <si>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</si>
  <si>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</si>
  <si>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</si>
  <si>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</si>
  <si>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</si>
  <si>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</si>
  <si>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</si>
  <si>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</si>
  <si>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</si>
  <si>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</si>
  <si>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</si>
  <si>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</si>
  <si>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</si>
  <si>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</si>
  <si>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</si>
  <si>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</si>
  <si>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</si>
  <si>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</si>
  <si>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</si>
  <si>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</si>
  <si>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</si>
  <si>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</si>
  <si>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</si>
  <si>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</si>
  <si>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</si>
  <si>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</si>
  <si>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</si>
  <si>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</si>
  <si>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</si>
  <si>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</si>
  <si>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</si>
  <si>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</si>
  <si>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</si>
  <si>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</si>
  <si>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</si>
  <si>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</si>
  <si>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</si>
  <si>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</si>
  <si>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</si>
  <si>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</si>
  <si>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</si>
  <si>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</si>
  <si>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</si>
  <si>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</si>
  <si>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</si>
  <si>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</si>
  <si>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</si>
  <si>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</si>
  <si>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</si>
  <si>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</si>
  <si>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</si>
  <si>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</si>
  <si>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</si>
  <si>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</si>
  <si>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</si>
  <si>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</si>
  <si>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</si>
  <si>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</si>
  <si>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</si>
  <si>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</si>
  <si>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</si>
  <si>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</si>
  <si>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</si>
  <si>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</si>
  <si>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</si>
  <si>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</si>
  <si>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</si>
  <si>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</si>
  <si>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</si>
  <si>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Lodz, Masovian, Lubin, Holy Cross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</si>
  <si>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</si>
  <si>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</si>
  <si>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</si>
  <si>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</si>
  <si>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</si>
  <si>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</si>
  <si>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</si>
  <si>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</si>
  <si>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</si>
  <si>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</si>
  <si>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</si>
  <si>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</si>
  <si>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</si>
  <si>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</si>
  <si>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</si>
  <si>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</si>
  <si>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</si>
  <si>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</si>
  <si>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</si>
  <si>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</si>
  <si>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</si>
  <si>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</si>
  <si>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</si>
  <si>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</si>
  <si>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</si>
  <si>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</si>
  <si>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</si>
  <si>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</si>
  <si>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</si>
  <si>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</si>
  <si>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</si>
  <si>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</si>
  <si>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</si>
  <si>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</si>
  <si>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</si>
  <si>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</si>
  <si>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</si>
  <si>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</si>
  <si>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</si>
  <si>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</si>
  <si>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</si>
  <si>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</si>
  <si>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</si>
  <si>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</si>
  <si>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</si>
  <si>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</si>
  <si>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</si>
  <si>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</si>
  <si>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</si>
  <si>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</si>
  <si>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</si>
  <si>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</si>
  <si>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</si>
  <si>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</si>
  <si>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</si>
  <si>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</si>
  <si>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</si>
  <si>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</si>
  <si>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~ Herwita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</si>
  <si>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</si>
  <si>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</si>
  <si>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</si>
  <si>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</si>
  <si>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</si>
  <si>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</si>
  <si>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</si>
  <si>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</si>
  <si>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</si>
  <si>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</si>
  <si>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</si>
  <si>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</si>
  <si>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</si>
  <si>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</si>
  <si>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</si>
  <si>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</si>
  <si>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</si>
  <si>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</si>
  <si>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</si>
  <si>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</si>
  <si>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</si>
  <si>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</si>
  <si>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</si>
  <si>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</si>
  <si>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</si>
  <si>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</si>
  <si>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</si>
  <si>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</si>
  <si>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14.3 Replace "maintaining" by "sustaining"</t>
  </si>
  <si>
    <t>14.9, 14.11 Change to "limit or renounce"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</si>
  <si>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</si>
  <si>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</si>
  <si>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</si>
  <si>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</si>
  <si>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</si>
  <si>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</si>
  <si>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</si>
  <si>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</si>
  <si>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</si>
  <si>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</si>
  <si>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3.1, 242, 243, 21.1, 21.2, 277, 278 Remove heating questions</t>
  </si>
  <si>
    <t>winner_latent = 0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</si>
  <si>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</si>
  <si>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</si>
  <si>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</si>
  <si>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</si>
  <si>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</si>
  <si>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</si>
  <si>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</si>
  <si>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</si>
  <si>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</si>
  <si>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</si>
  <si>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</si>
  <si>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</si>
  <si>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</si>
  <si>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</si>
  <si>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</si>
  <si>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</si>
  <si>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</si>
  <si>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</si>
  <si>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</si>
  <si>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</si>
  <si>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</si>
  <si>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</si>
  <si>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</si>
  <si>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</si>
  <si>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</si>
  <si>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</si>
  <si>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</si>
  <si>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</si>
  <si>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</si>
  <si>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</si>
  <si>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</si>
  <si>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</si>
  <si>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</si>
  <si>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</si>
  <si>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</si>
  <si>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</si>
  <si>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</si>
  <si>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</si>
  <si>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</si>
  <si>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</si>
  <si>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</si>
  <si>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</si>
  <si>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</si>
  <si>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</si>
  <si>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</si>
  <si>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</si>
  <si>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</si>
  <si>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</si>
  <si>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</si>
  <si>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</si>
  <si>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</si>
  <si>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</si>
  <si>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</si>
  <si>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</si>
  <si>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</si>
  <si>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</si>
  <si>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</si>
  <si>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</si>
  <si>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</si>
  <si>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</si>
  <si>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</si>
  <si>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</si>
  <si>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</si>
  <si>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</si>
  <si>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</si>
  <si>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</si>
  <si>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</si>
  <si>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</si>
  <si>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</si>
  <si>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</si>
  <si>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</si>
  <si>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</si>
  <si>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</si>
  <si>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</si>
  <si>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</si>
  <si>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</si>
  <si>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</si>
  <si>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</si>
  <si>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</si>
  <si>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</si>
  <si>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</si>
  <si>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</si>
  <si>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</si>
  <si>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</si>
  <si>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</si>
  <si>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</si>
  <si>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</si>
  <si>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</si>
  <si>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</si>
  <si>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</si>
  <si>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</si>
  <si>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</si>
  <si>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</si>
  <si>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</si>
  <si>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</si>
  <si>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</si>
  <si>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</si>
  <si>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</si>
  <si>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</si>
  <si>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</si>
  <si>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</si>
  <si>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</si>
  <si>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</si>
  <si>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</si>
  <si>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</si>
  <si>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</si>
  <si>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</si>
  <si>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</si>
  <si>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</si>
  <si>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</si>
  <si>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</si>
  <si>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</si>
  <si>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https://lse.eu.qualtrics.com/jfe/form/SV_aa8zIThugucSCWi?Q_Language=ES-ES</t>
  </si>
  <si>
    <t>Canada</t>
  </si>
  <si>
    <t>Turkey</t>
  </si>
  <si>
    <t>Egypt</t>
  </si>
  <si>
    <t>CO2 footprint per capita (2018) EU27: 7.9 http://www.globalcarbonatlas.org/en/CO2-emissions</t>
  </si>
  <si>
    <t>GHG footprint per capita EU27: 8.1</t>
  </si>
  <si>
    <t>T</t>
  </si>
  <si>
    <t>2.4 Zipcode (incl. Recode region)</t>
  </si>
  <si>
    <t>quotas done</t>
  </si>
  <si>
    <t>https://lse.eu.qualtrics.com/jfe/form/SV_3WUI1L5FgEqJrN4?Q_Language=IT</t>
  </si>
  <si>
    <t>https://lse.eu.qualtrics.com/jfe/form/SV_4NSn3izWhCCMy4C?Q_Language=EN-GB</t>
  </si>
  <si>
    <t>equiv, year (gross)?</t>
  </si>
  <si>
    <t>~</t>
  </si>
  <si>
    <t>equiv, year (pre-tax)</t>
  </si>
  <si>
    <t>https://www.citypopulation.de/en/japan/</t>
  </si>
  <si>
    <t>Extremadura, Andalusia, Murcia, Canaris Islands, Melillla, Ceuta</t>
  </si>
  <si>
    <t>https://www.globalpetrolprices.com/gasoline_prices/</t>
  </si>
  <si>
    <t>Source price natural gas</t>
  </si>
  <si>
    <t>https://www.globalpetrolprices.com/electricity_prices/</t>
  </si>
  <si>
    <t>Source price heating oil</t>
  </si>
  <si>
    <t>https://www.globalpetrolprices.com/heating_oil_prices/</t>
  </si>
  <si>
    <t>https://www.globalpetrolprices.com/natural_gas_prices/</t>
  </si>
  <si>
    <t>Source price coal</t>
  </si>
  <si>
    <t>http://gpi.tge.pl/en/web/wegiel/51;jsessionid=FE151D8133A5227E9CF83DD1E59C757A.gpi-app1</t>
  </si>
  <si>
    <t>Table 4.1(Jan 2017) http://www.energy.gov.za/files/media/explained/Energy-Price-Report-2018.pdf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</si>
  <si>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</si>
  <si>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</si>
  <si>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</si>
  <si>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</si>
  <si>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</si>
  <si>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ind, monthly pre-tax</t>
  </si>
  <si>
    <t>Southern England</t>
  </si>
  <si>
    <t>Northern England</t>
  </si>
  <si>
    <t>London</t>
  </si>
  <si>
    <t>Central UK</t>
  </si>
  <si>
    <t>Northern UK</t>
  </si>
  <si>
    <t>Southern England:</t>
  </si>
  <si>
    <t>Central UK:</t>
  </si>
  <si>
    <t>Northern England:</t>
  </si>
  <si>
    <t>Northern UK:</t>
  </si>
  <si>
    <t>same source as urban category</t>
  </si>
  <si>
    <t>https://www.argusmedia.com/ja/news/2166902-chinas-ndrc-keeps-base-coal-price-unchanged-for-2021#.X9AriLw3LDc.twitter</t>
  </si>
  <si>
    <t>~ quotas</t>
  </si>
  <si>
    <t>~ Ana, Ayanda</t>
  </si>
  <si>
    <t>135, 136, 137 Adapt new question positive/costless</t>
  </si>
  <si>
    <t>ready</t>
  </si>
  <si>
    <t>Ukraine</t>
  </si>
  <si>
    <t>Australia</t>
  </si>
  <si>
    <t>Russia</t>
  </si>
  <si>
    <t>Saudi Arabia</t>
  </si>
  <si>
    <t>Switzerland</t>
  </si>
  <si>
    <t>DK</t>
  </si>
  <si>
    <t>FR</t>
  </si>
  <si>
    <t>DE</t>
  </si>
  <si>
    <t>IT</t>
  </si>
  <si>
    <t>PL</t>
  </si>
  <si>
    <t>JP</t>
  </si>
  <si>
    <t>CN</t>
  </si>
  <si>
    <t>ID</t>
  </si>
  <si>
    <t>IN</t>
  </si>
  <si>
    <t>MX</t>
  </si>
  <si>
    <t>CA</t>
  </si>
  <si>
    <t>400k</t>
  </si>
  <si>
    <t>BR</t>
  </si>
  <si>
    <t>AU</t>
  </si>
  <si>
    <t>NG</t>
  </si>
  <si>
    <t>EG</t>
  </si>
  <si>
    <t>IR</t>
  </si>
  <si>
    <t>RU</t>
  </si>
  <si>
    <t>UA</t>
  </si>
  <si>
    <t>TR</t>
  </si>
  <si>
    <t>KR</t>
  </si>
  <si>
    <t>SP (ES)</t>
  </si>
  <si>
    <t>CH</t>
  </si>
  <si>
    <t>SA (!ZA)</t>
  </si>
  <si>
    <t>Country code (ISO 3166-1 if different)</t>
  </si>
  <si>
    <t>AR (SA)</t>
  </si>
  <si>
    <t>currency in $ (19/7/21)</t>
  </si>
  <si>
    <t>₴ or грн</t>
  </si>
  <si>
    <t>₺</t>
  </si>
  <si>
    <t>population (2020) https://www.worldometers.info/world-population/population-by-country/</t>
  </si>
  <si>
    <t>6k</t>
  </si>
  <si>
    <t>1.5k</t>
  </si>
  <si>
    <t>18k</t>
  </si>
  <si>
    <t>?Q_Language=ES</t>
  </si>
  <si>
    <t>?Q_Language=UK</t>
  </si>
  <si>
    <t>?Q_Language=TR</t>
  </si>
  <si>
    <t>?Q_Language=PT-BR</t>
  </si>
  <si>
    <t>?Q_Language=RU</t>
  </si>
  <si>
    <t>?Q_Language=FR-CA / ?Q_Language=KAN</t>
  </si>
  <si>
    <t>?Q_Language=KO</t>
  </si>
  <si>
    <t>?Q_Language=FA</t>
  </si>
  <si>
    <t>?Q_Language=AR</t>
  </si>
  <si>
    <t>Source emission factor electricity (by default: https://www.carbonfootprint.com/docs/2020_09_emissions_factors_sources_for_2020_electricity_v14.pdf )</t>
  </si>
  <si>
    <t>https://ji.unfccc.int/UserManagement/FileStorage/46JW2KL36KM0GEMI0PHDTQF6DVI514</t>
  </si>
  <si>
    <t>GHG footprint (2016) EU27: 3609 bold: prod-based it:wo LU Global Carbon Project https://en.wikipedia.org/wiki/List_of_countries_by_greenhouse_gas_emissions</t>
  </si>
  <si>
    <t>vid_cli M people permanently flooded in 2100 K17 RCP8.5 (Kulp &amp; Strauss, 2019 https://www.nature.com/articles/s41467-019-12808-z)</t>
  </si>
  <si>
    <t>685k</t>
  </si>
  <si>
    <t>604k</t>
  </si>
  <si>
    <t>340k</t>
  </si>
  <si>
    <t>125k</t>
  </si>
  <si>
    <t>395k</t>
  </si>
  <si>
    <t>485k</t>
  </si>
  <si>
    <t>308k</t>
  </si>
  <si>
    <t>1240k</t>
  </si>
  <si>
    <t>1200k</t>
  </si>
  <si>
    <t>480k</t>
  </si>
  <si>
    <t>1135k</t>
  </si>
  <si>
    <t>1370k</t>
  </si>
  <si>
    <t>1120k</t>
  </si>
  <si>
    <t>630k</t>
  </si>
  <si>
    <t>1070k</t>
  </si>
  <si>
    <t>95k</t>
  </si>
  <si>
    <t>1.4M</t>
  </si>
  <si>
    <t>1.1M</t>
  </si>
  <si>
    <t>vid_cli, 9.2 temperatures (default: 1/2/4/7 °C)</t>
  </si>
  <si>
    <t>vid_pol, emission limit (default: 95/60gCO2/km 2021/2025)</t>
  </si>
  <si>
    <t>Electricity emission factor (kgCO2e/kWh) default source: https://www.carbonfootprint.com/docs/2020_09_emissions_factors_sources_for_2020_electricity_v14.pdf</t>
  </si>
  <si>
    <t>20.7 $ global tax pc cf. /questionnaires/net_gain_global_tax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</si>
  <si>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</si>
  <si>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14 cents</t>
  </si>
  <si>
    <t>15 cents</t>
  </si>
  <si>
    <t>750$</t>
  </si>
  <si>
    <t>3₴</t>
  </si>
  <si>
    <t>4500₴</t>
  </si>
  <si>
    <t>1₺</t>
  </si>
  <si>
    <t>1800₺</t>
  </si>
  <si>
    <t>800$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</si>
  <si>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</si>
  <si>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</si>
  <si>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</si>
  <si>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</si>
  <si>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</si>
  <si>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DF - Monterrey, 900 km</t>
  </si>
  <si>
    <t>São Paula - Brasilia, 1000km</t>
  </si>
  <si>
    <t>Sidney - Melbourne, 900km</t>
  </si>
  <si>
    <t>bus?</t>
  </si>
  <si>
    <t>Montréal - Toronto, 800km</t>
  </si>
  <si>
    <t>2, Lviv - Kiev, 500km</t>
  </si>
  <si>
    <t>1, Istanbul - Ankara, 400km</t>
  </si>
  <si>
    <t>Seoul - Busan, 350km</t>
  </si>
  <si>
    <t>Lubusz, Greater Poland</t>
  </si>
  <si>
    <t>Lower Silesian, Opole, Silesia</t>
  </si>
  <si>
    <t>Lesser Poland, Subcarpathian</t>
  </si>
  <si>
    <t>source:</t>
  </si>
  <si>
    <t>https://stat.gov.pl/obszary-tematyczne/ludnosc/ludnosc/ludnosc-stan-i-struktura-ludnosci-oraz-ruch-naturalny-w-przekroju-terytorialnym-stan-w-dniu-30-06-2020,6,28.html</t>
  </si>
  <si>
    <r>
      <t>https://www.destatis.de/EN/Themes/Society-Environment/Population/Current-Population/Tables/population-by-laender.html</t>
    </r>
    <r>
      <rPr>
        <sz val="12"/>
        <color rgb="FF000000"/>
        <rFont val="Calibri"/>
        <family val="2"/>
        <scheme val="minor"/>
      </rPr>
      <t xml:space="preserve"> </t>
    </r>
  </si>
  <si>
    <t>http://demo.istat.it/bilmens/index.php?anno=2019&amp;lingua=ita</t>
  </si>
  <si>
    <t>Pomeranian, West Pomeranian, Kuyavian-Pomeranian, Warman-Masurian, Podlaskie</t>
  </si>
  <si>
    <t>"South West", "South East", "East of England"</t>
  </si>
  <si>
    <t>West Midlands", "East Midlands", "Wales"</t>
  </si>
  <si>
    <t>North West, "Yorkshire and The Humber", "North East"</t>
  </si>
  <si>
    <t>Scotland, Northern Ireland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</si>
</sst>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Helvetica Neue"/>
      <family val="2"/>
    </font>
    <font>
      <b/>
      <i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7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14" fillId="0" borderId="0" xfId="0" applyFont="1"/>
    <xf numFmtId="2" fontId="1" fillId="0" borderId="0" xfId="0" applyNumberFormat="1" applyFont="1"/>
    <xf numFmtId="0" fontId="15" fillId="0" borderId="0" xfId="0" applyFont="1"/>
    <xf numFmtId="3" fontId="0" fillId="0" borderId="0" xfId="0" applyNumberFormat="1" applyFont="1"/>
    <xf numFmtId="0" fontId="16" fillId="0" borderId="0" xfId="0" applyFont="1"/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0"/>
  <sheetViews>
    <sheetView workbookViewId="0">
      <pane ySplit="1" topLeftCell="A91" activePane="bottomLeft" state="frozen"/>
      <selection pane="bottomLeft" activeCell="O44" sqref="O44"/>
    </sheetView>
  </sheetViews>
  <sheetFormatPr baseColWidth="10" defaultColWidth="8.83203125" defaultRowHeight="15"/>
  <cols>
    <col min="1" max="1" width="31.33203125" customWidth="1"/>
    <col min="2" max="2" width="8.5" customWidth="1"/>
    <col min="3" max="3" width="6.33203125" customWidth="1"/>
    <col min="4" max="4" width="8" customWidth="1"/>
    <col min="5" max="5" width="8.5" customWidth="1"/>
    <col min="6" max="6" width="6.5" customWidth="1"/>
    <col min="7" max="7" width="8.6640625" customWidth="1"/>
    <col min="8" max="8" width="7.6640625" customWidth="1"/>
    <col min="9" max="9" width="8.33203125" customWidth="1"/>
    <col min="10" max="10" width="8.83203125" customWidth="1"/>
    <col min="11" max="11" width="9.5" customWidth="1"/>
    <col min="12" max="12" width="7.33203125" customWidth="1"/>
    <col min="13" max="14" width="8" customWidth="1"/>
    <col min="15" max="15" width="8.5" customWidth="1"/>
    <col min="16" max="16" width="8.83203125" customWidth="1"/>
    <col min="17" max="17" width="6.83203125" customWidth="1"/>
    <col min="18" max="18" width="8.33203125" customWidth="1"/>
    <col min="19" max="19" width="7.5" customWidth="1"/>
    <col min="20" max="20" width="8.33203125" customWidth="1"/>
    <col min="21" max="21" width="6.5" customWidth="1"/>
    <col min="22" max="22" width="11.33203125" bestFit="1" customWidth="1"/>
    <col min="23" max="23" width="10" customWidth="1"/>
    <col min="24" max="24" width="15.5" bestFit="1" customWidth="1"/>
    <col min="25" max="25" width="11.33203125" bestFit="1" customWidth="1"/>
    <col min="26" max="26" width="10.33203125" bestFit="1" customWidth="1"/>
    <col min="27" max="27" width="9.33203125" bestFit="1" customWidth="1"/>
  </cols>
  <sheetData>
    <row r="1" spans="1:27">
      <c r="A1" s="1" t="s">
        <v>0</v>
      </c>
      <c r="B1" s="1" t="s">
        <v>7</v>
      </c>
      <c r="C1" s="1" t="s">
        <v>8</v>
      </c>
      <c r="D1" s="1" t="s">
        <v>17</v>
      </c>
      <c r="E1" s="1" t="s">
        <v>6</v>
      </c>
      <c r="F1" s="1" t="s">
        <v>5</v>
      </c>
      <c r="G1" s="1" t="s">
        <v>9</v>
      </c>
      <c r="H1" s="1" t="s">
        <v>475</v>
      </c>
      <c r="I1" s="1" t="s">
        <v>4</v>
      </c>
      <c r="J1" s="1" t="s">
        <v>10</v>
      </c>
      <c r="K1" s="1" t="s">
        <v>292</v>
      </c>
      <c r="L1" s="1" t="s">
        <v>510</v>
      </c>
      <c r="M1" s="1" t="s">
        <v>789</v>
      </c>
      <c r="N1" s="1" t="s">
        <v>834</v>
      </c>
      <c r="O1" s="1" t="s">
        <v>511</v>
      </c>
      <c r="P1" s="1" t="s">
        <v>790</v>
      </c>
      <c r="Q1" s="1" t="s">
        <v>509</v>
      </c>
      <c r="R1" s="1" t="s">
        <v>835</v>
      </c>
      <c r="S1" s="1" t="s">
        <v>1</v>
      </c>
      <c r="T1" s="1" t="s">
        <v>3</v>
      </c>
      <c r="U1" s="1" t="s">
        <v>2</v>
      </c>
      <c r="V1" s="2" t="s">
        <v>719</v>
      </c>
      <c r="W1" s="2" t="s">
        <v>791</v>
      </c>
      <c r="X1" s="2" t="s">
        <v>718</v>
      </c>
      <c r="Y1" s="2" t="s">
        <v>836</v>
      </c>
      <c r="Z1" s="2" t="s">
        <v>837</v>
      </c>
      <c r="AA1" s="2" t="s">
        <v>838</v>
      </c>
    </row>
    <row r="2" spans="1:27">
      <c r="A2" s="1" t="s">
        <v>440</v>
      </c>
      <c r="B2" s="1" t="s">
        <v>444</v>
      </c>
      <c r="C2" s="1" t="s">
        <v>444</v>
      </c>
      <c r="D2" s="1" t="s">
        <v>444</v>
      </c>
      <c r="E2" s="1" t="s">
        <v>444</v>
      </c>
      <c r="F2" s="1" t="s">
        <v>444</v>
      </c>
      <c r="G2" s="1" t="s">
        <v>444</v>
      </c>
      <c r="H2" s="1" t="s">
        <v>444</v>
      </c>
      <c r="I2" s="1" t="s">
        <v>444</v>
      </c>
      <c r="J2" s="1" t="s">
        <v>444</v>
      </c>
      <c r="K2" s="1" t="s">
        <v>444</v>
      </c>
      <c r="S2" s="1" t="s">
        <v>444</v>
      </c>
      <c r="T2" s="1" t="s">
        <v>444</v>
      </c>
      <c r="U2" s="1" t="s">
        <v>444</v>
      </c>
    </row>
    <row r="3" spans="1:27">
      <c r="A3" s="1" t="s">
        <v>441</v>
      </c>
      <c r="B3" s="1" t="s">
        <v>600</v>
      </c>
      <c r="C3" s="1" t="s">
        <v>444</v>
      </c>
      <c r="D3" s="1" t="s">
        <v>444</v>
      </c>
      <c r="E3" s="1" t="s">
        <v>444</v>
      </c>
      <c r="F3" s="1" t="s">
        <v>444</v>
      </c>
      <c r="G3" s="1" t="s">
        <v>444</v>
      </c>
      <c r="H3" s="1" t="s">
        <v>630</v>
      </c>
      <c r="I3" s="1" t="s">
        <v>504</v>
      </c>
      <c r="J3" s="1" t="s">
        <v>633</v>
      </c>
      <c r="K3" s="1" t="s">
        <v>444</v>
      </c>
      <c r="S3" s="1" t="s">
        <v>444</v>
      </c>
      <c r="T3" s="1" t="s">
        <v>444</v>
      </c>
      <c r="U3" s="1" t="s">
        <v>444</v>
      </c>
    </row>
    <row r="4" spans="1:27">
      <c r="A4" s="1" t="s">
        <v>442</v>
      </c>
      <c r="B4" s="1" t="s">
        <v>444</v>
      </c>
      <c r="C4" s="1" t="s">
        <v>444</v>
      </c>
      <c r="D4" s="1" t="s">
        <v>444</v>
      </c>
      <c r="E4" s="1" t="s">
        <v>444</v>
      </c>
      <c r="F4" s="1" t="s">
        <v>444</v>
      </c>
      <c r="G4" s="1" t="s">
        <v>444</v>
      </c>
      <c r="H4" s="1" t="s">
        <v>444</v>
      </c>
      <c r="I4" s="1" t="s">
        <v>444</v>
      </c>
      <c r="J4" s="1" t="s">
        <v>444</v>
      </c>
      <c r="K4" s="1" t="s">
        <v>831</v>
      </c>
      <c r="S4" s="1" t="s">
        <v>444</v>
      </c>
      <c r="T4" s="1" t="s">
        <v>444</v>
      </c>
      <c r="U4" s="1" t="s">
        <v>444</v>
      </c>
    </row>
    <row r="5" spans="1:27">
      <c r="A5" s="1" t="s">
        <v>480</v>
      </c>
      <c r="B5" s="1" t="s">
        <v>444</v>
      </c>
      <c r="C5" s="1" t="s">
        <v>444</v>
      </c>
      <c r="D5" s="1" t="s">
        <v>444</v>
      </c>
      <c r="E5" s="1" t="s">
        <v>444</v>
      </c>
      <c r="F5" s="1" t="s">
        <v>444</v>
      </c>
      <c r="G5" s="1" t="s">
        <v>444</v>
      </c>
      <c r="H5" s="1">
        <v>3</v>
      </c>
      <c r="I5" s="1" t="s">
        <v>444</v>
      </c>
      <c r="J5" s="1" t="s">
        <v>800</v>
      </c>
      <c r="K5" s="1">
        <v>2</v>
      </c>
      <c r="S5" s="1" t="s">
        <v>444</v>
      </c>
      <c r="T5" s="1" t="s">
        <v>444</v>
      </c>
      <c r="U5" s="1" t="s">
        <v>444</v>
      </c>
    </row>
    <row r="6" spans="1:27">
      <c r="A6" s="1" t="s">
        <v>715</v>
      </c>
      <c r="B6" s="1" t="s">
        <v>444</v>
      </c>
      <c r="C6" s="1" t="s">
        <v>444</v>
      </c>
      <c r="D6" s="1" t="s">
        <v>444</v>
      </c>
      <c r="E6" s="1" t="s">
        <v>444</v>
      </c>
      <c r="F6" s="1" t="s">
        <v>444</v>
      </c>
      <c r="G6" s="1" t="s">
        <v>444</v>
      </c>
      <c r="H6" s="1" t="s">
        <v>444</v>
      </c>
      <c r="I6" s="1" t="s">
        <v>444</v>
      </c>
      <c r="J6" s="1" t="s">
        <v>444</v>
      </c>
      <c r="K6" s="1"/>
      <c r="S6" s="1" t="s">
        <v>444</v>
      </c>
      <c r="T6" s="1" t="s">
        <v>444</v>
      </c>
      <c r="U6" s="1" t="s">
        <v>444</v>
      </c>
    </row>
    <row r="7" spans="1:27">
      <c r="A7" s="1" t="s">
        <v>443</v>
      </c>
      <c r="B7" s="1"/>
      <c r="C7" s="1" t="s">
        <v>830</v>
      </c>
      <c r="D7" s="1" t="s">
        <v>830</v>
      </c>
      <c r="E7" s="1" t="s">
        <v>833</v>
      </c>
      <c r="F7" s="1" t="s">
        <v>830</v>
      </c>
      <c r="G7" s="1" t="s">
        <v>830</v>
      </c>
      <c r="I7" s="1" t="s">
        <v>627</v>
      </c>
      <c r="J7" s="1"/>
      <c r="K7" s="1"/>
      <c r="S7" s="1" t="s">
        <v>444</v>
      </c>
      <c r="T7" s="1" t="s">
        <v>444</v>
      </c>
      <c r="U7" s="1" t="s">
        <v>444</v>
      </c>
    </row>
    <row r="8" spans="1:27">
      <c r="A8" s="1" t="s">
        <v>47</v>
      </c>
      <c r="B8" t="s">
        <v>12</v>
      </c>
      <c r="C8" t="s">
        <v>12</v>
      </c>
      <c r="D8" t="s">
        <v>19</v>
      </c>
      <c r="E8" t="s">
        <v>12</v>
      </c>
      <c r="F8" t="s">
        <v>14</v>
      </c>
      <c r="G8" t="s">
        <v>16</v>
      </c>
      <c r="H8" t="s">
        <v>16</v>
      </c>
      <c r="I8" s="1" t="s">
        <v>15</v>
      </c>
      <c r="J8" t="s">
        <v>18</v>
      </c>
      <c r="K8" t="s">
        <v>293</v>
      </c>
      <c r="L8" t="s">
        <v>11</v>
      </c>
      <c r="M8" t="s">
        <v>11</v>
      </c>
      <c r="N8" t="s">
        <v>866</v>
      </c>
      <c r="O8" t="s">
        <v>519</v>
      </c>
      <c r="P8" t="s">
        <v>867</v>
      </c>
      <c r="Q8" t="s">
        <v>518</v>
      </c>
      <c r="R8" t="s">
        <v>11</v>
      </c>
      <c r="S8" t="s">
        <v>11</v>
      </c>
      <c r="T8" t="s">
        <v>13</v>
      </c>
      <c r="U8" t="s">
        <v>12</v>
      </c>
    </row>
    <row r="9" spans="1:27">
      <c r="A9" s="1" t="s">
        <v>865</v>
      </c>
      <c r="B9">
        <v>0.85</v>
      </c>
      <c r="C9">
        <v>0.85</v>
      </c>
      <c r="D9">
        <v>3.89</v>
      </c>
      <c r="E9">
        <v>0.85</v>
      </c>
      <c r="F9">
        <v>0.73</v>
      </c>
      <c r="G9">
        <v>109</v>
      </c>
      <c r="H9">
        <v>6.49</v>
      </c>
      <c r="I9">
        <v>75</v>
      </c>
      <c r="J9">
        <v>14544</v>
      </c>
      <c r="K9">
        <v>14.5</v>
      </c>
      <c r="L9">
        <v>20</v>
      </c>
      <c r="M9">
        <v>1.27</v>
      </c>
      <c r="N9">
        <v>27.3</v>
      </c>
      <c r="O9">
        <v>1152</v>
      </c>
      <c r="P9">
        <v>8.58</v>
      </c>
      <c r="Q9">
        <v>5.18</v>
      </c>
      <c r="R9">
        <v>1.36</v>
      </c>
      <c r="S9">
        <v>1</v>
      </c>
      <c r="T9">
        <v>6.31</v>
      </c>
      <c r="U9">
        <v>0.85</v>
      </c>
      <c r="V9">
        <v>411</v>
      </c>
      <c r="W9">
        <v>15.67</v>
      </c>
      <c r="X9">
        <v>42025</v>
      </c>
      <c r="Y9">
        <v>74.64</v>
      </c>
      <c r="Z9">
        <v>3.75</v>
      </c>
      <c r="AA9">
        <v>0.92</v>
      </c>
    </row>
    <row r="10" spans="1:27">
      <c r="A10" s="1" t="s">
        <v>863</v>
      </c>
      <c r="B10" s="2" t="s">
        <v>841</v>
      </c>
      <c r="C10" s="2" t="s">
        <v>842</v>
      </c>
      <c r="D10" s="2" t="s">
        <v>843</v>
      </c>
      <c r="E10" s="2" t="s">
        <v>860</v>
      </c>
      <c r="F10" s="2" t="s">
        <v>5</v>
      </c>
      <c r="G10" s="2" t="s">
        <v>844</v>
      </c>
      <c r="H10" s="2" t="s">
        <v>845</v>
      </c>
      <c r="I10" s="2" t="s">
        <v>847</v>
      </c>
      <c r="J10" s="2" t="s">
        <v>846</v>
      </c>
      <c r="K10" s="2" t="s">
        <v>862</v>
      </c>
      <c r="L10" s="2" t="s">
        <v>848</v>
      </c>
      <c r="M10" s="2" t="s">
        <v>849</v>
      </c>
      <c r="N10" s="2" t="s">
        <v>857</v>
      </c>
      <c r="O10" s="2" t="s">
        <v>859</v>
      </c>
      <c r="P10" s="2" t="s">
        <v>858</v>
      </c>
      <c r="Q10" s="2" t="s">
        <v>851</v>
      </c>
      <c r="R10" s="2" t="s">
        <v>852</v>
      </c>
      <c r="S10" s="2" t="s">
        <v>1</v>
      </c>
      <c r="T10" s="2" t="s">
        <v>839</v>
      </c>
      <c r="U10" s="2" t="s">
        <v>840</v>
      </c>
      <c r="V10" s="2" t="s">
        <v>853</v>
      </c>
      <c r="W10" s="2" t="s">
        <v>854</v>
      </c>
      <c r="X10" s="2" t="s">
        <v>855</v>
      </c>
      <c r="Y10" s="2" t="s">
        <v>856</v>
      </c>
      <c r="Z10" s="2" t="s">
        <v>864</v>
      </c>
      <c r="AA10" s="2" t="s">
        <v>861</v>
      </c>
    </row>
    <row r="11" spans="1:27">
      <c r="A11" s="2" t="s">
        <v>163</v>
      </c>
      <c r="B11" t="s">
        <v>149</v>
      </c>
      <c r="C11" t="s">
        <v>151</v>
      </c>
      <c r="D11" t="s">
        <v>150</v>
      </c>
      <c r="E11" t="s">
        <v>159</v>
      </c>
      <c r="F11" t="s">
        <v>151</v>
      </c>
      <c r="G11" t="s">
        <v>153</v>
      </c>
      <c r="H11" t="s">
        <v>520</v>
      </c>
      <c r="I11" t="s">
        <v>157</v>
      </c>
      <c r="J11" t="s">
        <v>155</v>
      </c>
      <c r="K11" t="s">
        <v>294</v>
      </c>
      <c r="L11" t="s">
        <v>522</v>
      </c>
      <c r="M11" t="s">
        <v>885</v>
      </c>
      <c r="N11" t="s">
        <v>887</v>
      </c>
      <c r="O11" t="s">
        <v>523</v>
      </c>
      <c r="P11" t="s">
        <v>889</v>
      </c>
      <c r="Q11" t="s">
        <v>521</v>
      </c>
      <c r="R11" t="s">
        <v>890</v>
      </c>
      <c r="S11" t="s">
        <v>161</v>
      </c>
      <c r="T11" t="s">
        <v>92</v>
      </c>
      <c r="U11" t="s">
        <v>147</v>
      </c>
      <c r="V11" t="s">
        <v>892</v>
      </c>
      <c r="W11" t="s">
        <v>894</v>
      </c>
      <c r="X11" t="s">
        <v>895</v>
      </c>
      <c r="Y11" t="s">
        <v>896</v>
      </c>
      <c r="Z11" t="s">
        <v>898</v>
      </c>
      <c r="AA11" t="s">
        <v>900</v>
      </c>
    </row>
    <row r="12" spans="1:27">
      <c r="A12" s="2" t="s">
        <v>164</v>
      </c>
      <c r="B12" t="s">
        <v>150</v>
      </c>
      <c r="C12" t="s">
        <v>152</v>
      </c>
      <c r="D12" t="s">
        <v>28</v>
      </c>
      <c r="E12" t="s">
        <v>160</v>
      </c>
      <c r="F12" t="s">
        <v>23</v>
      </c>
      <c r="G12" t="s">
        <v>154</v>
      </c>
      <c r="H12" t="s">
        <v>524</v>
      </c>
      <c r="I12" t="s">
        <v>158</v>
      </c>
      <c r="J12" t="s">
        <v>156</v>
      </c>
      <c r="K12" t="s">
        <v>295</v>
      </c>
      <c r="L12" t="s">
        <v>526</v>
      </c>
      <c r="M12" t="s">
        <v>886</v>
      </c>
      <c r="N12" t="s">
        <v>888</v>
      </c>
      <c r="O12" t="s">
        <v>148</v>
      </c>
      <c r="P12" t="s">
        <v>28</v>
      </c>
      <c r="Q12" t="s">
        <v>525</v>
      </c>
      <c r="R12" t="s">
        <v>891</v>
      </c>
      <c r="S12" t="s">
        <v>162</v>
      </c>
      <c r="T12" t="s">
        <v>93</v>
      </c>
      <c r="U12" t="s">
        <v>148</v>
      </c>
      <c r="V12" t="s">
        <v>893</v>
      </c>
      <c r="W12" t="s">
        <v>159</v>
      </c>
      <c r="X12" t="s">
        <v>528</v>
      </c>
      <c r="Y12" t="s">
        <v>897</v>
      </c>
      <c r="Z12" t="s">
        <v>899</v>
      </c>
      <c r="AA12" t="s">
        <v>333</v>
      </c>
    </row>
    <row r="13" spans="1:27">
      <c r="A13" s="1" t="s">
        <v>175</v>
      </c>
      <c r="B13" t="s">
        <v>169</v>
      </c>
      <c r="C13" t="s">
        <v>151</v>
      </c>
      <c r="D13" t="s">
        <v>170</v>
      </c>
      <c r="E13" t="s">
        <v>89</v>
      </c>
      <c r="F13" t="s">
        <v>151</v>
      </c>
      <c r="G13" t="s">
        <v>172</v>
      </c>
      <c r="H13" t="s">
        <v>527</v>
      </c>
      <c r="I13" t="s">
        <v>167</v>
      </c>
      <c r="J13" t="s">
        <v>173</v>
      </c>
      <c r="K13" t="s">
        <v>294</v>
      </c>
      <c r="L13" t="s">
        <v>528</v>
      </c>
      <c r="M13" t="s">
        <v>335</v>
      </c>
      <c r="N13" t="s">
        <v>89</v>
      </c>
      <c r="O13" t="s">
        <v>169</v>
      </c>
      <c r="P13" t="s">
        <v>850</v>
      </c>
      <c r="Q13" t="s">
        <v>172</v>
      </c>
      <c r="R13" t="s">
        <v>91</v>
      </c>
      <c r="S13" t="s">
        <v>165</v>
      </c>
      <c r="T13" t="s">
        <v>92</v>
      </c>
      <c r="U13" t="s">
        <v>91</v>
      </c>
      <c r="V13" t="s">
        <v>173</v>
      </c>
      <c r="W13" t="s">
        <v>91</v>
      </c>
      <c r="X13" t="s">
        <v>169</v>
      </c>
      <c r="Y13" t="s">
        <v>901</v>
      </c>
      <c r="Z13" t="s">
        <v>294</v>
      </c>
      <c r="AA13" t="s">
        <v>28</v>
      </c>
    </row>
    <row r="14" spans="1:27">
      <c r="A14" s="1" t="s">
        <v>176</v>
      </c>
      <c r="B14" t="s">
        <v>170</v>
      </c>
      <c r="C14" t="s">
        <v>171</v>
      </c>
      <c r="D14" t="s">
        <v>28</v>
      </c>
      <c r="E14" t="s">
        <v>171</v>
      </c>
      <c r="F14" t="s">
        <v>23</v>
      </c>
      <c r="G14" t="s">
        <v>23</v>
      </c>
      <c r="H14" t="s">
        <v>529</v>
      </c>
      <c r="I14" t="s">
        <v>168</v>
      </c>
      <c r="J14" t="s">
        <v>174</v>
      </c>
      <c r="K14" t="s">
        <v>170</v>
      </c>
      <c r="L14" t="s">
        <v>526</v>
      </c>
      <c r="M14" t="s">
        <v>294</v>
      </c>
      <c r="N14" t="s">
        <v>171</v>
      </c>
      <c r="O14" t="s">
        <v>166</v>
      </c>
      <c r="P14" t="s">
        <v>28</v>
      </c>
      <c r="Q14" t="s">
        <v>528</v>
      </c>
      <c r="R14" t="s">
        <v>170</v>
      </c>
      <c r="S14" t="s">
        <v>90</v>
      </c>
      <c r="T14" t="s">
        <v>93</v>
      </c>
      <c r="U14" t="s">
        <v>166</v>
      </c>
      <c r="V14" t="s">
        <v>173</v>
      </c>
      <c r="W14" t="s">
        <v>89</v>
      </c>
      <c r="X14" t="s">
        <v>528</v>
      </c>
      <c r="Y14" t="s">
        <v>902</v>
      </c>
      <c r="Z14" t="s">
        <v>169</v>
      </c>
      <c r="AA14" t="s">
        <v>333</v>
      </c>
    </row>
    <row r="15" spans="1:27">
      <c r="A15" s="1" t="s">
        <v>385</v>
      </c>
      <c r="B15">
        <v>16942</v>
      </c>
      <c r="C15">
        <v>11457</v>
      </c>
      <c r="D15">
        <v>21850</v>
      </c>
      <c r="E15">
        <v>9831</v>
      </c>
      <c r="F15">
        <v>13363</v>
      </c>
      <c r="G15">
        <v>2874373</v>
      </c>
      <c r="H15">
        <v>32790</v>
      </c>
      <c r="I15">
        <v>51737</v>
      </c>
      <c r="J15" s="20">
        <v>24931044</v>
      </c>
      <c r="K15">
        <v>19653</v>
      </c>
      <c r="S15" t="s">
        <v>82</v>
      </c>
      <c r="T15" s="2" t="s">
        <v>307</v>
      </c>
      <c r="U15">
        <v>16754</v>
      </c>
    </row>
    <row r="16" spans="1:27">
      <c r="A16" s="1" t="s">
        <v>386</v>
      </c>
      <c r="B16">
        <v>23515</v>
      </c>
      <c r="C16">
        <v>17165</v>
      </c>
      <c r="D16">
        <v>30360</v>
      </c>
      <c r="E16">
        <v>15015</v>
      </c>
      <c r="F16">
        <v>19625</v>
      </c>
      <c r="G16">
        <v>4250597</v>
      </c>
      <c r="H16">
        <v>58360</v>
      </c>
      <c r="I16">
        <v>94829</v>
      </c>
      <c r="J16" s="20">
        <v>44519620</v>
      </c>
      <c r="K16">
        <v>46042</v>
      </c>
      <c r="S16" t="s">
        <v>83</v>
      </c>
      <c r="T16" s="2" t="s">
        <v>308</v>
      </c>
      <c r="U16">
        <v>22562</v>
      </c>
    </row>
    <row r="17" spans="1:21">
      <c r="A17" s="1" t="s">
        <v>387</v>
      </c>
      <c r="B17">
        <v>31800</v>
      </c>
      <c r="C17">
        <v>24482</v>
      </c>
      <c r="D17">
        <v>41566</v>
      </c>
      <c r="E17">
        <v>22231</v>
      </c>
      <c r="F17">
        <v>28783</v>
      </c>
      <c r="G17">
        <v>6238189</v>
      </c>
      <c r="H17">
        <v>97818</v>
      </c>
      <c r="I17">
        <v>183065</v>
      </c>
      <c r="J17" s="20">
        <v>77223472</v>
      </c>
      <c r="K17">
        <v>113696</v>
      </c>
      <c r="S17" t="s">
        <v>84</v>
      </c>
      <c r="T17" s="2" t="s">
        <v>309</v>
      </c>
      <c r="U17">
        <v>29932</v>
      </c>
    </row>
    <row r="18" spans="1:21">
      <c r="A18" s="2" t="s">
        <v>66</v>
      </c>
      <c r="B18" s="1" t="s">
        <v>801</v>
      </c>
      <c r="C18" s="1" t="s">
        <v>799</v>
      </c>
      <c r="D18" s="1" t="s">
        <v>625</v>
      </c>
      <c r="E18" s="1" t="s">
        <v>381</v>
      </c>
      <c r="F18" s="1" t="s">
        <v>799</v>
      </c>
      <c r="G18" s="1" t="s">
        <v>381</v>
      </c>
      <c r="H18" s="1" t="s">
        <v>49</v>
      </c>
      <c r="I18" s="1" t="s">
        <v>629</v>
      </c>
      <c r="J18" s="1" t="s">
        <v>818</v>
      </c>
      <c r="K18" s="1" t="s">
        <v>626</v>
      </c>
      <c r="S18" t="s">
        <v>31</v>
      </c>
      <c r="T18" s="2" t="s">
        <v>392</v>
      </c>
      <c r="U18" t="s">
        <v>388</v>
      </c>
    </row>
    <row r="19" spans="1:21">
      <c r="A19" s="1" t="s">
        <v>382</v>
      </c>
      <c r="B19" s="1" t="s">
        <v>307</v>
      </c>
      <c r="C19" s="1" t="s">
        <v>398</v>
      </c>
      <c r="D19" s="1" t="s">
        <v>393</v>
      </c>
      <c r="E19" s="1" t="s">
        <v>27</v>
      </c>
      <c r="F19" s="1" t="s">
        <v>394</v>
      </c>
      <c r="G19" s="1" t="s">
        <v>403</v>
      </c>
      <c r="H19" s="4">
        <v>2700</v>
      </c>
      <c r="I19" s="1" t="s">
        <v>22</v>
      </c>
      <c r="J19" s="29" t="s">
        <v>400</v>
      </c>
      <c r="K19" s="1" t="s">
        <v>21</v>
      </c>
      <c r="S19" s="1" t="s">
        <v>82</v>
      </c>
      <c r="T19" s="1" t="s">
        <v>307</v>
      </c>
      <c r="U19" s="1">
        <v>1400</v>
      </c>
    </row>
    <row r="20" spans="1:21">
      <c r="A20" s="1" t="s">
        <v>383</v>
      </c>
      <c r="B20" s="1" t="s">
        <v>396</v>
      </c>
      <c r="C20" s="1" t="s">
        <v>307</v>
      </c>
      <c r="D20" s="1" t="s">
        <v>333</v>
      </c>
      <c r="E20" s="1" t="s">
        <v>336</v>
      </c>
      <c r="F20" s="1" t="s">
        <v>21</v>
      </c>
      <c r="G20" s="1" t="s">
        <v>404</v>
      </c>
      <c r="H20" s="4">
        <v>4900</v>
      </c>
      <c r="I20" s="1" t="s">
        <v>28</v>
      </c>
      <c r="J20" s="29" t="s">
        <v>401</v>
      </c>
      <c r="K20" s="1" t="s">
        <v>407</v>
      </c>
      <c r="S20" s="1" t="s">
        <v>83</v>
      </c>
      <c r="T20" s="1" t="s">
        <v>308</v>
      </c>
      <c r="U20" s="1">
        <v>1900</v>
      </c>
    </row>
    <row r="21" spans="1:21">
      <c r="A21" s="1" t="s">
        <v>384</v>
      </c>
      <c r="B21" s="1" t="s">
        <v>397</v>
      </c>
      <c r="C21" s="1" t="s">
        <v>399</v>
      </c>
      <c r="D21" s="1" t="s">
        <v>406</v>
      </c>
      <c r="E21" s="1" t="s">
        <v>393</v>
      </c>
      <c r="F21" s="1" t="s">
        <v>395</v>
      </c>
      <c r="G21" s="1" t="s">
        <v>405</v>
      </c>
      <c r="H21" s="4">
        <v>8150</v>
      </c>
      <c r="I21" s="1" t="s">
        <v>166</v>
      </c>
      <c r="J21" s="29" t="s">
        <v>402</v>
      </c>
      <c r="K21" s="1" t="s">
        <v>408</v>
      </c>
      <c r="S21" s="1" t="s">
        <v>84</v>
      </c>
      <c r="T21" s="1" t="s">
        <v>309</v>
      </c>
      <c r="U21" s="1">
        <v>2500</v>
      </c>
    </row>
    <row r="22" spans="1:21">
      <c r="A22" s="1" t="s">
        <v>197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S22">
        <v>0.2034</v>
      </c>
      <c r="T22" s="2">
        <v>0.26340000000000002</v>
      </c>
      <c r="U22">
        <v>0.25</v>
      </c>
    </row>
    <row r="23" spans="1:21">
      <c r="A23" s="1" t="s">
        <v>198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S23">
        <v>0.23899999999999999</v>
      </c>
      <c r="T23" s="2">
        <v>0.2334</v>
      </c>
      <c r="U23">
        <v>0.25</v>
      </c>
    </row>
    <row r="24" spans="1:21">
      <c r="A24" s="1" t="s">
        <v>199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S24">
        <v>0.24390000000000001</v>
      </c>
      <c r="T24" s="2">
        <v>0.2782</v>
      </c>
      <c r="U24">
        <v>0.25</v>
      </c>
    </row>
    <row r="25" spans="1:21">
      <c r="A25" s="1" t="s">
        <v>200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S25">
        <v>0.31369999999999998</v>
      </c>
      <c r="T25" s="2">
        <v>0.22489999999999999</v>
      </c>
      <c r="U25">
        <v>0.25</v>
      </c>
    </row>
    <row r="26" spans="1:21">
      <c r="A26" s="1" t="s">
        <v>422</v>
      </c>
      <c r="B26" t="s">
        <v>415</v>
      </c>
      <c r="C26" t="s">
        <v>308</v>
      </c>
      <c r="D26" s="26" t="s">
        <v>93</v>
      </c>
      <c r="E26" s="1" t="s">
        <v>21</v>
      </c>
      <c r="F26" t="s">
        <v>308</v>
      </c>
      <c r="G26" s="26" t="s">
        <v>169</v>
      </c>
      <c r="H26" t="s">
        <v>93</v>
      </c>
      <c r="I26" s="2" t="s">
        <v>166</v>
      </c>
      <c r="J26" s="26" t="s">
        <v>400</v>
      </c>
      <c r="K26">
        <v>0</v>
      </c>
      <c r="S26">
        <v>0</v>
      </c>
      <c r="T26" s="2" t="s">
        <v>308</v>
      </c>
      <c r="U26" t="s">
        <v>27</v>
      </c>
    </row>
    <row r="27" spans="1:21">
      <c r="A27" s="1" t="s">
        <v>423</v>
      </c>
      <c r="B27" t="s">
        <v>82</v>
      </c>
      <c r="C27" t="s">
        <v>28</v>
      </c>
      <c r="D27" s="26" t="s">
        <v>166</v>
      </c>
      <c r="E27" s="1" t="s">
        <v>612</v>
      </c>
      <c r="F27" t="s">
        <v>416</v>
      </c>
      <c r="G27" s="26" t="s">
        <v>419</v>
      </c>
      <c r="H27" t="s">
        <v>28</v>
      </c>
      <c r="I27" s="2" t="s">
        <v>91</v>
      </c>
      <c r="J27" s="26" t="s">
        <v>426</v>
      </c>
      <c r="K27" t="s">
        <v>337</v>
      </c>
      <c r="S27" t="s">
        <v>85</v>
      </c>
      <c r="T27" s="2" t="s">
        <v>91</v>
      </c>
      <c r="U27" t="s">
        <v>87</v>
      </c>
    </row>
    <row r="28" spans="1:21">
      <c r="A28" s="1" t="s">
        <v>424</v>
      </c>
      <c r="B28" t="s">
        <v>171</v>
      </c>
      <c r="C28" t="s">
        <v>166</v>
      </c>
      <c r="D28" s="26" t="s">
        <v>89</v>
      </c>
      <c r="E28" s="1" t="s">
        <v>613</v>
      </c>
      <c r="F28" t="s">
        <v>23</v>
      </c>
      <c r="G28" s="26" t="s">
        <v>420</v>
      </c>
      <c r="H28" t="s">
        <v>88</v>
      </c>
      <c r="I28" s="2" t="s">
        <v>169</v>
      </c>
      <c r="J28" s="26" t="s">
        <v>427</v>
      </c>
      <c r="K28" t="s">
        <v>418</v>
      </c>
      <c r="S28" t="s">
        <v>84</v>
      </c>
      <c r="T28" s="2" t="s">
        <v>172</v>
      </c>
      <c r="U28" t="s">
        <v>88</v>
      </c>
    </row>
    <row r="29" spans="1:21">
      <c r="A29" s="1" t="s">
        <v>425</v>
      </c>
      <c r="B29" t="s">
        <v>417</v>
      </c>
      <c r="C29" t="s">
        <v>89</v>
      </c>
      <c r="D29" s="26" t="s">
        <v>294</v>
      </c>
      <c r="E29" s="1" t="s">
        <v>417</v>
      </c>
      <c r="F29" t="s">
        <v>91</v>
      </c>
      <c r="G29" s="26" t="s">
        <v>421</v>
      </c>
      <c r="H29" t="s">
        <v>86</v>
      </c>
      <c r="I29" s="2" t="s">
        <v>90</v>
      </c>
      <c r="J29" s="26" t="s">
        <v>428</v>
      </c>
      <c r="K29" t="s">
        <v>91</v>
      </c>
      <c r="S29" t="s">
        <v>86</v>
      </c>
      <c r="T29" s="2" t="s">
        <v>24</v>
      </c>
      <c r="U29" t="s">
        <v>89</v>
      </c>
    </row>
    <row r="30" spans="1:21">
      <c r="A30" s="1" t="s">
        <v>505</v>
      </c>
      <c r="E30" s="2" t="s">
        <v>677</v>
      </c>
      <c r="S30" t="s">
        <v>506</v>
      </c>
      <c r="T30" t="s">
        <v>508</v>
      </c>
      <c r="U30" t="s">
        <v>507</v>
      </c>
    </row>
    <row r="31" spans="1:21">
      <c r="A31" s="1" t="s">
        <v>545</v>
      </c>
      <c r="T31">
        <v>200</v>
      </c>
    </row>
    <row r="32" spans="1:21">
      <c r="A32" s="1" t="s">
        <v>68</v>
      </c>
      <c r="B32" t="s">
        <v>20</v>
      </c>
      <c r="C32" t="s">
        <v>20</v>
      </c>
      <c r="D32" t="s">
        <v>20</v>
      </c>
      <c r="E32" t="s">
        <v>20</v>
      </c>
      <c r="F32" t="s">
        <v>20</v>
      </c>
      <c r="G32" t="s">
        <v>21</v>
      </c>
      <c r="H32" t="s">
        <v>20</v>
      </c>
      <c r="I32" t="s">
        <v>20</v>
      </c>
      <c r="J32" t="s">
        <v>20</v>
      </c>
      <c r="K32" t="s">
        <v>20</v>
      </c>
      <c r="S32" t="s">
        <v>20</v>
      </c>
      <c r="T32" t="s">
        <v>26</v>
      </c>
      <c r="U32" t="s">
        <v>20</v>
      </c>
    </row>
    <row r="33" spans="1:23">
      <c r="A33" s="1" t="s">
        <v>69</v>
      </c>
      <c r="B33" t="s">
        <v>21</v>
      </c>
      <c r="C33" t="s">
        <v>21</v>
      </c>
      <c r="D33" t="s">
        <v>21</v>
      </c>
      <c r="E33" t="s">
        <v>21</v>
      </c>
      <c r="F33" t="s">
        <v>21</v>
      </c>
      <c r="G33" t="s">
        <v>22</v>
      </c>
      <c r="H33" t="s">
        <v>21</v>
      </c>
      <c r="I33" t="s">
        <v>21</v>
      </c>
      <c r="J33" t="s">
        <v>21</v>
      </c>
      <c r="K33" t="s">
        <v>21</v>
      </c>
      <c r="S33" t="s">
        <v>21</v>
      </c>
      <c r="T33" t="s">
        <v>27</v>
      </c>
      <c r="U33" t="s">
        <v>21</v>
      </c>
    </row>
    <row r="34" spans="1:23">
      <c r="A34" s="1" t="s">
        <v>70</v>
      </c>
      <c r="B34" t="s">
        <v>22</v>
      </c>
      <c r="C34" t="s">
        <v>22</v>
      </c>
      <c r="D34" t="s">
        <v>22</v>
      </c>
      <c r="E34" t="s">
        <v>22</v>
      </c>
      <c r="F34" t="s">
        <v>22</v>
      </c>
      <c r="G34" t="s">
        <v>28</v>
      </c>
      <c r="H34" t="s">
        <v>22</v>
      </c>
      <c r="I34" t="s">
        <v>22</v>
      </c>
      <c r="J34" t="s">
        <v>22</v>
      </c>
      <c r="K34" t="s">
        <v>22</v>
      </c>
      <c r="S34" t="s">
        <v>22</v>
      </c>
      <c r="T34" t="s">
        <v>21</v>
      </c>
      <c r="U34" t="s">
        <v>22</v>
      </c>
    </row>
    <row r="35" spans="1:23">
      <c r="A35" s="1" t="s">
        <v>71</v>
      </c>
      <c r="B35" t="s">
        <v>23</v>
      </c>
      <c r="C35" t="s">
        <v>23</v>
      </c>
      <c r="D35" t="s">
        <v>23</v>
      </c>
      <c r="E35" t="s">
        <v>23</v>
      </c>
      <c r="F35" t="s">
        <v>23</v>
      </c>
      <c r="G35" t="s">
        <v>23</v>
      </c>
      <c r="H35" t="s">
        <v>23</v>
      </c>
      <c r="I35" t="s">
        <v>23</v>
      </c>
      <c r="J35" t="s">
        <v>23</v>
      </c>
      <c r="K35" t="s">
        <v>23</v>
      </c>
      <c r="S35" t="s">
        <v>23</v>
      </c>
      <c r="T35" t="s">
        <v>28</v>
      </c>
      <c r="U35" t="s">
        <v>23</v>
      </c>
    </row>
    <row r="36" spans="1:23">
      <c r="A36" s="1" t="s">
        <v>72</v>
      </c>
      <c r="B36" t="s">
        <v>24</v>
      </c>
      <c r="C36" t="s">
        <v>169</v>
      </c>
      <c r="D36" t="s">
        <v>169</v>
      </c>
      <c r="E36" t="s">
        <v>24</v>
      </c>
      <c r="F36" t="s">
        <v>439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  <c r="S36" t="s">
        <v>24</v>
      </c>
      <c r="T36" t="s">
        <v>173</v>
      </c>
      <c r="U36" t="s">
        <v>25</v>
      </c>
    </row>
    <row r="37" spans="1:23">
      <c r="A37" s="1" t="s">
        <v>67</v>
      </c>
      <c r="S37" t="s">
        <v>30</v>
      </c>
      <c r="T37" t="s">
        <v>29</v>
      </c>
      <c r="U37" t="s">
        <v>678</v>
      </c>
    </row>
    <row r="38" spans="1:23">
      <c r="A38" s="1" t="s">
        <v>62</v>
      </c>
      <c r="S38" t="s">
        <v>63</v>
      </c>
      <c r="T38" t="s">
        <v>65</v>
      </c>
      <c r="U38" t="s">
        <v>64</v>
      </c>
    </row>
    <row r="39" spans="1:23">
      <c r="A39" s="1" t="s">
        <v>61</v>
      </c>
      <c r="S39" t="s">
        <v>32</v>
      </c>
      <c r="T39" s="2" t="s">
        <v>296</v>
      </c>
      <c r="U39" t="s">
        <v>33</v>
      </c>
    </row>
    <row r="40" spans="1:23">
      <c r="A40" s="1" t="s">
        <v>903</v>
      </c>
      <c r="S40" t="s">
        <v>34</v>
      </c>
    </row>
    <row r="41" spans="1:23">
      <c r="A41" s="1" t="s">
        <v>904</v>
      </c>
      <c r="S41" t="s">
        <v>45</v>
      </c>
    </row>
    <row r="42" spans="1:23">
      <c r="A42" s="1" t="s">
        <v>60</v>
      </c>
      <c r="S42" t="s">
        <v>35</v>
      </c>
      <c r="T42" t="s">
        <v>36</v>
      </c>
    </row>
    <row r="43" spans="1:23">
      <c r="A43" s="1" t="s">
        <v>59</v>
      </c>
      <c r="B43" s="1" t="s">
        <v>377</v>
      </c>
      <c r="C43" s="1" t="s">
        <v>81</v>
      </c>
      <c r="D43" s="1" t="s">
        <v>80</v>
      </c>
      <c r="E43" s="1" t="s">
        <v>79</v>
      </c>
      <c r="F43" s="1" t="s">
        <v>78</v>
      </c>
      <c r="G43" s="1" t="s">
        <v>378</v>
      </c>
      <c r="H43" s="1" t="s">
        <v>679</v>
      </c>
      <c r="I43" s="1" t="s">
        <v>380</v>
      </c>
      <c r="J43" s="1" t="s">
        <v>376</v>
      </c>
      <c r="K43" s="1" t="s">
        <v>374</v>
      </c>
      <c r="L43" s="1" t="s">
        <v>921</v>
      </c>
      <c r="M43" s="1" t="s">
        <v>925</v>
      </c>
      <c r="N43" s="1" t="s">
        <v>926</v>
      </c>
      <c r="O43" s="1" t="s">
        <v>928</v>
      </c>
      <c r="P43" s="1" t="s">
        <v>927</v>
      </c>
      <c r="Q43" s="1" t="s">
        <v>922</v>
      </c>
      <c r="R43" s="1" t="s">
        <v>923</v>
      </c>
      <c r="S43" s="1" t="s">
        <v>37</v>
      </c>
      <c r="T43" s="1" t="s">
        <v>76</v>
      </c>
      <c r="U43" s="1" t="s">
        <v>77</v>
      </c>
    </row>
    <row r="44" spans="1:23">
      <c r="A44" s="1" t="s">
        <v>73</v>
      </c>
      <c r="B44" s="2" t="s">
        <v>75</v>
      </c>
      <c r="C44" t="s">
        <v>75</v>
      </c>
      <c r="D44" s="1" t="s">
        <v>75</v>
      </c>
      <c r="E44" t="s">
        <v>75</v>
      </c>
      <c r="F44" t="s">
        <v>75</v>
      </c>
      <c r="G44" t="s">
        <v>75</v>
      </c>
      <c r="H44" t="s">
        <v>75</v>
      </c>
      <c r="I44" t="s">
        <v>75</v>
      </c>
      <c r="J44" t="s">
        <v>75</v>
      </c>
      <c r="K44" t="s">
        <v>373</v>
      </c>
      <c r="N44" t="s">
        <v>75</v>
      </c>
      <c r="P44" t="s">
        <v>373</v>
      </c>
      <c r="Q44" t="s">
        <v>924</v>
      </c>
      <c r="S44" t="s">
        <v>74</v>
      </c>
      <c r="T44" t="s">
        <v>75</v>
      </c>
      <c r="U44" t="s">
        <v>75</v>
      </c>
    </row>
    <row r="45" spans="1:23">
      <c r="A45" s="1" t="s">
        <v>303</v>
      </c>
      <c r="B45" s="1" t="s">
        <v>352</v>
      </c>
      <c r="C45" s="1" t="s">
        <v>352</v>
      </c>
      <c r="D45" s="1" t="s">
        <v>361</v>
      </c>
      <c r="E45" s="1" t="s">
        <v>352</v>
      </c>
      <c r="F45" s="1" t="s">
        <v>354</v>
      </c>
      <c r="G45" s="1" t="s">
        <v>357</v>
      </c>
      <c r="H45" s="1" t="s">
        <v>536</v>
      </c>
      <c r="I45" s="1" t="s">
        <v>94</v>
      </c>
      <c r="J45" s="1" t="s">
        <v>359</v>
      </c>
      <c r="K45" s="1" t="s">
        <v>363</v>
      </c>
      <c r="L45" s="1" t="s">
        <v>538</v>
      </c>
      <c r="M45" s="1" t="s">
        <v>908</v>
      </c>
      <c r="N45" s="1" t="s">
        <v>911</v>
      </c>
      <c r="O45" s="1" t="s">
        <v>539</v>
      </c>
      <c r="P45" s="1" t="s">
        <v>913</v>
      </c>
      <c r="Q45" s="1" t="s">
        <v>537</v>
      </c>
      <c r="R45" s="1" t="s">
        <v>909</v>
      </c>
      <c r="S45" s="1" t="s">
        <v>38</v>
      </c>
      <c r="T45" s="1" t="s">
        <v>40</v>
      </c>
      <c r="U45" s="1" t="s">
        <v>39</v>
      </c>
      <c r="W45" s="1"/>
    </row>
    <row r="46" spans="1:23">
      <c r="A46" s="1" t="s">
        <v>58</v>
      </c>
      <c r="B46" s="1" t="s">
        <v>546</v>
      </c>
      <c r="C46" s="1" t="s">
        <v>356</v>
      </c>
      <c r="D46" s="1" t="s">
        <v>362</v>
      </c>
      <c r="E46" s="1" t="s">
        <v>355</v>
      </c>
      <c r="F46" s="1" t="s">
        <v>351</v>
      </c>
      <c r="G46" s="1" t="s">
        <v>358</v>
      </c>
      <c r="H46" s="1" t="s">
        <v>540</v>
      </c>
      <c r="I46" s="1" t="s">
        <v>95</v>
      </c>
      <c r="J46" s="1" t="s">
        <v>360</v>
      </c>
      <c r="K46" s="1" t="s">
        <v>364</v>
      </c>
      <c r="L46" s="1" t="s">
        <v>542</v>
      </c>
      <c r="M46" s="1" t="s">
        <v>910</v>
      </c>
      <c r="N46" s="1" t="s">
        <v>912</v>
      </c>
      <c r="O46" s="1" t="s">
        <v>543</v>
      </c>
      <c r="P46" s="1" t="s">
        <v>914</v>
      </c>
      <c r="Q46" s="1" t="s">
        <v>541</v>
      </c>
      <c r="R46" s="1" t="s">
        <v>915</v>
      </c>
      <c r="S46" s="1" t="s">
        <v>41</v>
      </c>
      <c r="T46" s="1" t="s">
        <v>42</v>
      </c>
      <c r="U46" s="1" t="s">
        <v>353</v>
      </c>
      <c r="W46" s="1"/>
    </row>
    <row r="47" spans="1:23">
      <c r="A47" s="1" t="s">
        <v>547</v>
      </c>
      <c r="B47" s="1" t="s">
        <v>549</v>
      </c>
      <c r="C47" s="1"/>
      <c r="D47" s="1"/>
      <c r="E47" s="1"/>
      <c r="F47" s="1"/>
      <c r="G47" s="1"/>
      <c r="I47" s="1"/>
      <c r="J47" s="1"/>
      <c r="K47" s="1"/>
      <c r="S47" s="1" t="s">
        <v>548</v>
      </c>
      <c r="T47" s="1"/>
      <c r="U47" s="1" t="s">
        <v>549</v>
      </c>
    </row>
    <row r="48" spans="1:23">
      <c r="A48" s="1" t="s">
        <v>57</v>
      </c>
      <c r="B48" s="1" t="s">
        <v>44</v>
      </c>
      <c r="C48" s="1" t="s">
        <v>44</v>
      </c>
      <c r="D48" s="1" t="s">
        <v>590</v>
      </c>
      <c r="E48" s="1" t="s">
        <v>44</v>
      </c>
      <c r="F48" s="1"/>
      <c r="G48" s="1" t="s">
        <v>681</v>
      </c>
      <c r="H48" s="1" t="s">
        <v>43</v>
      </c>
      <c r="I48" s="1" t="s">
        <v>498</v>
      </c>
      <c r="J48" s="1" t="s">
        <v>632</v>
      </c>
      <c r="K48" s="1" t="s">
        <v>579</v>
      </c>
      <c r="L48" s="1" t="s">
        <v>916</v>
      </c>
      <c r="M48" s="1" t="s">
        <v>44</v>
      </c>
      <c r="N48" s="1" t="s">
        <v>917</v>
      </c>
      <c r="O48" s="1" t="s">
        <v>918</v>
      </c>
      <c r="P48" s="1" t="s">
        <v>919</v>
      </c>
      <c r="Q48" s="1" t="s">
        <v>920</v>
      </c>
      <c r="R48" s="1" t="s">
        <v>44</v>
      </c>
      <c r="S48" s="1" t="s">
        <v>44</v>
      </c>
      <c r="T48" s="1" t="s">
        <v>43</v>
      </c>
      <c r="U48" s="1" t="s">
        <v>44</v>
      </c>
    </row>
    <row r="49" spans="1:27" s="2" customFormat="1">
      <c r="A49" s="2" t="s">
        <v>56</v>
      </c>
      <c r="B49" s="2">
        <v>100</v>
      </c>
      <c r="C49" s="2">
        <v>100</v>
      </c>
      <c r="D49" s="2">
        <v>500</v>
      </c>
      <c r="E49" s="2">
        <v>100</v>
      </c>
      <c r="F49" s="2">
        <v>100</v>
      </c>
      <c r="G49" s="45">
        <v>10000</v>
      </c>
      <c r="H49" s="28">
        <v>1000</v>
      </c>
      <c r="I49" s="2">
        <v>10000</v>
      </c>
      <c r="J49" s="2" t="s">
        <v>365</v>
      </c>
      <c r="K49" s="2">
        <v>1000</v>
      </c>
      <c r="L49" s="28">
        <v>1000</v>
      </c>
      <c r="M49" s="28">
        <v>100</v>
      </c>
      <c r="N49" s="28">
        <v>1000</v>
      </c>
      <c r="O49" s="28" t="s">
        <v>365</v>
      </c>
      <c r="P49" s="28">
        <v>1000</v>
      </c>
      <c r="Q49" s="28">
        <v>500</v>
      </c>
      <c r="R49" s="28">
        <v>100</v>
      </c>
      <c r="S49" s="2">
        <v>100</v>
      </c>
      <c r="T49" s="2">
        <v>600</v>
      </c>
      <c r="U49" s="2">
        <v>100</v>
      </c>
      <c r="V49" s="2">
        <v>10000</v>
      </c>
      <c r="W49" s="28">
        <v>1000</v>
      </c>
      <c r="X49" s="2" t="s">
        <v>365</v>
      </c>
      <c r="Y49" s="2">
        <v>10000</v>
      </c>
      <c r="Z49" s="2">
        <v>500</v>
      </c>
      <c r="AA49" s="2">
        <v>100</v>
      </c>
    </row>
    <row r="50" spans="1:27">
      <c r="A50" s="1" t="s">
        <v>55</v>
      </c>
      <c r="B50" s="30">
        <f>$S$50*B9</f>
        <v>25.5</v>
      </c>
      <c r="C50" s="30">
        <f>$S$50*C9</f>
        <v>25.5</v>
      </c>
      <c r="D50" s="30">
        <f>$S$50*D9</f>
        <v>116.7</v>
      </c>
      <c r="E50" s="30">
        <f>$S$50*E9</f>
        <v>25.5</v>
      </c>
      <c r="F50" s="30">
        <f>$S$50*F9</f>
        <v>21.9</v>
      </c>
      <c r="G50" s="30">
        <v>3300</v>
      </c>
      <c r="H50" s="30">
        <f>$S$50*H9</f>
        <v>194.70000000000002</v>
      </c>
      <c r="I50" s="30">
        <f>$S$50*I9</f>
        <v>2250</v>
      </c>
      <c r="J50" s="30">
        <f>$S$50*J9</f>
        <v>436320</v>
      </c>
      <c r="K50" s="30">
        <f>$S$50*K9</f>
        <v>435</v>
      </c>
      <c r="L50" s="30">
        <f>$S$50*L9</f>
        <v>600</v>
      </c>
      <c r="M50" s="30">
        <f t="shared" ref="M50:P50" si="0">$S$50*M9</f>
        <v>38.1</v>
      </c>
      <c r="N50" s="30">
        <f t="shared" si="0"/>
        <v>819</v>
      </c>
      <c r="O50" s="30">
        <f t="shared" si="0"/>
        <v>34560</v>
      </c>
      <c r="P50" s="30">
        <f t="shared" si="0"/>
        <v>257.39999999999998</v>
      </c>
      <c r="Q50" s="30">
        <f>$S$50*Q9</f>
        <v>155.39999999999998</v>
      </c>
      <c r="R50" s="30">
        <f>$S$50*R9</f>
        <v>40.800000000000004</v>
      </c>
      <c r="S50" s="1">
        <v>30</v>
      </c>
      <c r="T50" s="30">
        <f>$S$50*T9</f>
        <v>189.29999999999998</v>
      </c>
      <c r="U50" s="30">
        <f>$S$50*U9</f>
        <v>25.5</v>
      </c>
      <c r="V50" s="30">
        <f t="shared" ref="V50:AA50" si="1">$S$50*V9</f>
        <v>12330</v>
      </c>
      <c r="W50" s="30">
        <f t="shared" si="1"/>
        <v>470.1</v>
      </c>
      <c r="X50" s="30">
        <f t="shared" si="1"/>
        <v>1260750</v>
      </c>
      <c r="Y50" s="30">
        <f t="shared" si="1"/>
        <v>2239.1999999999998</v>
      </c>
      <c r="Z50" s="30">
        <f t="shared" si="1"/>
        <v>112.5</v>
      </c>
      <c r="AA50" s="30">
        <f t="shared" si="1"/>
        <v>27.6</v>
      </c>
    </row>
    <row r="51" spans="1:27">
      <c r="A51" s="1" t="s">
        <v>906</v>
      </c>
      <c r="B51">
        <v>61</v>
      </c>
      <c r="C51">
        <v>42</v>
      </c>
      <c r="D51">
        <v>42</v>
      </c>
      <c r="E51">
        <v>39</v>
      </c>
      <c r="F51">
        <v>59</v>
      </c>
      <c r="G51">
        <v>60</v>
      </c>
      <c r="H51">
        <v>38</v>
      </c>
      <c r="I51">
        <v>13</v>
      </c>
      <c r="J51">
        <v>16</v>
      </c>
      <c r="K51">
        <v>50</v>
      </c>
      <c r="L51">
        <v>34</v>
      </c>
      <c r="M51">
        <v>105</v>
      </c>
      <c r="N51">
        <v>32</v>
      </c>
      <c r="O51">
        <v>72</v>
      </c>
      <c r="P51">
        <v>40</v>
      </c>
      <c r="Q51">
        <v>18</v>
      </c>
      <c r="R51">
        <v>134</v>
      </c>
      <c r="S51">
        <v>128</v>
      </c>
      <c r="T51">
        <v>68</v>
      </c>
      <c r="U51">
        <v>46</v>
      </c>
      <c r="V51">
        <v>28</v>
      </c>
      <c r="W51">
        <v>27</v>
      </c>
      <c r="X51">
        <v>58</v>
      </c>
      <c r="Y51">
        <v>48</v>
      </c>
      <c r="Z51">
        <v>172</v>
      </c>
      <c r="AA51">
        <v>75</v>
      </c>
    </row>
    <row r="52" spans="1:27">
      <c r="A52" s="1" t="s">
        <v>54</v>
      </c>
      <c r="B52" s="30">
        <f t="shared" ref="B52:F52" si="2">B51*B9</f>
        <v>51.85</v>
      </c>
      <c r="C52" s="30">
        <f t="shared" si="2"/>
        <v>35.699999999999996</v>
      </c>
      <c r="D52" s="30">
        <f t="shared" si="2"/>
        <v>163.38</v>
      </c>
      <c r="E52" s="30">
        <f t="shared" si="2"/>
        <v>33.15</v>
      </c>
      <c r="F52" s="30">
        <f t="shared" si="2"/>
        <v>43.07</v>
      </c>
      <c r="G52" s="30">
        <v>6500</v>
      </c>
      <c r="H52">
        <v>242</v>
      </c>
      <c r="I52" s="30">
        <f>I51*I9</f>
        <v>975</v>
      </c>
      <c r="J52" s="30">
        <v>230000</v>
      </c>
      <c r="K52" s="30">
        <f>K51*K9</f>
        <v>725</v>
      </c>
      <c r="L52" s="30">
        <f t="shared" ref="L52:R52" si="3">L51*L9</f>
        <v>680</v>
      </c>
      <c r="M52" s="30">
        <f t="shared" si="3"/>
        <v>133.35</v>
      </c>
      <c r="N52" s="30">
        <f t="shared" si="3"/>
        <v>873.6</v>
      </c>
      <c r="O52" s="30">
        <f t="shared" si="3"/>
        <v>82944</v>
      </c>
      <c r="P52" s="30">
        <f t="shared" si="3"/>
        <v>343.2</v>
      </c>
      <c r="Q52" s="30">
        <f t="shared" si="3"/>
        <v>93.24</v>
      </c>
      <c r="R52" s="30">
        <f t="shared" si="3"/>
        <v>182.24</v>
      </c>
      <c r="S52" s="1" t="s">
        <v>46</v>
      </c>
      <c r="T52" s="30">
        <f>T51*T9</f>
        <v>429.08</v>
      </c>
      <c r="U52" s="30">
        <f>U51*U9</f>
        <v>39.1</v>
      </c>
      <c r="V52" s="30">
        <f t="shared" ref="V52:AA52" si="4">V51*V9</f>
        <v>11508</v>
      </c>
      <c r="W52" s="30">
        <f t="shared" si="4"/>
        <v>423.09</v>
      </c>
      <c r="X52" s="30">
        <f t="shared" si="4"/>
        <v>2437450</v>
      </c>
      <c r="Y52" s="30">
        <f t="shared" si="4"/>
        <v>3582.7200000000003</v>
      </c>
      <c r="Z52" s="30">
        <f t="shared" si="4"/>
        <v>645</v>
      </c>
      <c r="AA52" s="30">
        <f t="shared" si="4"/>
        <v>69</v>
      </c>
    </row>
    <row r="53" spans="1:27">
      <c r="A53" s="1" t="s">
        <v>53</v>
      </c>
      <c r="B53" s="2" t="s">
        <v>48</v>
      </c>
      <c r="C53" s="2" t="s">
        <v>48</v>
      </c>
      <c r="E53" s="2" t="s">
        <v>48</v>
      </c>
      <c r="F53" s="2" t="s">
        <v>48</v>
      </c>
      <c r="I53" t="s">
        <v>682</v>
      </c>
      <c r="Q53" s="1"/>
      <c r="R53" s="1"/>
      <c r="S53" s="2" t="s">
        <v>48</v>
      </c>
      <c r="T53" s="1" t="s">
        <v>49</v>
      </c>
      <c r="U53" s="2" t="s">
        <v>48</v>
      </c>
    </row>
    <row r="54" spans="1:27">
      <c r="A54" s="1" t="s">
        <v>50</v>
      </c>
      <c r="B54" t="s">
        <v>52</v>
      </c>
      <c r="C54" t="s">
        <v>52</v>
      </c>
      <c r="D54" t="s">
        <v>52</v>
      </c>
      <c r="E54" t="s">
        <v>52</v>
      </c>
      <c r="F54" s="1" t="s">
        <v>366</v>
      </c>
      <c r="G54" s="1" t="s">
        <v>367</v>
      </c>
      <c r="H54" t="s">
        <v>683</v>
      </c>
      <c r="I54" t="s">
        <v>51</v>
      </c>
      <c r="J54" s="1" t="s">
        <v>368</v>
      </c>
      <c r="K54" s="1" t="s">
        <v>369</v>
      </c>
      <c r="L54" t="s">
        <v>51</v>
      </c>
      <c r="M54" t="s">
        <v>51</v>
      </c>
      <c r="N54" s="1" t="s">
        <v>52</v>
      </c>
      <c r="O54" s="1" t="s">
        <v>367</v>
      </c>
      <c r="P54" s="1" t="s">
        <v>52</v>
      </c>
      <c r="Q54" t="s">
        <v>51</v>
      </c>
      <c r="R54" t="s">
        <v>51</v>
      </c>
      <c r="S54" t="s">
        <v>51</v>
      </c>
      <c r="T54" t="s">
        <v>52</v>
      </c>
      <c r="U54" t="s">
        <v>52</v>
      </c>
      <c r="V54" t="s">
        <v>51</v>
      </c>
      <c r="W54" s="1" t="s">
        <v>369</v>
      </c>
      <c r="X54" s="1" t="s">
        <v>367</v>
      </c>
      <c r="Y54" t="s">
        <v>51</v>
      </c>
      <c r="Z54" s="1" t="s">
        <v>367</v>
      </c>
      <c r="AA54" t="s">
        <v>51</v>
      </c>
    </row>
    <row r="55" spans="1:27">
      <c r="A55" s="1" t="s">
        <v>792</v>
      </c>
      <c r="B55">
        <v>10</v>
      </c>
      <c r="C55">
        <v>7.7</v>
      </c>
      <c r="D55">
        <v>7.9</v>
      </c>
      <c r="E55">
        <v>6.2</v>
      </c>
      <c r="F55" s="2">
        <v>8</v>
      </c>
      <c r="G55" s="2">
        <v>10</v>
      </c>
      <c r="H55" s="2">
        <v>6.3</v>
      </c>
      <c r="I55" s="2">
        <v>1.7</v>
      </c>
      <c r="J55" s="2">
        <v>2.1</v>
      </c>
      <c r="K55" s="2">
        <v>5.8</v>
      </c>
      <c r="L55" s="2">
        <v>3.8</v>
      </c>
      <c r="M55" s="2">
        <v>16</v>
      </c>
      <c r="N55" s="2"/>
      <c r="O55" s="2">
        <v>13</v>
      </c>
      <c r="P55" s="2">
        <v>5.3</v>
      </c>
      <c r="Q55" s="2">
        <v>2.2999999999999998</v>
      </c>
      <c r="R55" s="2"/>
      <c r="S55">
        <v>18</v>
      </c>
      <c r="T55">
        <v>8.9</v>
      </c>
      <c r="U55">
        <v>6.8</v>
      </c>
      <c r="W55" s="2">
        <v>2.5</v>
      </c>
      <c r="X55" s="2"/>
    </row>
    <row r="56" spans="1:27">
      <c r="A56" s="1" t="s">
        <v>883</v>
      </c>
      <c r="B56">
        <v>887</v>
      </c>
      <c r="C56">
        <v>458</v>
      </c>
      <c r="D56" s="44">
        <v>376</v>
      </c>
      <c r="E56" s="44">
        <v>296</v>
      </c>
      <c r="F56" s="2">
        <v>557</v>
      </c>
      <c r="G56" s="2">
        <v>1411</v>
      </c>
      <c r="H56" s="2">
        <v>8801</v>
      </c>
      <c r="I56" s="2">
        <v>2217</v>
      </c>
      <c r="J56" s="2">
        <v>506</v>
      </c>
      <c r="K56" s="2">
        <v>337</v>
      </c>
      <c r="L56" s="2">
        <v>528</v>
      </c>
      <c r="M56" s="2">
        <v>575</v>
      </c>
      <c r="N56" s="44">
        <v>342</v>
      </c>
      <c r="O56" s="2">
        <v>634</v>
      </c>
      <c r="P56" s="2">
        <v>450</v>
      </c>
      <c r="Q56" s="2">
        <v>524</v>
      </c>
      <c r="R56" s="2">
        <v>378</v>
      </c>
      <c r="S56">
        <v>5716</v>
      </c>
      <c r="T56" s="44">
        <v>56</v>
      </c>
      <c r="U56">
        <v>447</v>
      </c>
      <c r="V56" s="1">
        <v>357</v>
      </c>
      <c r="W56" s="1">
        <v>329</v>
      </c>
      <c r="X56" s="2">
        <v>572</v>
      </c>
      <c r="Y56">
        <v>1381</v>
      </c>
      <c r="Z56">
        <v>623</v>
      </c>
      <c r="AA56" s="44">
        <v>45</v>
      </c>
    </row>
    <row r="57" spans="1:27">
      <c r="A57" s="1" t="s">
        <v>793</v>
      </c>
      <c r="B57" s="27">
        <f t="shared" ref="B57:P57" si="5">B56/B61</f>
        <v>10.55952380952381</v>
      </c>
      <c r="C57" s="27">
        <f t="shared" si="5"/>
        <v>7.6333333333333337</v>
      </c>
      <c r="D57" s="27">
        <f t="shared" si="5"/>
        <v>9.8947368421052637</v>
      </c>
      <c r="E57" s="27">
        <f t="shared" si="5"/>
        <v>6.2978723404255321</v>
      </c>
      <c r="F57" s="27">
        <f t="shared" si="5"/>
        <v>8.1911764705882355</v>
      </c>
      <c r="G57" s="27">
        <f t="shared" si="5"/>
        <v>11.110236220472441</v>
      </c>
      <c r="H57" s="27">
        <f t="shared" si="5"/>
        <v>6.1160528144544823</v>
      </c>
      <c r="I57" s="27">
        <f t="shared" si="5"/>
        <v>1.6065217391304347</v>
      </c>
      <c r="J57" s="27">
        <f t="shared" si="5"/>
        <v>1.8467153284671534</v>
      </c>
      <c r="K57" s="27">
        <f t="shared" si="5"/>
        <v>5.7118644067796609</v>
      </c>
      <c r="L57" s="27">
        <f>L56/L61</f>
        <v>4.0930232558139537</v>
      </c>
      <c r="M57" s="27">
        <f>M56/M61</f>
        <v>15.131578947368421</v>
      </c>
      <c r="N57" s="27">
        <f>N56/N61</f>
        <v>7.7727272727272725</v>
      </c>
      <c r="O57" s="27">
        <f t="shared" si="5"/>
        <v>12.431372549019608</v>
      </c>
      <c r="P57" s="27">
        <f t="shared" si="5"/>
        <v>5.3571428571428568</v>
      </c>
      <c r="Q57" s="27">
        <f t="shared" ref="Q57:V57" si="6">Q56/Q61</f>
        <v>2.460093896713615</v>
      </c>
      <c r="R57" s="27">
        <f t="shared" si="6"/>
        <v>14.823529411764707</v>
      </c>
      <c r="S57" s="27">
        <f t="shared" si="6"/>
        <v>17.268882175226587</v>
      </c>
      <c r="T57" s="27">
        <f t="shared" si="6"/>
        <v>9.6551724137931032</v>
      </c>
      <c r="U57" s="27">
        <f t="shared" si="6"/>
        <v>6.8769230769230774</v>
      </c>
      <c r="V57" s="27">
        <f t="shared" si="6"/>
        <v>1.733009708737864</v>
      </c>
      <c r="W57" s="27">
        <f t="shared" ref="W57:AA57" si="7">W56/W61</f>
        <v>3.2254901960784315</v>
      </c>
      <c r="X57" s="27">
        <f t="shared" si="7"/>
        <v>6.8095238095238093</v>
      </c>
      <c r="Y57" s="27">
        <f t="shared" si="7"/>
        <v>9.4589041095890405</v>
      </c>
      <c r="Z57" s="27">
        <f t="shared" si="7"/>
        <v>17.8</v>
      </c>
      <c r="AA57" s="27">
        <f t="shared" si="7"/>
        <v>5.2325581395348841</v>
      </c>
    </row>
    <row r="58" spans="1:27">
      <c r="A58" s="1" t="s">
        <v>297</v>
      </c>
      <c r="B58">
        <v>45</v>
      </c>
      <c r="C58">
        <v>45</v>
      </c>
      <c r="D58">
        <v>45</v>
      </c>
      <c r="E58">
        <v>45</v>
      </c>
      <c r="F58">
        <v>45</v>
      </c>
      <c r="G58">
        <v>45</v>
      </c>
      <c r="H58">
        <v>45</v>
      </c>
      <c r="I58">
        <v>45</v>
      </c>
      <c r="J58">
        <v>45</v>
      </c>
      <c r="K58">
        <v>45</v>
      </c>
      <c r="L58">
        <v>45</v>
      </c>
      <c r="M58">
        <v>45</v>
      </c>
      <c r="N58">
        <v>45</v>
      </c>
      <c r="O58">
        <v>45</v>
      </c>
      <c r="P58">
        <v>45</v>
      </c>
      <c r="Q58">
        <v>45</v>
      </c>
      <c r="R58">
        <v>45</v>
      </c>
      <c r="S58">
        <v>45</v>
      </c>
      <c r="T58" s="3">
        <f>830/T9</f>
        <v>131.53724247226626</v>
      </c>
      <c r="U58">
        <v>45</v>
      </c>
      <c r="V58">
        <v>45</v>
      </c>
      <c r="W58">
        <v>45</v>
      </c>
      <c r="X58">
        <v>45</v>
      </c>
      <c r="Y58">
        <v>45</v>
      </c>
      <c r="Z58">
        <v>45</v>
      </c>
      <c r="AA58">
        <v>45</v>
      </c>
    </row>
    <row r="59" spans="1:27">
      <c r="A59" s="1" t="s">
        <v>907</v>
      </c>
      <c r="B59" s="3">
        <v>796.529</v>
      </c>
      <c r="C59" s="3">
        <v>361.17599999999999</v>
      </c>
      <c r="D59" s="3">
        <v>319.02800000000002</v>
      </c>
      <c r="E59" s="3">
        <v>282.36399999999998</v>
      </c>
      <c r="F59" s="3">
        <v>379.15</v>
      </c>
      <c r="G59" s="3">
        <v>1320.7760000000001</v>
      </c>
      <c r="H59" s="3">
        <v>10877</v>
      </c>
      <c r="I59" s="3">
        <v>2454.7739999999999</v>
      </c>
      <c r="J59" s="3">
        <v>511.327</v>
      </c>
      <c r="K59" s="3">
        <v>433.17</v>
      </c>
      <c r="L59" s="3">
        <v>507</v>
      </c>
      <c r="M59" s="3">
        <v>617.29999999999995</v>
      </c>
      <c r="N59" s="3">
        <v>205.72300000000001</v>
      </c>
      <c r="O59" s="3">
        <v>673</v>
      </c>
      <c r="P59" s="3">
        <v>430</v>
      </c>
      <c r="Q59" s="3">
        <v>493</v>
      </c>
      <c r="R59" s="3">
        <v>402.25299999999999</v>
      </c>
      <c r="S59" s="3">
        <v>5107.393</v>
      </c>
      <c r="T59" s="3">
        <v>33.573</v>
      </c>
      <c r="U59" s="3">
        <v>338.19299999999998</v>
      </c>
      <c r="V59" s="3">
        <v>94.846999999999994</v>
      </c>
      <c r="W59" s="3">
        <v>258.66800000000001</v>
      </c>
      <c r="X59" s="3">
        <v>671.45</v>
      </c>
      <c r="Y59" s="3">
        <v>1764.866</v>
      </c>
      <c r="Z59" s="3">
        <v>638.76199999999994</v>
      </c>
      <c r="AA59" s="3">
        <v>39.738</v>
      </c>
    </row>
    <row r="60" spans="1:27">
      <c r="A60" s="1" t="s">
        <v>512</v>
      </c>
      <c r="B60" s="3">
        <v>68527599.400000006</v>
      </c>
      <c r="C60" s="3">
        <v>49663148.200000003</v>
      </c>
      <c r="D60" s="3">
        <v>31355629</v>
      </c>
      <c r="E60" s="3">
        <v>38223111.600000001</v>
      </c>
      <c r="F60" s="3">
        <v>51629389.799999997</v>
      </c>
      <c r="G60" s="3">
        <v>107761630.8</v>
      </c>
      <c r="H60">
        <v>1128677232</v>
      </c>
      <c r="I60" s="3">
        <v>859909198.39999998</v>
      </c>
      <c r="J60" s="3">
        <v>172734542.40000001</v>
      </c>
      <c r="K60" s="3">
        <v>35983394.399999999</v>
      </c>
      <c r="L60">
        <v>92799575.799999997</v>
      </c>
      <c r="M60">
        <v>30346601.800000001</v>
      </c>
      <c r="N60">
        <v>35367968.799999997</v>
      </c>
      <c r="O60">
        <v>43190072.399999999</v>
      </c>
      <c r="P60" s="22">
        <v>59786297.800000004</v>
      </c>
      <c r="Q60">
        <v>159837762.59999999</v>
      </c>
      <c r="R60">
        <v>19596935.200000003</v>
      </c>
      <c r="S60" s="3">
        <v>245683439.40000001</v>
      </c>
      <c r="T60" s="3">
        <v>4514349.4000000004</v>
      </c>
      <c r="U60" s="21">
        <v>50403455</v>
      </c>
      <c r="V60">
        <v>103403543.60000001</v>
      </c>
      <c r="W60">
        <v>63488688.599999972</v>
      </c>
      <c r="X60">
        <v>60813537.600000009</v>
      </c>
      <c r="Y60">
        <v>113392308.19999999</v>
      </c>
      <c r="Z60">
        <v>24941946.399999995</v>
      </c>
      <c r="AA60">
        <v>7115854.8000000007</v>
      </c>
    </row>
    <row r="61" spans="1:27">
      <c r="A61" s="1" t="s">
        <v>868</v>
      </c>
      <c r="B61" s="3">
        <v>84</v>
      </c>
      <c r="C61" s="3">
        <v>60</v>
      </c>
      <c r="D61" s="3">
        <v>38</v>
      </c>
      <c r="E61" s="3">
        <v>47</v>
      </c>
      <c r="F61" s="3">
        <v>68</v>
      </c>
      <c r="G61" s="3">
        <v>127</v>
      </c>
      <c r="H61">
        <v>1439</v>
      </c>
      <c r="I61" s="3">
        <v>1380</v>
      </c>
      <c r="J61" s="3">
        <v>274</v>
      </c>
      <c r="K61" s="3">
        <v>59</v>
      </c>
      <c r="L61" s="3">
        <v>129</v>
      </c>
      <c r="M61" s="3">
        <v>38</v>
      </c>
      <c r="N61" s="3">
        <v>44</v>
      </c>
      <c r="O61" s="3">
        <v>51</v>
      </c>
      <c r="P61">
        <v>84</v>
      </c>
      <c r="Q61">
        <v>213</v>
      </c>
      <c r="R61" s="3">
        <v>25.5</v>
      </c>
      <c r="S61" s="3">
        <v>331</v>
      </c>
      <c r="T61" s="3">
        <v>5.8</v>
      </c>
      <c r="U61" s="21">
        <v>65</v>
      </c>
      <c r="V61">
        <v>206</v>
      </c>
      <c r="W61">
        <v>102</v>
      </c>
      <c r="X61" s="3">
        <v>84</v>
      </c>
      <c r="Y61">
        <v>146</v>
      </c>
      <c r="Z61">
        <v>35</v>
      </c>
      <c r="AA61">
        <v>8.6</v>
      </c>
    </row>
    <row r="62" spans="1:27">
      <c r="A62" s="1" t="s">
        <v>302</v>
      </c>
      <c r="B62" s="17">
        <f t="shared" ref="B62:P62" si="8">2.5*B58/1000</f>
        <v>0.1125</v>
      </c>
      <c r="C62" s="17">
        <f t="shared" si="8"/>
        <v>0.1125</v>
      </c>
      <c r="D62" s="17">
        <f t="shared" si="8"/>
        <v>0.1125</v>
      </c>
      <c r="E62" s="17">
        <f t="shared" si="8"/>
        <v>0.1125</v>
      </c>
      <c r="F62" s="17">
        <f t="shared" si="8"/>
        <v>0.1125</v>
      </c>
      <c r="G62" s="17">
        <f t="shared" si="8"/>
        <v>0.1125</v>
      </c>
      <c r="H62" s="17">
        <f>2.5*H58/1000</f>
        <v>0.1125</v>
      </c>
      <c r="I62" s="17">
        <f t="shared" si="8"/>
        <v>0.1125</v>
      </c>
      <c r="J62" s="17">
        <f t="shared" si="8"/>
        <v>0.1125</v>
      </c>
      <c r="K62" s="17">
        <f t="shared" si="8"/>
        <v>0.1125</v>
      </c>
      <c r="L62" s="17">
        <f>2.5*L58/1000</f>
        <v>0.1125</v>
      </c>
      <c r="M62" s="17">
        <f>2.5*M58/1000</f>
        <v>0.1125</v>
      </c>
      <c r="N62" s="17">
        <f>2.5*N58/1000</f>
        <v>0.1125</v>
      </c>
      <c r="O62" s="17">
        <f t="shared" si="8"/>
        <v>0.1125</v>
      </c>
      <c r="P62" s="17">
        <f t="shared" si="8"/>
        <v>0.1125</v>
      </c>
      <c r="Q62" s="17">
        <f>2.5*Q58/1000</f>
        <v>0.1125</v>
      </c>
      <c r="R62" s="17">
        <f>2.5*R58/1000</f>
        <v>0.1125</v>
      </c>
      <c r="S62" s="17">
        <f>2.5*S58/1000</f>
        <v>0.1125</v>
      </c>
      <c r="T62" s="43">
        <f>2.5*T58/1000</f>
        <v>0.32884310618066565</v>
      </c>
      <c r="U62" s="17">
        <f>2.5*U58/1000</f>
        <v>0.1125</v>
      </c>
      <c r="V62" s="17">
        <f t="shared" ref="V62:AA62" si="9">2.5*V58/1000</f>
        <v>0.1125</v>
      </c>
      <c r="W62" s="17">
        <f t="shared" si="9"/>
        <v>0.1125</v>
      </c>
      <c r="X62" s="17">
        <f t="shared" si="9"/>
        <v>0.1125</v>
      </c>
      <c r="Y62" s="17">
        <f t="shared" si="9"/>
        <v>0.1125</v>
      </c>
      <c r="Z62" s="17">
        <f t="shared" si="9"/>
        <v>0.1125</v>
      </c>
      <c r="AA62" s="17">
        <f t="shared" si="9"/>
        <v>0.1125</v>
      </c>
    </row>
    <row r="63" spans="1:27">
      <c r="A63" s="1" t="s">
        <v>304</v>
      </c>
      <c r="B63" s="22">
        <f t="shared" ref="B63:K63" si="10">B62*B9</f>
        <v>9.5625000000000002E-2</v>
      </c>
      <c r="C63" s="22">
        <f t="shared" si="10"/>
        <v>9.5625000000000002E-2</v>
      </c>
      <c r="D63" s="22">
        <f t="shared" si="10"/>
        <v>0.43762500000000004</v>
      </c>
      <c r="E63" s="22">
        <f t="shared" si="10"/>
        <v>9.5625000000000002E-2</v>
      </c>
      <c r="F63" s="22">
        <f t="shared" si="10"/>
        <v>8.2125000000000004E-2</v>
      </c>
      <c r="G63" s="22">
        <f t="shared" si="10"/>
        <v>12.262500000000001</v>
      </c>
      <c r="H63" s="22">
        <f>H62*H9</f>
        <v>0.73012500000000002</v>
      </c>
      <c r="I63" s="22">
        <f t="shared" si="10"/>
        <v>8.4375</v>
      </c>
      <c r="J63" s="22">
        <f t="shared" si="10"/>
        <v>1636.2</v>
      </c>
      <c r="K63" s="22">
        <f t="shared" si="10"/>
        <v>1.6312500000000001</v>
      </c>
      <c r="L63" s="22">
        <f>L62*L9</f>
        <v>2.25</v>
      </c>
      <c r="M63" s="22">
        <f t="shared" ref="M63:R63" si="11">M62*M9</f>
        <v>0.142875</v>
      </c>
      <c r="N63" s="22">
        <f t="shared" si="11"/>
        <v>3.07125</v>
      </c>
      <c r="O63" s="22">
        <f t="shared" si="11"/>
        <v>129.6</v>
      </c>
      <c r="P63" s="22">
        <f t="shared" si="11"/>
        <v>0.96525000000000005</v>
      </c>
      <c r="Q63" s="22">
        <f t="shared" si="11"/>
        <v>0.58274999999999999</v>
      </c>
      <c r="R63" s="22">
        <f t="shared" si="11"/>
        <v>0.15300000000000002</v>
      </c>
      <c r="S63" s="22">
        <f>S62*S9*3.78541</f>
        <v>0.42585862500000005</v>
      </c>
      <c r="T63" s="22">
        <f t="shared" ref="T63" si="12">T62*T9</f>
        <v>2.0750000000000002</v>
      </c>
      <c r="U63" s="22">
        <f t="shared" ref="U63" si="13">U62*U9</f>
        <v>9.5625000000000002E-2</v>
      </c>
      <c r="V63" s="22">
        <f t="shared" ref="V63" si="14">V62*V9</f>
        <v>46.237500000000004</v>
      </c>
      <c r="W63" s="22">
        <f t="shared" ref="W63" si="15">W62*W9</f>
        <v>1.762875</v>
      </c>
      <c r="X63" s="22">
        <f t="shared" ref="X63" si="16">X62*X9</f>
        <v>4727.8125</v>
      </c>
      <c r="Y63" s="22">
        <f t="shared" ref="Y63" si="17">Y62*Y9</f>
        <v>8.3970000000000002</v>
      </c>
      <c r="Z63" s="22">
        <f t="shared" ref="Z63" si="18">Z62*Z9</f>
        <v>0.421875</v>
      </c>
      <c r="AA63" s="22">
        <f t="shared" ref="AA63" si="19">AA62*AA9</f>
        <v>0.10350000000000001</v>
      </c>
    </row>
    <row r="64" spans="1:27">
      <c r="A64" s="1" t="s">
        <v>305</v>
      </c>
      <c r="B64" s="3">
        <f t="shared" ref="B64:R64" si="20">0.8*0.8*B59*B58*1000000*B9/B60</f>
        <v>284.54272571526855</v>
      </c>
      <c r="C64" s="3">
        <f t="shared" si="20"/>
        <v>178.03117201498719</v>
      </c>
      <c r="D64" s="3">
        <f t="shared" si="20"/>
        <v>1139.8701297301359</v>
      </c>
      <c r="E64" s="3">
        <f t="shared" si="20"/>
        <v>180.84008419659901</v>
      </c>
      <c r="F64" s="3">
        <f t="shared" si="20"/>
        <v>154.39364344375809</v>
      </c>
      <c r="G64" s="3">
        <f t="shared" si="20"/>
        <v>38475.475811006392</v>
      </c>
      <c r="H64" s="3">
        <f>0.8*0.8*H59*H58*1000000*H9/H60</f>
        <v>1801.2605963508981</v>
      </c>
      <c r="I64" s="3">
        <f t="shared" si="20"/>
        <v>6166.1299237940575</v>
      </c>
      <c r="J64" s="3">
        <f t="shared" si="20"/>
        <v>1239926.3389856876</v>
      </c>
      <c r="K64" s="3">
        <f t="shared" si="20"/>
        <v>5027.0908294299234</v>
      </c>
      <c r="L64" s="3">
        <f t="shared" si="20"/>
        <v>3146.9109366338298</v>
      </c>
      <c r="M64" s="3">
        <f t="shared" si="20"/>
        <v>744.01624764457154</v>
      </c>
      <c r="N64" s="3">
        <f t="shared" si="20"/>
        <v>4573.2807681056329</v>
      </c>
      <c r="O64" s="3">
        <f t="shared" si="20"/>
        <v>516982.80552083551</v>
      </c>
      <c r="P64" s="3">
        <f t="shared" si="20"/>
        <v>1777.2420087868363</v>
      </c>
      <c r="Q64" s="3">
        <f t="shared" si="20"/>
        <v>460.13977425382205</v>
      </c>
      <c r="R64" s="3">
        <f t="shared" si="20"/>
        <v>803.97497584214091</v>
      </c>
      <c r="S64" s="3">
        <f>0.8*0.8*S59*S58*1000000*S9/S60</f>
        <v>598.70913057561188</v>
      </c>
      <c r="T64" s="3">
        <f>0.8*0.75*T59*T58*1000000*T9/T60</f>
        <v>3703.6021181701176</v>
      </c>
      <c r="U64" s="3">
        <f>0.8*0.8*U59*U58*1000000*U9/U60</f>
        <v>164.25391156221337</v>
      </c>
      <c r="V64" s="3">
        <f t="shared" ref="V64:AA64" si="21">0.8*0.8*V59*V58*1000000*V9/V60</f>
        <v>10857.316205167268</v>
      </c>
      <c r="W64" s="3">
        <f t="shared" si="21"/>
        <v>1838.6871158022327</v>
      </c>
      <c r="X64" s="3">
        <f t="shared" si="21"/>
        <v>13363296.990635848</v>
      </c>
      <c r="Y64" s="3">
        <f t="shared" si="21"/>
        <v>33457.4054407687</v>
      </c>
      <c r="Z64" s="3">
        <f t="shared" si="21"/>
        <v>2765.8745991050655</v>
      </c>
      <c r="AA64" s="3">
        <f t="shared" si="21"/>
        <v>147.96508326729767</v>
      </c>
    </row>
    <row r="65" spans="1:27">
      <c r="A65" s="1" t="s">
        <v>321</v>
      </c>
      <c r="B65" s="22" t="s">
        <v>322</v>
      </c>
      <c r="C65" s="22" t="s">
        <v>322</v>
      </c>
      <c r="D65" s="22" t="s">
        <v>322</v>
      </c>
      <c r="E65" s="22" t="s">
        <v>322</v>
      </c>
      <c r="F65" s="22" t="s">
        <v>322</v>
      </c>
      <c r="G65" s="22" t="s">
        <v>322</v>
      </c>
      <c r="H65" s="22" t="s">
        <v>322</v>
      </c>
      <c r="I65" s="22" t="s">
        <v>322</v>
      </c>
      <c r="J65" s="22" t="s">
        <v>322</v>
      </c>
      <c r="K65" s="22" t="s">
        <v>323</v>
      </c>
      <c r="S65" s="22">
        <v>100</v>
      </c>
      <c r="T65" s="22" t="s">
        <v>322</v>
      </c>
      <c r="U65" s="22" t="s">
        <v>322</v>
      </c>
    </row>
    <row r="66" spans="1:27">
      <c r="A66" s="1" t="s">
        <v>473</v>
      </c>
      <c r="B66" s="22" t="s">
        <v>337</v>
      </c>
      <c r="C66" s="22" t="s">
        <v>93</v>
      </c>
      <c r="D66" s="22" t="s">
        <v>93</v>
      </c>
      <c r="E66" s="22" t="s">
        <v>336</v>
      </c>
      <c r="F66" s="22" t="s">
        <v>333</v>
      </c>
      <c r="G66" s="22" t="s">
        <v>337</v>
      </c>
      <c r="H66" s="22" t="s">
        <v>172</v>
      </c>
      <c r="I66" s="22" t="s">
        <v>335</v>
      </c>
      <c r="J66" s="22" t="s">
        <v>82</v>
      </c>
      <c r="K66" s="22" t="s">
        <v>336</v>
      </c>
      <c r="L66" s="22" t="s">
        <v>333</v>
      </c>
      <c r="M66" s="22" t="s">
        <v>871</v>
      </c>
      <c r="N66" s="22" t="s">
        <v>22</v>
      </c>
      <c r="O66" t="s">
        <v>333</v>
      </c>
      <c r="P66" s="22" t="s">
        <v>308</v>
      </c>
      <c r="Q66" t="s">
        <v>336</v>
      </c>
      <c r="R66" s="22" t="s">
        <v>870</v>
      </c>
      <c r="S66" s="22" t="s">
        <v>166</v>
      </c>
      <c r="T66" s="22" t="s">
        <v>334</v>
      </c>
      <c r="U66" s="22" t="s">
        <v>333</v>
      </c>
      <c r="V66" s="22" t="s">
        <v>869</v>
      </c>
      <c r="W66" s="22" t="s">
        <v>21</v>
      </c>
      <c r="X66" s="22" t="s">
        <v>27</v>
      </c>
      <c r="Y66" s="22" t="s">
        <v>416</v>
      </c>
      <c r="Z66" s="22" t="s">
        <v>415</v>
      </c>
      <c r="AA66" t="s">
        <v>20</v>
      </c>
    </row>
    <row r="67" spans="1:27">
      <c r="A67" s="1" t="s">
        <v>696</v>
      </c>
      <c r="B67" s="22" t="s">
        <v>698</v>
      </c>
      <c r="C67" s="22" t="s">
        <v>698</v>
      </c>
      <c r="D67" s="22" t="s">
        <v>698</v>
      </c>
      <c r="E67" s="22" t="s">
        <v>698</v>
      </c>
      <c r="F67" s="22" t="s">
        <v>698</v>
      </c>
      <c r="G67" s="22" t="s">
        <v>698</v>
      </c>
      <c r="H67" s="22" t="s">
        <v>698</v>
      </c>
      <c r="I67" s="22" t="s">
        <v>699</v>
      </c>
      <c r="J67" s="22" t="s">
        <v>699</v>
      </c>
      <c r="K67" s="22" t="s">
        <v>698</v>
      </c>
      <c r="L67" s="22" t="s">
        <v>699</v>
      </c>
      <c r="M67" s="22" t="s">
        <v>698</v>
      </c>
      <c r="N67" s="22" t="s">
        <v>698</v>
      </c>
      <c r="O67" s="22" t="s">
        <v>698</v>
      </c>
      <c r="P67" s="22" t="s">
        <v>698</v>
      </c>
      <c r="Q67" s="22" t="s">
        <v>699</v>
      </c>
      <c r="R67" s="22" t="s">
        <v>698</v>
      </c>
      <c r="S67" s="22" t="s">
        <v>697</v>
      </c>
      <c r="T67" s="22" t="s">
        <v>697</v>
      </c>
      <c r="U67" s="22" t="s">
        <v>697</v>
      </c>
      <c r="V67" s="22" t="s">
        <v>699</v>
      </c>
      <c r="W67" s="22" t="s">
        <v>699</v>
      </c>
      <c r="X67" s="22" t="s">
        <v>698</v>
      </c>
      <c r="Y67" s="22" t="s">
        <v>698</v>
      </c>
      <c r="Z67" s="22" t="s">
        <v>699</v>
      </c>
      <c r="AA67" t="s">
        <v>698</v>
      </c>
    </row>
    <row r="68" spans="1:27">
      <c r="A68" s="2" t="s">
        <v>694</v>
      </c>
      <c r="B68" s="22" t="s">
        <v>700</v>
      </c>
      <c r="C68" s="22" t="s">
        <v>700</v>
      </c>
      <c r="D68" s="22" t="s">
        <v>701</v>
      </c>
      <c r="E68" s="22" t="s">
        <v>700</v>
      </c>
      <c r="F68" s="22" t="s">
        <v>700</v>
      </c>
      <c r="G68" s="22" t="s">
        <v>702</v>
      </c>
      <c r="H68" s="22" t="s">
        <v>692</v>
      </c>
      <c r="I68" s="22"/>
      <c r="J68" s="22"/>
      <c r="K68" s="22" t="s">
        <v>703</v>
      </c>
      <c r="S68" s="22" t="s">
        <v>688</v>
      </c>
      <c r="T68" s="22" t="s">
        <v>688</v>
      </c>
      <c r="U68" s="22" t="s">
        <v>688</v>
      </c>
    </row>
    <row r="69" spans="1:27">
      <c r="A69" s="2" t="s">
        <v>695</v>
      </c>
      <c r="B69" s="22" t="s">
        <v>690</v>
      </c>
      <c r="C69" s="22" t="s">
        <v>690</v>
      </c>
      <c r="D69" s="22" t="s">
        <v>691</v>
      </c>
      <c r="E69" s="22" t="s">
        <v>690</v>
      </c>
      <c r="F69" s="22" t="s">
        <v>690</v>
      </c>
      <c r="G69" s="22" t="s">
        <v>705</v>
      </c>
      <c r="H69" s="22" t="s">
        <v>691</v>
      </c>
      <c r="I69" s="22" t="s">
        <v>693</v>
      </c>
      <c r="J69" s="22" t="s">
        <v>706</v>
      </c>
      <c r="K69" s="22" t="s">
        <v>704</v>
      </c>
      <c r="S69" s="22" t="s">
        <v>689</v>
      </c>
      <c r="T69" s="22" t="s">
        <v>689</v>
      </c>
      <c r="U69" s="22" t="s">
        <v>689</v>
      </c>
    </row>
    <row r="70" spans="1:27">
      <c r="A70" s="1" t="s">
        <v>343</v>
      </c>
      <c r="B70" s="22" t="s">
        <v>345</v>
      </c>
      <c r="C70" t="s">
        <v>797</v>
      </c>
      <c r="D70" s="22" t="s">
        <v>348</v>
      </c>
      <c r="E70" t="s">
        <v>788</v>
      </c>
      <c r="F70" t="s">
        <v>798</v>
      </c>
      <c r="G70" s="22" t="s">
        <v>346</v>
      </c>
      <c r="H70" s="22" t="s">
        <v>684</v>
      </c>
      <c r="I70" s="22" t="s">
        <v>344</v>
      </c>
      <c r="J70" s="22" t="s">
        <v>347</v>
      </c>
      <c r="K70" s="22" t="s">
        <v>580</v>
      </c>
      <c r="L70" t="s">
        <v>872</v>
      </c>
      <c r="M70" s="22" t="s">
        <v>877</v>
      </c>
      <c r="N70" s="22" t="s">
        <v>873</v>
      </c>
      <c r="O70" s="22" t="s">
        <v>878</v>
      </c>
      <c r="P70" t="s">
        <v>874</v>
      </c>
      <c r="Q70" t="s">
        <v>875</v>
      </c>
      <c r="S70" s="22" t="s">
        <v>349</v>
      </c>
      <c r="T70" s="25" t="s">
        <v>350</v>
      </c>
      <c r="U70" s="22" t="s">
        <v>492</v>
      </c>
      <c r="W70" t="s">
        <v>880</v>
      </c>
      <c r="X70" t="s">
        <v>879</v>
      </c>
      <c r="Y70" t="s">
        <v>876</v>
      </c>
      <c r="Z70" t="s">
        <v>880</v>
      </c>
    </row>
    <row r="71" spans="1:27">
      <c r="A71" s="1" t="s">
        <v>905</v>
      </c>
      <c r="B71">
        <v>0.37862000000000001</v>
      </c>
      <c r="C71">
        <v>0.33854000000000001</v>
      </c>
      <c r="D71">
        <v>0.79107000000000005</v>
      </c>
      <c r="E71">
        <v>0.22026000000000001</v>
      </c>
      <c r="F71">
        <v>0.23313999999999999</v>
      </c>
      <c r="G71">
        <v>0.50600000000000001</v>
      </c>
      <c r="H71">
        <v>0.55500000000000005</v>
      </c>
      <c r="I71">
        <v>0.70799999999999996</v>
      </c>
      <c r="J71">
        <v>0.76100000000000001</v>
      </c>
      <c r="K71">
        <v>0.92800000000000005</v>
      </c>
      <c r="L71">
        <v>0.44900000000000001</v>
      </c>
      <c r="M71">
        <v>0.13</v>
      </c>
      <c r="N71">
        <v>0.80700000000000005</v>
      </c>
      <c r="O71">
        <v>0.5</v>
      </c>
      <c r="P71">
        <v>0.48099999999999998</v>
      </c>
      <c r="Q71">
        <v>7.3999999999999996E-2</v>
      </c>
      <c r="R71">
        <v>0.79</v>
      </c>
      <c r="S71" s="22" t="s">
        <v>371</v>
      </c>
      <c r="T71">
        <v>0.15443999999999999</v>
      </c>
      <c r="U71">
        <v>3.8949999999999999E-2</v>
      </c>
      <c r="Y71">
        <v>0.32500000000000001</v>
      </c>
      <c r="Z71">
        <v>0.73199999999999998</v>
      </c>
      <c r="AA71">
        <v>1.1820000000000001E-2</v>
      </c>
    </row>
    <row r="72" spans="1:27">
      <c r="A72" s="1" t="s">
        <v>884</v>
      </c>
      <c r="B72">
        <v>1.5</v>
      </c>
      <c r="C72">
        <v>0.7</v>
      </c>
      <c r="D72">
        <v>0.25</v>
      </c>
      <c r="E72">
        <v>0.4</v>
      </c>
      <c r="F72">
        <v>3</v>
      </c>
      <c r="G72">
        <v>12</v>
      </c>
      <c r="H72">
        <v>87</v>
      </c>
      <c r="I72">
        <v>38</v>
      </c>
      <c r="J72">
        <v>27</v>
      </c>
      <c r="K72">
        <v>0.15</v>
      </c>
      <c r="L72">
        <v>0.9</v>
      </c>
      <c r="M72">
        <v>0.51</v>
      </c>
      <c r="N72">
        <v>0.08</v>
      </c>
      <c r="O72">
        <v>1.6</v>
      </c>
      <c r="P72">
        <v>0.79</v>
      </c>
      <c r="Q72">
        <v>2.2999999999999998</v>
      </c>
      <c r="R72">
        <v>0.41</v>
      </c>
      <c r="S72" s="27">
        <v>4.3</v>
      </c>
      <c r="T72">
        <v>0.14000000000000001</v>
      </c>
      <c r="U72">
        <v>1</v>
      </c>
      <c r="V72">
        <v>1.8</v>
      </c>
      <c r="W72">
        <v>5.2</v>
      </c>
      <c r="X72">
        <v>0.59</v>
      </c>
      <c r="Y72">
        <v>0.3</v>
      </c>
      <c r="Z72">
        <v>0.66</v>
      </c>
      <c r="AA72">
        <v>0</v>
      </c>
    </row>
    <row r="73" spans="1:27">
      <c r="A73" s="2" t="s">
        <v>813</v>
      </c>
      <c r="B73">
        <v>1.804</v>
      </c>
      <c r="C73">
        <v>1.9419999999999999</v>
      </c>
      <c r="D73">
        <v>1.4490000000000001</v>
      </c>
      <c r="E73">
        <v>1.651</v>
      </c>
      <c r="F73">
        <v>1.8360000000000001</v>
      </c>
      <c r="G73">
        <v>1.389</v>
      </c>
      <c r="H73">
        <v>1.1479999999999999</v>
      </c>
      <c r="I73">
        <v>1.3680000000000001</v>
      </c>
      <c r="J73">
        <v>0.73499999999999999</v>
      </c>
      <c r="K73">
        <v>1.196</v>
      </c>
      <c r="L73">
        <v>1.1140000000000001</v>
      </c>
      <c r="Q73">
        <v>1.1180000000000001</v>
      </c>
      <c r="S73">
        <v>3.4790000000000001</v>
      </c>
      <c r="T73">
        <v>2.0059999999999998</v>
      </c>
      <c r="U73">
        <v>1.857</v>
      </c>
      <c r="W73">
        <v>0.90300000000000002</v>
      </c>
    </row>
    <row r="74" spans="1:27">
      <c r="A74" s="2" t="s">
        <v>814</v>
      </c>
      <c r="B74">
        <v>0.36799999999999999</v>
      </c>
      <c r="C74">
        <v>0.26400000000000001</v>
      </c>
      <c r="D74">
        <v>0.19700000000000001</v>
      </c>
      <c r="E74">
        <v>0.23300000000000001</v>
      </c>
      <c r="F74">
        <v>0.26100000000000001</v>
      </c>
      <c r="G74">
        <v>0.25800000000000001</v>
      </c>
      <c r="H74">
        <v>8.5000000000000006E-2</v>
      </c>
      <c r="I74">
        <v>7.6999999999999999E-2</v>
      </c>
      <c r="J74">
        <v>0.1</v>
      </c>
      <c r="K74">
        <v>0.153</v>
      </c>
      <c r="L74">
        <v>8.3000000000000004E-2</v>
      </c>
      <c r="Q74">
        <v>0.13700000000000001</v>
      </c>
      <c r="S74">
        <v>0.14799999999999999</v>
      </c>
      <c r="T74">
        <v>0.33900000000000002</v>
      </c>
      <c r="U74">
        <v>0.216</v>
      </c>
      <c r="W74">
        <v>7.9000000000000001E-2</v>
      </c>
    </row>
    <row r="75" spans="1:27">
      <c r="A75" s="2" t="s">
        <v>815</v>
      </c>
      <c r="B75">
        <v>6.6000000000000003E-2</v>
      </c>
      <c r="C75">
        <v>9.7000000000000003E-2</v>
      </c>
      <c r="E75">
        <v>7.6999999999999999E-2</v>
      </c>
      <c r="F75">
        <v>5.3999999999999999E-2</v>
      </c>
      <c r="L75">
        <v>3.5000000000000003E-2</v>
      </c>
      <c r="T75">
        <v>0.106</v>
      </c>
      <c r="U75">
        <v>7.0000000000000007E-2</v>
      </c>
      <c r="W75">
        <v>1.7000000000000001E-2</v>
      </c>
    </row>
    <row r="76" spans="1:27">
      <c r="A76" s="2" t="s">
        <v>816</v>
      </c>
      <c r="B76">
        <v>0.90300000000000002</v>
      </c>
      <c r="C76">
        <v>1.5329999999999999</v>
      </c>
      <c r="D76">
        <v>0.94599999999999995</v>
      </c>
      <c r="E76">
        <v>0.86799999999999999</v>
      </c>
      <c r="F76">
        <v>0.81</v>
      </c>
      <c r="T76">
        <v>1.754</v>
      </c>
      <c r="U76">
        <v>1.0529999999999999</v>
      </c>
      <c r="W76">
        <v>0.81299999999999994</v>
      </c>
    </row>
    <row r="77" spans="1:27">
      <c r="A77" s="2" t="s">
        <v>817</v>
      </c>
      <c r="D77">
        <f>240.49/D9</f>
        <v>61.822622107969153</v>
      </c>
      <c r="H77">
        <f>535/H9</f>
        <v>82.434514637904471</v>
      </c>
      <c r="K77">
        <f>374/Q9</f>
        <v>72.200772200772207</v>
      </c>
    </row>
    <row r="78" spans="1:27">
      <c r="A78" s="1" t="s">
        <v>96</v>
      </c>
      <c r="B78" t="s">
        <v>413</v>
      </c>
      <c r="C78" t="s">
        <v>413</v>
      </c>
      <c r="D78" t="s">
        <v>413</v>
      </c>
      <c r="E78" t="s">
        <v>413</v>
      </c>
      <c r="F78" t="s">
        <v>412</v>
      </c>
      <c r="G78" s="2" t="s">
        <v>390</v>
      </c>
      <c r="H78" s="2" t="s">
        <v>390</v>
      </c>
      <c r="I78" s="2" t="s">
        <v>389</v>
      </c>
      <c r="J78" t="s">
        <v>414</v>
      </c>
      <c r="K78" s="2" t="s">
        <v>391</v>
      </c>
      <c r="S78" s="2" t="s">
        <v>409</v>
      </c>
      <c r="T78" s="2" t="s">
        <v>411</v>
      </c>
      <c r="U78" s="2" t="s">
        <v>410</v>
      </c>
    </row>
    <row r="79" spans="1:27">
      <c r="A79" s="1" t="s">
        <v>97</v>
      </c>
      <c r="B79" t="s">
        <v>432</v>
      </c>
      <c r="C79" t="s">
        <v>434</v>
      </c>
      <c r="D79" t="s">
        <v>437</v>
      </c>
      <c r="E79" t="s">
        <v>433</v>
      </c>
      <c r="F79" t="s">
        <v>432</v>
      </c>
      <c r="G79" t="s">
        <v>435</v>
      </c>
      <c r="H79" t="s">
        <v>676</v>
      </c>
      <c r="I79" t="s">
        <v>431</v>
      </c>
      <c r="J79" t="s">
        <v>436</v>
      </c>
      <c r="K79" t="s">
        <v>438</v>
      </c>
      <c r="S79" t="s">
        <v>201</v>
      </c>
      <c r="T79" t="s">
        <v>430</v>
      </c>
      <c r="U79" t="s">
        <v>429</v>
      </c>
    </row>
    <row r="80" spans="1:27">
      <c r="A80" s="1" t="s">
        <v>98</v>
      </c>
      <c r="S80" t="s">
        <v>193</v>
      </c>
      <c r="T80" t="s">
        <v>195</v>
      </c>
      <c r="U80" t="s">
        <v>194</v>
      </c>
    </row>
    <row r="81" spans="1:21">
      <c r="A81" s="1" t="s">
        <v>105</v>
      </c>
      <c r="S81" s="4" t="s">
        <v>102</v>
      </c>
    </row>
    <row r="82" spans="1:21">
      <c r="A82" s="1" t="s">
        <v>99</v>
      </c>
      <c r="B82" t="s">
        <v>179</v>
      </c>
      <c r="C82" t="s">
        <v>179</v>
      </c>
      <c r="D82" t="s">
        <v>179</v>
      </c>
      <c r="E82" t="s">
        <v>179</v>
      </c>
      <c r="F82" t="s">
        <v>179</v>
      </c>
      <c r="G82" t="s">
        <v>372</v>
      </c>
      <c r="H82" t="s">
        <v>680</v>
      </c>
      <c r="I82" t="s">
        <v>379</v>
      </c>
      <c r="J82" t="s">
        <v>375</v>
      </c>
      <c r="S82" t="s">
        <v>180</v>
      </c>
      <c r="T82" t="s">
        <v>179</v>
      </c>
      <c r="U82" t="s">
        <v>179</v>
      </c>
    </row>
    <row r="83" spans="1:21">
      <c r="A83" s="1" t="s">
        <v>100</v>
      </c>
      <c r="I83" s="2" t="s">
        <v>306</v>
      </c>
      <c r="S83" t="s">
        <v>298</v>
      </c>
      <c r="T83" s="2" t="s">
        <v>300</v>
      </c>
      <c r="U83" t="s">
        <v>103</v>
      </c>
    </row>
    <row r="84" spans="1:21">
      <c r="A84" s="1" t="s">
        <v>196</v>
      </c>
      <c r="F84" t="s">
        <v>319</v>
      </c>
      <c r="I84" t="s">
        <v>104</v>
      </c>
      <c r="S84" t="s">
        <v>299</v>
      </c>
      <c r="T84" s="2" t="s">
        <v>320</v>
      </c>
      <c r="U84" t="s">
        <v>103</v>
      </c>
    </row>
    <row r="85" spans="1:21">
      <c r="A85" s="1" t="s">
        <v>101</v>
      </c>
      <c r="S85" t="s">
        <v>178</v>
      </c>
    </row>
    <row r="86" spans="1:21">
      <c r="A86" s="1" t="s">
        <v>106</v>
      </c>
      <c r="S86" s="5" t="s">
        <v>177</v>
      </c>
    </row>
    <row r="87" spans="1:21">
      <c r="A87" s="1" t="s">
        <v>108</v>
      </c>
      <c r="S87" t="s">
        <v>107</v>
      </c>
    </row>
    <row r="88" spans="1:21">
      <c r="A88" s="6" t="s">
        <v>109</v>
      </c>
      <c r="C88" t="s">
        <v>477</v>
      </c>
      <c r="D88" t="s">
        <v>462</v>
      </c>
      <c r="E88" t="s">
        <v>601</v>
      </c>
      <c r="F88" t="s">
        <v>141</v>
      </c>
      <c r="G88" t="s">
        <v>457</v>
      </c>
      <c r="H88" t="s">
        <v>550</v>
      </c>
      <c r="I88" t="s">
        <v>132</v>
      </c>
      <c r="J88" t="s">
        <v>447</v>
      </c>
      <c r="K88" t="s">
        <v>448</v>
      </c>
      <c r="S88" t="s">
        <v>119</v>
      </c>
      <c r="T88" t="s">
        <v>129</v>
      </c>
      <c r="U88" t="s">
        <v>123</v>
      </c>
    </row>
    <row r="89" spans="1:21">
      <c r="A89" s="6" t="s">
        <v>110</v>
      </c>
      <c r="C89" t="s">
        <v>338</v>
      </c>
      <c r="D89" t="s">
        <v>463</v>
      </c>
      <c r="E89" t="s">
        <v>602</v>
      </c>
      <c r="F89" t="s">
        <v>142</v>
      </c>
      <c r="G89" t="s">
        <v>458</v>
      </c>
      <c r="H89" t="s">
        <v>535</v>
      </c>
      <c r="I89" t="s">
        <v>133</v>
      </c>
      <c r="J89" t="s">
        <v>449</v>
      </c>
      <c r="K89" t="s">
        <v>450</v>
      </c>
      <c r="S89" t="s">
        <v>120</v>
      </c>
      <c r="T89" t="s">
        <v>130</v>
      </c>
      <c r="U89" t="s">
        <v>128</v>
      </c>
    </row>
    <row r="90" spans="1:21">
      <c r="A90" s="6" t="s">
        <v>111</v>
      </c>
      <c r="C90" t="s">
        <v>339</v>
      </c>
      <c r="D90" t="s">
        <v>464</v>
      </c>
      <c r="E90" t="s">
        <v>603</v>
      </c>
      <c r="F90" t="s">
        <v>143</v>
      </c>
      <c r="G90" t="s">
        <v>459</v>
      </c>
      <c r="H90" t="s">
        <v>530</v>
      </c>
      <c r="I90" t="s">
        <v>134</v>
      </c>
      <c r="J90" t="s">
        <v>451</v>
      </c>
      <c r="K90" t="s">
        <v>452</v>
      </c>
      <c r="S90" t="s">
        <v>121</v>
      </c>
      <c r="T90" t="s">
        <v>131</v>
      </c>
      <c r="U90" t="s">
        <v>124</v>
      </c>
    </row>
    <row r="91" spans="1:21">
      <c r="A91" s="6" t="s">
        <v>112</v>
      </c>
      <c r="C91" t="s">
        <v>340</v>
      </c>
      <c r="D91" t="s">
        <v>465</v>
      </c>
      <c r="E91" t="s">
        <v>604</v>
      </c>
      <c r="F91" t="s">
        <v>144</v>
      </c>
      <c r="G91" t="s">
        <v>460</v>
      </c>
      <c r="H91" t="s">
        <v>470</v>
      </c>
      <c r="I91" t="s">
        <v>135</v>
      </c>
      <c r="J91" t="s">
        <v>453</v>
      </c>
      <c r="K91" t="s">
        <v>454</v>
      </c>
      <c r="S91" s="7" t="s">
        <v>122</v>
      </c>
      <c r="T91" t="s">
        <v>301</v>
      </c>
      <c r="U91" t="s">
        <v>125</v>
      </c>
    </row>
    <row r="92" spans="1:21">
      <c r="A92" s="6" t="s">
        <v>113</v>
      </c>
      <c r="C92" t="s">
        <v>341</v>
      </c>
      <c r="D92" t="s">
        <v>466</v>
      </c>
      <c r="E92" t="s">
        <v>605</v>
      </c>
      <c r="F92" t="s">
        <v>145</v>
      </c>
      <c r="G92" t="s">
        <v>461</v>
      </c>
      <c r="H92" t="s">
        <v>531</v>
      </c>
      <c r="I92" t="s">
        <v>136</v>
      </c>
      <c r="J92" t="s">
        <v>455</v>
      </c>
      <c r="K92" t="s">
        <v>456</v>
      </c>
      <c r="U92" t="s">
        <v>126</v>
      </c>
    </row>
    <row r="93" spans="1:21">
      <c r="A93" s="6" t="s">
        <v>114</v>
      </c>
      <c r="C93" t="s">
        <v>342</v>
      </c>
      <c r="D93" t="s">
        <v>467</v>
      </c>
      <c r="E93" t="s">
        <v>606</v>
      </c>
      <c r="F93" t="s">
        <v>146</v>
      </c>
      <c r="H93" t="s">
        <v>532</v>
      </c>
      <c r="I93" t="s">
        <v>137</v>
      </c>
      <c r="J93" t="s">
        <v>468</v>
      </c>
      <c r="U93" t="s">
        <v>127</v>
      </c>
    </row>
    <row r="94" spans="1:21">
      <c r="A94" s="6" t="s">
        <v>115</v>
      </c>
      <c r="C94" t="s">
        <v>446</v>
      </c>
      <c r="E94" t="s">
        <v>607</v>
      </c>
      <c r="H94" t="s">
        <v>533</v>
      </c>
      <c r="I94" t="s">
        <v>138</v>
      </c>
      <c r="J94" t="s">
        <v>469</v>
      </c>
    </row>
    <row r="95" spans="1:21">
      <c r="A95" s="6" t="s">
        <v>116</v>
      </c>
      <c r="E95" t="s">
        <v>608</v>
      </c>
      <c r="H95" t="s">
        <v>534</v>
      </c>
      <c r="I95" t="s">
        <v>139</v>
      </c>
    </row>
    <row r="96" spans="1:21">
      <c r="A96" s="6" t="s">
        <v>117</v>
      </c>
      <c r="E96" t="s">
        <v>609</v>
      </c>
      <c r="I96" t="s">
        <v>140</v>
      </c>
    </row>
    <row r="97" spans="1:23">
      <c r="A97" s="6" t="s">
        <v>118</v>
      </c>
      <c r="E97" t="s">
        <v>610</v>
      </c>
      <c r="I97" t="s">
        <v>470</v>
      </c>
      <c r="J97" t="s">
        <v>470</v>
      </c>
    </row>
    <row r="98" spans="1:23">
      <c r="A98" s="6" t="s">
        <v>182</v>
      </c>
      <c r="S98" t="s">
        <v>181</v>
      </c>
    </row>
    <row r="99" spans="1:23">
      <c r="A99" s="6" t="s">
        <v>183</v>
      </c>
      <c r="S99" t="s">
        <v>184</v>
      </c>
    </row>
    <row r="100" spans="1:23">
      <c r="A100" s="6" t="s">
        <v>187</v>
      </c>
      <c r="S100" t="s">
        <v>189</v>
      </c>
    </row>
    <row r="101" spans="1:23">
      <c r="A101" s="6" t="s">
        <v>881</v>
      </c>
      <c r="B101" t="s">
        <v>370</v>
      </c>
      <c r="C101" t="s">
        <v>370</v>
      </c>
      <c r="D101" t="s">
        <v>370</v>
      </c>
      <c r="E101" t="s">
        <v>370</v>
      </c>
      <c r="F101" t="s">
        <v>370</v>
      </c>
      <c r="G101" t="s">
        <v>370</v>
      </c>
      <c r="I101" t="s">
        <v>370</v>
      </c>
      <c r="J101" t="s">
        <v>370</v>
      </c>
      <c r="K101" t="s">
        <v>370</v>
      </c>
      <c r="N101" t="s">
        <v>882</v>
      </c>
      <c r="S101" t="s">
        <v>192</v>
      </c>
      <c r="T101" t="s">
        <v>370</v>
      </c>
      <c r="U101" t="s">
        <v>370</v>
      </c>
    </row>
    <row r="102" spans="1:23">
      <c r="A102" s="4" t="s">
        <v>185</v>
      </c>
      <c r="B102" t="s">
        <v>804</v>
      </c>
      <c r="C102" t="s">
        <v>804</v>
      </c>
      <c r="D102" t="s">
        <v>804</v>
      </c>
      <c r="E102" t="s">
        <v>804</v>
      </c>
      <c r="F102" t="s">
        <v>804</v>
      </c>
      <c r="G102" t="s">
        <v>804</v>
      </c>
      <c r="H102" t="s">
        <v>804</v>
      </c>
      <c r="I102" t="s">
        <v>804</v>
      </c>
      <c r="J102" t="s">
        <v>804</v>
      </c>
      <c r="K102" t="s">
        <v>804</v>
      </c>
      <c r="L102" t="s">
        <v>804</v>
      </c>
      <c r="Q102" t="s">
        <v>804</v>
      </c>
      <c r="S102" t="s">
        <v>186</v>
      </c>
      <c r="T102" t="s">
        <v>804</v>
      </c>
      <c r="U102" t="s">
        <v>804</v>
      </c>
      <c r="W102" t="s">
        <v>804</v>
      </c>
    </row>
    <row r="103" spans="1:23">
      <c r="A103" s="4" t="s">
        <v>805</v>
      </c>
      <c r="B103" t="s">
        <v>806</v>
      </c>
      <c r="C103" t="s">
        <v>806</v>
      </c>
      <c r="D103" t="s">
        <v>806</v>
      </c>
      <c r="E103" t="s">
        <v>806</v>
      </c>
      <c r="F103" t="s">
        <v>806</v>
      </c>
      <c r="G103" t="s">
        <v>806</v>
      </c>
      <c r="H103" t="s">
        <v>806</v>
      </c>
      <c r="I103" t="s">
        <v>806</v>
      </c>
      <c r="J103" t="s">
        <v>806</v>
      </c>
      <c r="K103" t="s">
        <v>806</v>
      </c>
      <c r="L103" t="s">
        <v>806</v>
      </c>
      <c r="Q103" t="s">
        <v>806</v>
      </c>
      <c r="S103" t="s">
        <v>188</v>
      </c>
      <c r="T103" t="s">
        <v>806</v>
      </c>
      <c r="U103" t="s">
        <v>806</v>
      </c>
      <c r="W103" t="s">
        <v>806</v>
      </c>
    </row>
    <row r="104" spans="1:23">
      <c r="A104" s="4" t="s">
        <v>807</v>
      </c>
      <c r="B104" t="s">
        <v>808</v>
      </c>
      <c r="C104" t="s">
        <v>808</v>
      </c>
      <c r="D104" t="s">
        <v>808</v>
      </c>
      <c r="E104" t="s">
        <v>808</v>
      </c>
      <c r="F104" t="s">
        <v>808</v>
      </c>
      <c r="T104" t="s">
        <v>808</v>
      </c>
      <c r="U104" t="s">
        <v>808</v>
      </c>
      <c r="W104" t="s">
        <v>808</v>
      </c>
    </row>
    <row r="105" spans="1:23">
      <c r="A105" s="4" t="s">
        <v>190</v>
      </c>
      <c r="B105" t="s">
        <v>809</v>
      </c>
      <c r="C105" t="s">
        <v>809</v>
      </c>
      <c r="E105" t="s">
        <v>809</v>
      </c>
      <c r="F105" t="s">
        <v>809</v>
      </c>
      <c r="L105" t="s">
        <v>809</v>
      </c>
      <c r="S105" t="s">
        <v>191</v>
      </c>
      <c r="T105" t="s">
        <v>809</v>
      </c>
      <c r="U105" t="s">
        <v>809</v>
      </c>
      <c r="W105" t="s">
        <v>809</v>
      </c>
    </row>
    <row r="106" spans="1:23">
      <c r="A106" s="4" t="s">
        <v>810</v>
      </c>
      <c r="D106" t="s">
        <v>811</v>
      </c>
      <c r="H106" t="s">
        <v>829</v>
      </c>
      <c r="K106" t="s">
        <v>812</v>
      </c>
    </row>
    <row r="107" spans="1:23">
      <c r="A107" s="6" t="s">
        <v>261</v>
      </c>
      <c r="S107" t="s">
        <v>291</v>
      </c>
      <c r="T107" t="s">
        <v>270</v>
      </c>
      <c r="U107" t="s">
        <v>283</v>
      </c>
    </row>
    <row r="108" spans="1:23">
      <c r="A108" s="6" t="s">
        <v>262</v>
      </c>
      <c r="S108" t="s">
        <v>290</v>
      </c>
      <c r="T108" t="s">
        <v>271</v>
      </c>
      <c r="U108" t="s">
        <v>284</v>
      </c>
    </row>
    <row r="109" spans="1:23">
      <c r="A109" s="6" t="s">
        <v>263</v>
      </c>
      <c r="S109" t="s">
        <v>289</v>
      </c>
      <c r="T109" t="s">
        <v>269</v>
      </c>
      <c r="U109" t="s">
        <v>281</v>
      </c>
    </row>
    <row r="110" spans="1:23">
      <c r="A110" s="6" t="s">
        <v>264</v>
      </c>
      <c r="U110" t="s">
        <v>280</v>
      </c>
    </row>
    <row r="111" spans="1:23">
      <c r="A111" s="6" t="s">
        <v>265</v>
      </c>
      <c r="S111" t="s">
        <v>287</v>
      </c>
    </row>
    <row r="112" spans="1:23">
      <c r="A112" s="6" t="s">
        <v>266</v>
      </c>
      <c r="S112" t="s">
        <v>288</v>
      </c>
      <c r="T112" s="19" t="s">
        <v>260</v>
      </c>
      <c r="U112" t="s">
        <v>282</v>
      </c>
    </row>
    <row r="113" spans="1:24">
      <c r="A113" s="6" t="s">
        <v>267</v>
      </c>
      <c r="S113" t="s">
        <v>268</v>
      </c>
    </row>
    <row r="114" spans="1:24">
      <c r="A114" s="6" t="s">
        <v>285</v>
      </c>
      <c r="U114" t="s">
        <v>286</v>
      </c>
    </row>
    <row r="115" spans="1:24">
      <c r="A115" s="6" t="s">
        <v>324</v>
      </c>
      <c r="B115" t="s">
        <v>578</v>
      </c>
      <c r="C115" t="s">
        <v>503</v>
      </c>
      <c r="D115" t="s">
        <v>611</v>
      </c>
      <c r="E115" t="s">
        <v>575</v>
      </c>
      <c r="F115" t="s">
        <v>516</v>
      </c>
      <c r="G115" t="s">
        <v>576</v>
      </c>
      <c r="I115" t="s">
        <v>502</v>
      </c>
      <c r="J115" t="s">
        <v>631</v>
      </c>
      <c r="K115" s="33" t="s">
        <v>517</v>
      </c>
      <c r="S115" t="s">
        <v>325</v>
      </c>
      <c r="T115" t="s">
        <v>327</v>
      </c>
      <c r="U115" t="s">
        <v>445</v>
      </c>
    </row>
    <row r="116" spans="1:24">
      <c r="A116" s="6" t="s">
        <v>472</v>
      </c>
      <c r="C116" t="s">
        <v>687</v>
      </c>
      <c r="D116" t="s">
        <v>514</v>
      </c>
      <c r="E116" t="s">
        <v>577</v>
      </c>
      <c r="G116" t="s">
        <v>479</v>
      </c>
      <c r="H116" t="s">
        <v>628</v>
      </c>
      <c r="I116" t="s">
        <v>471</v>
      </c>
      <c r="J116" t="s">
        <v>478</v>
      </c>
      <c r="K116" t="s">
        <v>513</v>
      </c>
      <c r="T116" t="s">
        <v>326</v>
      </c>
    </row>
    <row r="117" spans="1:24">
      <c r="A117" s="6" t="s">
        <v>328</v>
      </c>
      <c r="S117" t="s">
        <v>329</v>
      </c>
    </row>
    <row r="118" spans="1:24">
      <c r="A118" s="6" t="s">
        <v>474</v>
      </c>
      <c r="B118">
        <v>7</v>
      </c>
      <c r="C118">
        <v>10</v>
      </c>
      <c r="D118">
        <v>10</v>
      </c>
      <c r="E118">
        <v>10</v>
      </c>
      <c r="F118">
        <v>7</v>
      </c>
      <c r="G118">
        <v>7</v>
      </c>
      <c r="J118">
        <v>7</v>
      </c>
      <c r="K118">
        <v>10</v>
      </c>
    </row>
    <row r="119" spans="1:24">
      <c r="A119" s="6" t="s">
        <v>476</v>
      </c>
      <c r="B119">
        <v>6300</v>
      </c>
      <c r="C119">
        <v>6300</v>
      </c>
      <c r="D119">
        <v>6300</v>
      </c>
      <c r="E119">
        <v>6300</v>
      </c>
      <c r="F119">
        <v>6300</v>
      </c>
      <c r="G119">
        <v>6300</v>
      </c>
      <c r="H119">
        <v>6000</v>
      </c>
      <c r="J119">
        <v>6300</v>
      </c>
      <c r="K119">
        <v>6300</v>
      </c>
    </row>
    <row r="120" spans="1:24">
      <c r="A120" s="6" t="s">
        <v>634</v>
      </c>
      <c r="B120">
        <v>6500</v>
      </c>
      <c r="C120">
        <v>6500</v>
      </c>
      <c r="D120">
        <v>8000</v>
      </c>
      <c r="E120">
        <v>6500</v>
      </c>
      <c r="F120">
        <v>6500</v>
      </c>
      <c r="G120">
        <v>9000</v>
      </c>
      <c r="H120">
        <v>7900</v>
      </c>
      <c r="J120">
        <v>8000</v>
      </c>
      <c r="K120">
        <v>9000</v>
      </c>
      <c r="X120">
        <v>9000</v>
      </c>
    </row>
    <row r="121" spans="1:24">
      <c r="A121" s="6" t="s">
        <v>481</v>
      </c>
      <c r="S121" t="s">
        <v>487</v>
      </c>
      <c r="T121" t="s">
        <v>483</v>
      </c>
      <c r="U121" t="s">
        <v>485</v>
      </c>
    </row>
    <row r="122" spans="1:24">
      <c r="A122" s="6" t="s">
        <v>482</v>
      </c>
      <c r="S122" t="s">
        <v>488</v>
      </c>
      <c r="T122" t="s">
        <v>484</v>
      </c>
      <c r="U122" t="s">
        <v>486</v>
      </c>
    </row>
    <row r="124" spans="1:24">
      <c r="A124" s="6" t="s">
        <v>686</v>
      </c>
      <c r="C124" t="s">
        <v>444</v>
      </c>
      <c r="D124" t="s">
        <v>444</v>
      </c>
      <c r="E124" t="s">
        <v>444</v>
      </c>
      <c r="F124" t="s">
        <v>444</v>
      </c>
      <c r="G124" t="s">
        <v>444</v>
      </c>
      <c r="H124" t="s">
        <v>444</v>
      </c>
      <c r="I124" t="s">
        <v>444</v>
      </c>
      <c r="J124" t="s">
        <v>444</v>
      </c>
      <c r="K124" t="s">
        <v>444</v>
      </c>
    </row>
    <row r="125" spans="1:24">
      <c r="A125" s="6" t="s">
        <v>707</v>
      </c>
      <c r="C125" t="s">
        <v>444</v>
      </c>
      <c r="E125" t="s">
        <v>444</v>
      </c>
    </row>
    <row r="126" spans="1:24">
      <c r="A126" s="6" t="s">
        <v>796</v>
      </c>
      <c r="S126" t="s">
        <v>444</v>
      </c>
      <c r="T126" t="s">
        <v>444</v>
      </c>
      <c r="U126" t="s">
        <v>444</v>
      </c>
    </row>
    <row r="127" spans="1:24">
      <c r="A127" s="6" t="s">
        <v>795</v>
      </c>
      <c r="B127" t="s">
        <v>647</v>
      </c>
      <c r="C127" t="s">
        <v>647</v>
      </c>
      <c r="D127" t="s">
        <v>647</v>
      </c>
      <c r="E127" t="s">
        <v>647</v>
      </c>
      <c r="F127" t="s">
        <v>647</v>
      </c>
      <c r="G127" t="s">
        <v>647</v>
      </c>
      <c r="H127" t="s">
        <v>647</v>
      </c>
      <c r="I127" t="s">
        <v>647</v>
      </c>
      <c r="J127" t="s">
        <v>647</v>
      </c>
      <c r="K127" t="s">
        <v>647</v>
      </c>
    </row>
    <row r="128" spans="1:24">
      <c r="A128" s="6" t="s">
        <v>643</v>
      </c>
      <c r="J128" t="s">
        <v>651</v>
      </c>
      <c r="K128" t="s">
        <v>651</v>
      </c>
    </row>
    <row r="129" spans="1:11">
      <c r="A129" s="6" t="s">
        <v>644</v>
      </c>
      <c r="B129" t="s">
        <v>647</v>
      </c>
      <c r="C129" t="s">
        <v>794</v>
      </c>
      <c r="D129" t="s">
        <v>647</v>
      </c>
      <c r="E129" t="s">
        <v>647</v>
      </c>
      <c r="F129" t="s">
        <v>647</v>
      </c>
      <c r="G129" t="s">
        <v>647</v>
      </c>
      <c r="H129" t="s">
        <v>647</v>
      </c>
      <c r="I129" t="s">
        <v>647</v>
      </c>
      <c r="J129" t="s">
        <v>647</v>
      </c>
      <c r="K129" t="s">
        <v>647</v>
      </c>
    </row>
    <row r="130" spans="1:11">
      <c r="A130" s="6" t="s">
        <v>645</v>
      </c>
      <c r="D130" t="s">
        <v>651</v>
      </c>
      <c r="G130" t="s">
        <v>651</v>
      </c>
      <c r="I130" t="s">
        <v>651</v>
      </c>
      <c r="J130" t="s">
        <v>651</v>
      </c>
      <c r="K130" t="s">
        <v>651</v>
      </c>
    </row>
    <row r="131" spans="1:11">
      <c r="A131" s="6" t="s">
        <v>646</v>
      </c>
      <c r="B131" t="s">
        <v>647</v>
      </c>
      <c r="D131" t="s">
        <v>647</v>
      </c>
      <c r="F131" t="s">
        <v>647</v>
      </c>
      <c r="G131" t="s">
        <v>647</v>
      </c>
      <c r="H131" t="s">
        <v>647</v>
      </c>
      <c r="I131" t="s">
        <v>647</v>
      </c>
      <c r="J131" t="s">
        <v>647</v>
      </c>
      <c r="K131" t="s">
        <v>647</v>
      </c>
    </row>
    <row r="132" spans="1:11">
      <c r="A132" s="6" t="s">
        <v>648</v>
      </c>
      <c r="H132" t="s">
        <v>647</v>
      </c>
      <c r="I132" t="s">
        <v>794</v>
      </c>
    </row>
    <row r="133" spans="1:11">
      <c r="A133" s="6" t="s">
        <v>649</v>
      </c>
      <c r="B133" t="s">
        <v>647</v>
      </c>
      <c r="D133" t="s">
        <v>647</v>
      </c>
      <c r="G133" t="s">
        <v>647</v>
      </c>
      <c r="H133" t="s">
        <v>647</v>
      </c>
      <c r="I133" t="s">
        <v>647</v>
      </c>
      <c r="J133" t="s">
        <v>647</v>
      </c>
      <c r="K133" t="s">
        <v>647</v>
      </c>
    </row>
    <row r="134" spans="1:11">
      <c r="A134" s="6" t="s">
        <v>650</v>
      </c>
      <c r="I134" t="s">
        <v>651</v>
      </c>
      <c r="J134" t="s">
        <v>651</v>
      </c>
      <c r="K134" t="s">
        <v>651</v>
      </c>
    </row>
    <row r="135" spans="1:11">
      <c r="A135" s="6" t="s">
        <v>652</v>
      </c>
      <c r="B135" t="s">
        <v>647</v>
      </c>
      <c r="C135" t="s">
        <v>647</v>
      </c>
      <c r="D135" t="s">
        <v>647</v>
      </c>
      <c r="E135" t="s">
        <v>647</v>
      </c>
      <c r="F135" t="s">
        <v>647</v>
      </c>
      <c r="G135" t="s">
        <v>647</v>
      </c>
      <c r="H135" t="s">
        <v>647</v>
      </c>
      <c r="I135" t="s">
        <v>647</v>
      </c>
      <c r="J135" t="s">
        <v>647</v>
      </c>
      <c r="K135" t="s">
        <v>647</v>
      </c>
    </row>
    <row r="136" spans="1:11">
      <c r="A136" s="6" t="s">
        <v>653</v>
      </c>
      <c r="B136" t="s">
        <v>293</v>
      </c>
      <c r="C136" t="s">
        <v>293</v>
      </c>
      <c r="D136" t="s">
        <v>293</v>
      </c>
      <c r="E136" t="s">
        <v>293</v>
      </c>
      <c r="F136" t="s">
        <v>293</v>
      </c>
      <c r="G136" t="s">
        <v>293</v>
      </c>
      <c r="H136" t="s">
        <v>293</v>
      </c>
      <c r="I136" t="s">
        <v>293</v>
      </c>
      <c r="J136" t="s">
        <v>659</v>
      </c>
      <c r="K136" t="s">
        <v>659</v>
      </c>
    </row>
    <row r="137" spans="1:11">
      <c r="A137" s="6" t="s">
        <v>654</v>
      </c>
      <c r="B137" t="s">
        <v>293</v>
      </c>
      <c r="C137" t="s">
        <v>293</v>
      </c>
      <c r="D137" t="s">
        <v>293</v>
      </c>
      <c r="E137" t="s">
        <v>293</v>
      </c>
      <c r="F137" t="s">
        <v>293</v>
      </c>
      <c r="G137" t="s">
        <v>293</v>
      </c>
      <c r="H137" t="s">
        <v>293</v>
      </c>
      <c r="K137" t="s">
        <v>293</v>
      </c>
    </row>
    <row r="138" spans="1:11">
      <c r="A138" s="6" t="s">
        <v>674</v>
      </c>
      <c r="I138" t="s">
        <v>647</v>
      </c>
      <c r="J138" t="s">
        <v>647</v>
      </c>
    </row>
    <row r="139" spans="1:11">
      <c r="A139" s="6" t="s">
        <v>655</v>
      </c>
      <c r="I139" t="s">
        <v>647</v>
      </c>
    </row>
    <row r="140" spans="1:11">
      <c r="A140" s="6" t="s">
        <v>656</v>
      </c>
      <c r="I140" t="s">
        <v>647</v>
      </c>
      <c r="J140" t="s">
        <v>647</v>
      </c>
    </row>
    <row r="141" spans="1:11">
      <c r="A141" s="6" t="s">
        <v>657</v>
      </c>
    </row>
    <row r="142" spans="1:11">
      <c r="A142" s="6" t="s">
        <v>658</v>
      </c>
      <c r="I142" t="s">
        <v>651</v>
      </c>
    </row>
    <row r="143" spans="1:11">
      <c r="A143" s="6" t="s">
        <v>708</v>
      </c>
      <c r="H143" t="s">
        <v>647</v>
      </c>
    </row>
    <row r="144" spans="1:11">
      <c r="A144" s="6" t="s">
        <v>660</v>
      </c>
    </row>
    <row r="145" spans="1:11">
      <c r="A145" s="6" t="s">
        <v>661</v>
      </c>
      <c r="B145" t="s">
        <v>647</v>
      </c>
      <c r="D145" t="s">
        <v>647</v>
      </c>
      <c r="H145" t="s">
        <v>647</v>
      </c>
      <c r="I145" t="s">
        <v>647</v>
      </c>
    </row>
    <row r="146" spans="1:11">
      <c r="A146" s="6" t="s">
        <v>662</v>
      </c>
      <c r="H146" t="s">
        <v>651</v>
      </c>
      <c r="I146" t="s">
        <v>651</v>
      </c>
      <c r="J146" t="s">
        <v>651</v>
      </c>
      <c r="K146" t="s">
        <v>651</v>
      </c>
    </row>
    <row r="147" spans="1:11">
      <c r="A147" s="6" t="s">
        <v>663</v>
      </c>
      <c r="H147" t="s">
        <v>651</v>
      </c>
      <c r="I147" t="s">
        <v>651</v>
      </c>
      <c r="J147" t="s">
        <v>651</v>
      </c>
      <c r="K147" t="s">
        <v>651</v>
      </c>
    </row>
    <row r="148" spans="1:11">
      <c r="A148" s="6" t="s">
        <v>832</v>
      </c>
      <c r="B148" t="s">
        <v>647</v>
      </c>
      <c r="C148" t="s">
        <v>647</v>
      </c>
      <c r="D148" t="s">
        <v>647</v>
      </c>
      <c r="E148" t="s">
        <v>647</v>
      </c>
      <c r="F148" t="s">
        <v>647</v>
      </c>
      <c r="G148" t="s">
        <v>647</v>
      </c>
      <c r="H148" t="s">
        <v>647</v>
      </c>
      <c r="I148" t="s">
        <v>647</v>
      </c>
      <c r="J148" t="s">
        <v>647</v>
      </c>
      <c r="K148" t="s">
        <v>647</v>
      </c>
    </row>
    <row r="149" spans="1:11">
      <c r="A149" s="1" t="s">
        <v>665</v>
      </c>
      <c r="I149" t="s">
        <v>651</v>
      </c>
      <c r="J149" t="s">
        <v>651</v>
      </c>
      <c r="K149" t="s">
        <v>651</v>
      </c>
    </row>
    <row r="150" spans="1:11">
      <c r="A150" s="6" t="s">
        <v>664</v>
      </c>
      <c r="B150" t="s">
        <v>647</v>
      </c>
      <c r="D150" t="s">
        <v>647</v>
      </c>
      <c r="G150" t="s">
        <v>647</v>
      </c>
      <c r="H150" t="s">
        <v>647</v>
      </c>
    </row>
    <row r="151" spans="1:11">
      <c r="A151" s="6" t="s">
        <v>666</v>
      </c>
      <c r="K151" t="s">
        <v>651</v>
      </c>
    </row>
    <row r="152" spans="1:11">
      <c r="A152" s="6" t="s">
        <v>667</v>
      </c>
      <c r="D152" t="s">
        <v>647</v>
      </c>
      <c r="G152" t="s">
        <v>647</v>
      </c>
      <c r="H152" t="s">
        <v>647</v>
      </c>
      <c r="I152" t="s">
        <v>647</v>
      </c>
      <c r="J152" t="s">
        <v>647</v>
      </c>
      <c r="K152" t="s">
        <v>647</v>
      </c>
    </row>
    <row r="153" spans="1:11">
      <c r="A153" s="6" t="s">
        <v>668</v>
      </c>
      <c r="I153" t="s">
        <v>651</v>
      </c>
    </row>
    <row r="154" spans="1:11">
      <c r="A154" s="6" t="s">
        <v>669</v>
      </c>
      <c r="G154" t="s">
        <v>647</v>
      </c>
      <c r="H154" t="s">
        <v>647</v>
      </c>
      <c r="I154" t="s">
        <v>293</v>
      </c>
      <c r="J154" t="s">
        <v>647</v>
      </c>
      <c r="K154" t="s">
        <v>670</v>
      </c>
    </row>
    <row r="155" spans="1:11">
      <c r="A155" s="6" t="s">
        <v>671</v>
      </c>
    </row>
    <row r="156" spans="1:11">
      <c r="A156" s="6" t="s">
        <v>672</v>
      </c>
    </row>
    <row r="157" spans="1:11">
      <c r="A157" s="6" t="s">
        <v>673</v>
      </c>
    </row>
    <row r="158" spans="1:11">
      <c r="A158" s="6" t="s">
        <v>675</v>
      </c>
      <c r="B158" t="s">
        <v>647</v>
      </c>
      <c r="D158" t="s">
        <v>647</v>
      </c>
      <c r="G158" t="s">
        <v>647</v>
      </c>
      <c r="H158" t="s">
        <v>647</v>
      </c>
      <c r="I158" t="s">
        <v>647</v>
      </c>
      <c r="J158" t="s">
        <v>647</v>
      </c>
    </row>
    <row r="159" spans="1:11">
      <c r="A159" s="6" t="s">
        <v>685</v>
      </c>
      <c r="H159" t="s">
        <v>647</v>
      </c>
    </row>
    <row r="160" spans="1:11">
      <c r="A160" s="1" t="s">
        <v>781</v>
      </c>
      <c r="G160" s="1" t="s">
        <v>782</v>
      </c>
      <c r="H160" s="1" t="s">
        <v>782</v>
      </c>
      <c r="I160" s="1" t="s">
        <v>782</v>
      </c>
      <c r="J160" s="1" t="s">
        <v>782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3"/>
  <sheetViews>
    <sheetView topLeftCell="A5" workbookViewId="0">
      <selection activeCell="J17" sqref="J17"/>
    </sheetView>
  </sheetViews>
  <sheetFormatPr baseColWidth="10" defaultColWidth="8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30" thickBot="1">
      <c r="A2" s="8" t="s">
        <v>211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544</v>
      </c>
    </row>
    <row r="3" spans="1:10" ht="16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30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30" thickBot="1">
      <c r="A8" s="8" t="s">
        <v>211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6" thickBot="1">
      <c r="A9" s="8" t="s">
        <v>212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16" thickBot="1">
      <c r="A13" s="12" t="s">
        <v>214</v>
      </c>
      <c r="B13" s="23" t="s">
        <v>714</v>
      </c>
      <c r="C13" s="23" t="s">
        <v>713</v>
      </c>
      <c r="D13" s="23" t="s">
        <v>616</v>
      </c>
      <c r="E13" s="23" t="s">
        <v>712</v>
      </c>
      <c r="F13" s="24" t="s">
        <v>248</v>
      </c>
      <c r="G13" s="40" t="s">
        <v>622</v>
      </c>
    </row>
    <row r="14" spans="1:10" ht="30" thickBot="1">
      <c r="A14" s="8" t="s">
        <v>211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616</v>
      </c>
      <c r="J14" t="s">
        <v>711</v>
      </c>
    </row>
    <row r="15" spans="1:10" ht="16" thickBot="1">
      <c r="A15" s="8" t="s">
        <v>212</v>
      </c>
      <c r="B15" s="13">
        <f>ROUND(2000*B14,0)</f>
        <v>692</v>
      </c>
      <c r="C15" s="13">
        <f>ROUND(2000*C14,0)</f>
        <v>354</v>
      </c>
      <c r="D15" s="13">
        <f>ROUND(2000*D14,0)</f>
        <v>219</v>
      </c>
      <c r="E15" s="13">
        <f>ROUND(2000*E14,0)</f>
        <v>335</v>
      </c>
      <c r="F15" s="13">
        <f>ROUND(2000*F14,0)</f>
        <v>400</v>
      </c>
      <c r="G15" s="13">
        <f>SUM(B15:F15)</f>
        <v>2000</v>
      </c>
      <c r="I15" t="s">
        <v>248</v>
      </c>
      <c r="J15" t="s">
        <v>710</v>
      </c>
    </row>
    <row r="16" spans="1:10" ht="30" thickBot="1">
      <c r="A16" s="8" t="s">
        <v>213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623</v>
      </c>
      <c r="J16" t="s">
        <v>709</v>
      </c>
    </row>
    <row r="17" spans="1:10">
      <c r="A17" s="12" t="s">
        <v>231</v>
      </c>
      <c r="B17" s="2"/>
      <c r="C17" s="2"/>
      <c r="D17" s="2"/>
      <c r="E17" s="14"/>
      <c r="J17" t="s">
        <v>802</v>
      </c>
    </row>
    <row r="19" spans="1:10" ht="16" thickBot="1"/>
    <row r="20" spans="1:10" ht="30" thickBot="1">
      <c r="A20" s="12" t="s">
        <v>496</v>
      </c>
      <c r="B20" s="15" t="s">
        <v>716</v>
      </c>
      <c r="C20" s="11" t="s">
        <v>717</v>
      </c>
      <c r="D20" s="15"/>
      <c r="E20" s="15"/>
    </row>
    <row r="21" spans="1:10" ht="30" thickBot="1">
      <c r="A21" s="8" t="s">
        <v>211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10" ht="16" thickBot="1">
      <c r="A22" s="8" t="s">
        <v>212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8"/>
    </row>
    <row r="23" spans="1:10" ht="44" thickBot="1">
      <c r="A23" s="8" t="s">
        <v>501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topLeftCell="A9" workbookViewId="0">
      <selection activeCell="M21" sqref="M21"/>
    </sheetView>
  </sheetViews>
  <sheetFormatPr baseColWidth="10" defaultColWidth="8.83203125" defaultRowHeight="15"/>
  <cols>
    <col min="1" max="1" width="8.5" bestFit="1" customWidth="1"/>
  </cols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11" ht="30" thickBot="1">
      <c r="A2" s="8" t="s">
        <v>211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544</v>
      </c>
      <c r="G2" s="10"/>
    </row>
    <row r="3" spans="1:11" ht="16" thickBot="1">
      <c r="A3" s="8" t="s">
        <v>212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30" thickBot="1">
      <c r="A4" s="8" t="s">
        <v>213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231</v>
      </c>
      <c r="B5" s="13"/>
      <c r="C5" s="13"/>
      <c r="D5" s="13"/>
      <c r="E5" s="10"/>
      <c r="F5" s="10"/>
      <c r="G5" s="10"/>
    </row>
    <row r="6" spans="1:11">
      <c r="A6" s="34"/>
      <c r="B6" s="35"/>
      <c r="C6" s="35"/>
      <c r="D6" s="35"/>
      <c r="E6" s="35"/>
      <c r="F6" s="35"/>
      <c r="G6" s="35"/>
      <c r="H6" s="36"/>
    </row>
    <row r="7" spans="1:11" ht="16" thickBot="1">
      <c r="A7" s="12"/>
      <c r="B7" s="37"/>
      <c r="C7" s="37"/>
      <c r="D7" s="37"/>
      <c r="E7" s="37"/>
      <c r="F7" s="37"/>
      <c r="G7" s="35"/>
      <c r="H7" s="36"/>
    </row>
    <row r="8" spans="1:11" ht="16" thickBot="1">
      <c r="A8" s="12" t="s">
        <v>218</v>
      </c>
      <c r="B8" s="15" t="s">
        <v>219</v>
      </c>
      <c r="C8" s="15" t="s">
        <v>220</v>
      </c>
      <c r="D8" s="15" t="s">
        <v>221</v>
      </c>
      <c r="E8" s="15" t="s">
        <v>222</v>
      </c>
      <c r="F8" s="15" t="s">
        <v>223</v>
      </c>
      <c r="G8" s="10"/>
      <c r="H8" s="36"/>
    </row>
    <row r="9" spans="1:11" ht="30" thickBot="1">
      <c r="A9" s="8" t="s">
        <v>211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6"/>
    </row>
    <row r="10" spans="1:11" ht="16" thickBot="1">
      <c r="A10" s="8" t="s">
        <v>212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6"/>
    </row>
    <row r="11" spans="1:11" ht="30" thickBot="1">
      <c r="A11" s="8" t="s">
        <v>213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6"/>
    </row>
    <row r="12" spans="1:11">
      <c r="A12" s="12" t="s">
        <v>231</v>
      </c>
      <c r="B12" s="13"/>
      <c r="C12" s="13"/>
      <c r="D12" s="13"/>
      <c r="E12" s="13"/>
      <c r="F12" s="13"/>
      <c r="G12" s="13"/>
      <c r="H12" s="36"/>
    </row>
    <row r="13" spans="1:11">
      <c r="H13" s="36"/>
    </row>
    <row r="14" spans="1:11" ht="44" thickBot="1">
      <c r="A14" s="12" t="s">
        <v>214</v>
      </c>
      <c r="B14" s="23" t="s">
        <v>582</v>
      </c>
      <c r="C14" s="23" t="s">
        <v>583</v>
      </c>
      <c r="D14" s="23" t="s">
        <v>584</v>
      </c>
      <c r="E14" s="23" t="s">
        <v>585</v>
      </c>
      <c r="F14" s="24" t="s">
        <v>586</v>
      </c>
      <c r="G14" s="40" t="s">
        <v>587</v>
      </c>
      <c r="H14" s="36"/>
    </row>
    <row r="15" spans="1:11" ht="30" thickBot="1">
      <c r="A15" s="8" t="s">
        <v>211</v>
      </c>
      <c r="B15" s="31">
        <v>0.13169073093611702</v>
      </c>
      <c r="C15" s="31">
        <v>0.20145928952848952</v>
      </c>
      <c r="D15" s="31">
        <v>0.26537793566411777</v>
      </c>
      <c r="E15" s="31">
        <v>0.22558586499486741</v>
      </c>
      <c r="F15" s="32">
        <v>0.13797875654055569</v>
      </c>
      <c r="G15">
        <v>3.7907422335852557E-2</v>
      </c>
      <c r="H15" s="22">
        <f>SUM(B15:G15)</f>
        <v>0.99999999999999989</v>
      </c>
    </row>
    <row r="16" spans="1:11" ht="16" thickBot="1">
      <c r="A16" s="8" t="s">
        <v>212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589</v>
      </c>
    </row>
    <row r="17" spans="1:12" ht="30" thickBot="1">
      <c r="A17" s="8" t="s">
        <v>213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588</v>
      </c>
    </row>
    <row r="18" spans="1:12">
      <c r="A18" s="12" t="s">
        <v>231</v>
      </c>
      <c r="B18" s="2"/>
      <c r="C18" s="2"/>
      <c r="D18" s="2"/>
      <c r="E18" s="14"/>
      <c r="H18" s="36"/>
    </row>
    <row r="19" spans="1:12">
      <c r="A19" s="12"/>
      <c r="B19" s="31"/>
      <c r="C19" s="31"/>
      <c r="D19" s="31"/>
      <c r="E19" s="31"/>
      <c r="F19" s="32"/>
      <c r="G19" s="38"/>
      <c r="H19" s="36"/>
    </row>
    <row r="20" spans="1:12">
      <c r="A20" s="12"/>
      <c r="B20" s="13"/>
      <c r="C20" s="13"/>
      <c r="D20" s="13"/>
      <c r="E20" s="13"/>
      <c r="F20" s="13"/>
      <c r="G20" s="39"/>
      <c r="H20" s="36"/>
      <c r="K20" t="s">
        <v>635</v>
      </c>
      <c r="L20" t="s">
        <v>636</v>
      </c>
    </row>
    <row r="21" spans="1:12" ht="30" thickBot="1">
      <c r="A21" s="12" t="s">
        <v>787</v>
      </c>
      <c r="B21" s="23" t="s">
        <v>637</v>
      </c>
      <c r="C21" s="23" t="s">
        <v>638</v>
      </c>
      <c r="D21" s="23" t="s">
        <v>639</v>
      </c>
      <c r="E21" s="23" t="s">
        <v>640</v>
      </c>
      <c r="F21" s="24" t="s">
        <v>641</v>
      </c>
      <c r="G21" s="40" t="s">
        <v>642</v>
      </c>
      <c r="H21" s="36"/>
    </row>
    <row r="22" spans="1:12" ht="30" thickBot="1">
      <c r="A22" s="8" t="s">
        <v>211</v>
      </c>
      <c r="B22" s="31">
        <v>0.40933170000000002</v>
      </c>
      <c r="C22" s="31">
        <v>0.22944899999999999</v>
      </c>
      <c r="D22" s="31">
        <v>0.1114927</v>
      </c>
      <c r="E22" s="31">
        <v>0.1101543</v>
      </c>
      <c r="F22" s="32">
        <v>0.1096213</v>
      </c>
      <c r="G22">
        <v>2.9843149999999999E-2</v>
      </c>
      <c r="H22" s="22">
        <f>SUM(B22:G22)</f>
        <v>0.99989215000000009</v>
      </c>
    </row>
    <row r="23" spans="1:12" ht="16" thickBot="1">
      <c r="A23" s="8" t="s">
        <v>212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30" thickBot="1">
      <c r="A24" s="8" t="s">
        <v>213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231</v>
      </c>
      <c r="B25" s="2"/>
      <c r="C25" s="2"/>
      <c r="D25" s="2"/>
      <c r="E25" s="14"/>
      <c r="H25" s="36"/>
    </row>
    <row r="26" spans="1:12">
      <c r="A26" s="12"/>
      <c r="B26" s="36"/>
      <c r="C26" s="36"/>
      <c r="D26" s="36"/>
      <c r="E26" s="36"/>
      <c r="F26" s="36"/>
      <c r="G26" s="36"/>
      <c r="H26" s="36"/>
    </row>
    <row r="27" spans="1:12">
      <c r="A27" s="12"/>
      <c r="B27" s="36"/>
      <c r="C27" s="36"/>
      <c r="D27" s="36"/>
      <c r="E27" s="36"/>
      <c r="F27" s="36"/>
      <c r="G27" s="36"/>
      <c r="H27" s="36"/>
    </row>
    <row r="28" spans="1:12">
      <c r="A28" s="12"/>
      <c r="B28" s="36"/>
      <c r="C28" s="36"/>
      <c r="D28" s="36"/>
      <c r="E28" s="36"/>
      <c r="F28" s="36"/>
      <c r="G28" s="36"/>
      <c r="H28" s="36"/>
    </row>
    <row r="29" spans="1:12">
      <c r="A29" s="36"/>
      <c r="B29" s="36"/>
      <c r="C29" s="36"/>
      <c r="D29" s="36"/>
      <c r="E29" s="36"/>
      <c r="F29" s="36"/>
      <c r="G29" s="36"/>
      <c r="H29" s="3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6"/>
  <sheetViews>
    <sheetView topLeftCell="A13" workbookViewId="0">
      <selection activeCell="A14" sqref="A14:N20"/>
    </sheetView>
  </sheetViews>
  <sheetFormatPr baseColWidth="10" defaultColWidth="8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544</v>
      </c>
    </row>
    <row r="3" spans="1:11" ht="16" thickBot="1">
      <c r="A3" s="8" t="s">
        <v>212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30" thickBot="1">
      <c r="A4" s="8" t="s">
        <v>213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30" thickBot="1">
      <c r="A14" s="12" t="s">
        <v>214</v>
      </c>
      <c r="B14" s="23" t="s">
        <v>720</v>
      </c>
      <c r="C14" s="23" t="s">
        <v>721</v>
      </c>
      <c r="D14" s="23" t="s">
        <v>722</v>
      </c>
      <c r="E14" s="23" t="s">
        <v>723</v>
      </c>
      <c r="F14" s="24" t="s">
        <v>724</v>
      </c>
      <c r="G14" s="40" t="s">
        <v>622</v>
      </c>
      <c r="J14" t="s">
        <v>725</v>
      </c>
      <c r="K14" t="s">
        <v>726</v>
      </c>
    </row>
    <row r="15" spans="1:11" ht="30" thickBot="1">
      <c r="A15" s="8" t="s">
        <v>211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727</v>
      </c>
      <c r="K15" t="s">
        <v>728</v>
      </c>
    </row>
    <row r="16" spans="1:11" ht="16" thickBot="1">
      <c r="A16" s="8" t="s">
        <v>212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729</v>
      </c>
      <c r="K16" t="s">
        <v>730</v>
      </c>
    </row>
    <row r="17" spans="1:11" ht="30" thickBot="1">
      <c r="A17" s="8" t="s">
        <v>213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731</v>
      </c>
      <c r="K17" t="s">
        <v>732</v>
      </c>
    </row>
    <row r="18" spans="1:11">
      <c r="A18" s="12" t="s">
        <v>231</v>
      </c>
      <c r="B18" s="2"/>
      <c r="C18" s="2"/>
      <c r="D18" s="2"/>
      <c r="E18" s="14"/>
      <c r="J18" t="s">
        <v>733</v>
      </c>
      <c r="K18" t="s">
        <v>734</v>
      </c>
    </row>
    <row r="19" spans="1:11">
      <c r="K19" t="s">
        <v>735</v>
      </c>
    </row>
    <row r="22" spans="1:11" ht="16" thickBot="1"/>
    <row r="23" spans="1:11" ht="30" thickBot="1">
      <c r="A23" s="12" t="s">
        <v>496</v>
      </c>
      <c r="B23" s="15" t="s">
        <v>252</v>
      </c>
      <c r="C23" s="11" t="s">
        <v>251</v>
      </c>
      <c r="D23" s="15"/>
      <c r="E23" s="15"/>
    </row>
    <row r="24" spans="1:11" ht="30" thickBot="1">
      <c r="A24" s="8" t="s">
        <v>211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778</v>
      </c>
      <c r="G24" t="s">
        <v>779</v>
      </c>
    </row>
    <row r="25" spans="1:11" ht="16" thickBot="1">
      <c r="A25" s="8" t="s">
        <v>212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8"/>
      <c r="F25" t="s">
        <v>623</v>
      </c>
      <c r="G25" t="s">
        <v>780</v>
      </c>
    </row>
    <row r="26" spans="1:11" ht="44" thickBot="1">
      <c r="A26" s="8" t="s">
        <v>501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5"/>
  <sheetViews>
    <sheetView workbookViewId="0">
      <selection activeCell="A22" sqref="A22:H25"/>
    </sheetView>
  </sheetViews>
  <sheetFormatPr baseColWidth="10" defaultColWidth="10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16" thickBot="1">
      <c r="A2" s="8" t="s">
        <v>211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544</v>
      </c>
    </row>
    <row r="3" spans="1:11" ht="16" thickBot="1">
      <c r="A3" s="8" t="s">
        <v>212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30" thickBot="1">
      <c r="A4" s="8" t="s">
        <v>213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16" thickBot="1">
      <c r="A8" s="8" t="s">
        <v>211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16" thickBot="1">
      <c r="A14" s="12" t="s">
        <v>214</v>
      </c>
      <c r="B14" s="23" t="s">
        <v>736</v>
      </c>
      <c r="C14" s="23" t="s">
        <v>249</v>
      </c>
      <c r="D14" s="23" t="s">
        <v>737</v>
      </c>
      <c r="E14" s="23" t="s">
        <v>567</v>
      </c>
      <c r="F14" s="24" t="s">
        <v>573</v>
      </c>
      <c r="G14" s="40" t="s">
        <v>622</v>
      </c>
    </row>
    <row r="15" spans="1:11" ht="16" thickBot="1">
      <c r="A15" s="8" t="s">
        <v>211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738</v>
      </c>
      <c r="K15" t="s">
        <v>739</v>
      </c>
    </row>
    <row r="16" spans="1:11" ht="16" thickBot="1">
      <c r="A16" s="8" t="s">
        <v>212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614</v>
      </c>
      <c r="K16" t="s">
        <v>740</v>
      </c>
    </row>
    <row r="17" spans="1:11" ht="30" thickBot="1">
      <c r="A17" s="8" t="s">
        <v>213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741</v>
      </c>
      <c r="K17" t="s">
        <v>742</v>
      </c>
    </row>
    <row r="18" spans="1:11">
      <c r="A18" s="12" t="s">
        <v>231</v>
      </c>
      <c r="B18" s="2"/>
      <c r="C18" s="2"/>
      <c r="D18" s="2"/>
      <c r="E18" s="14"/>
      <c r="J18" t="s">
        <v>743</v>
      </c>
      <c r="K18" t="s">
        <v>744</v>
      </c>
    </row>
    <row r="21" spans="1:11" ht="16" thickBot="1"/>
    <row r="22" spans="1:11" ht="30" thickBot="1">
      <c r="A22" s="12" t="s">
        <v>496</v>
      </c>
      <c r="B22" s="15" t="s">
        <v>252</v>
      </c>
      <c r="C22" s="11" t="s">
        <v>251</v>
      </c>
      <c r="D22" s="15"/>
      <c r="E22" s="15"/>
    </row>
    <row r="23" spans="1:11" ht="16" thickBot="1">
      <c r="A23" s="8" t="s">
        <v>211</v>
      </c>
      <c r="B23" s="9">
        <v>0.5109049</v>
      </c>
      <c r="C23" s="9">
        <v>0.4890951</v>
      </c>
      <c r="D23" s="9">
        <f>SUM(B23:C23)</f>
        <v>1</v>
      </c>
      <c r="E23" s="10"/>
      <c r="F23" t="s">
        <v>783</v>
      </c>
      <c r="G23" t="s">
        <v>784</v>
      </c>
    </row>
    <row r="24" spans="1:11" ht="16" thickBot="1">
      <c r="A24" s="8" t="s">
        <v>212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8"/>
      <c r="F24" t="s">
        <v>733</v>
      </c>
      <c r="G24" t="s">
        <v>785</v>
      </c>
      <c r="H24" s="4" t="s">
        <v>786</v>
      </c>
    </row>
    <row r="25" spans="1:11" ht="44" thickBot="1">
      <c r="A25" s="8" t="s">
        <v>501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1"/>
  <sheetViews>
    <sheetView topLeftCell="A10" workbookViewId="0">
      <selection activeCell="A19" sqref="A19:D23"/>
    </sheetView>
  </sheetViews>
  <sheetFormatPr baseColWidth="10" defaultColWidth="10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6" thickBot="1">
      <c r="A2" s="8" t="s">
        <v>211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544</v>
      </c>
    </row>
    <row r="3" spans="1:10" ht="16" thickBot="1">
      <c r="A3" s="8" t="s">
        <v>212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30" thickBot="1">
      <c r="A4" s="8" t="s">
        <v>213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6" thickBot="1">
      <c r="A8" s="8" t="s">
        <v>211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6" thickBot="1">
      <c r="A9" s="8" t="s">
        <v>212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44" thickBot="1">
      <c r="A13" s="12" t="s">
        <v>214</v>
      </c>
      <c r="B13" s="23" t="s">
        <v>745</v>
      </c>
      <c r="C13" s="23" t="s">
        <v>746</v>
      </c>
      <c r="D13" s="23" t="s">
        <v>747</v>
      </c>
      <c r="E13" s="23" t="s">
        <v>748</v>
      </c>
      <c r="F13" s="24" t="s">
        <v>749</v>
      </c>
      <c r="G13" s="40" t="s">
        <v>622</v>
      </c>
    </row>
    <row r="14" spans="1:10" ht="16" thickBot="1">
      <c r="A14" s="8" t="s">
        <v>211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750</v>
      </c>
      <c r="J14" t="s">
        <v>751</v>
      </c>
    </row>
    <row r="15" spans="1:10" ht="16" thickBot="1">
      <c r="A15" s="8" t="s">
        <v>212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623</v>
      </c>
      <c r="J15" t="s">
        <v>752</v>
      </c>
    </row>
    <row r="16" spans="1:10" ht="30" thickBot="1">
      <c r="A16" s="8" t="s">
        <v>213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231</v>
      </c>
      <c r="B17" s="2"/>
      <c r="C17" s="2"/>
      <c r="D17" s="2"/>
      <c r="E17" s="14"/>
    </row>
    <row r="19" spans="1:9" ht="16" thickBot="1">
      <c r="A19" s="16" t="s">
        <v>330</v>
      </c>
      <c r="B19" t="s">
        <v>252</v>
      </c>
      <c r="C19" t="s">
        <v>251</v>
      </c>
    </row>
    <row r="20" spans="1:9" ht="16" thickBot="1">
      <c r="A20" s="8" t="s">
        <v>211</v>
      </c>
      <c r="B20">
        <v>0.4437874</v>
      </c>
      <c r="C20">
        <v>0.55621259999999995</v>
      </c>
      <c r="D20" s="22">
        <f>SUM(B20:C20)</f>
        <v>1</v>
      </c>
      <c r="F20" t="s">
        <v>753</v>
      </c>
      <c r="G20" t="s">
        <v>754</v>
      </c>
    </row>
    <row r="21" spans="1:9" ht="16" thickBot="1">
      <c r="A21" s="8" t="s">
        <v>212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30" thickBot="1">
      <c r="A22" s="8" t="s">
        <v>213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756</v>
      </c>
      <c r="H22" t="s">
        <v>757</v>
      </c>
      <c r="I22" t="s">
        <v>773</v>
      </c>
    </row>
    <row r="23" spans="1:9">
      <c r="A23" s="12" t="s">
        <v>231</v>
      </c>
      <c r="G23" s="41" t="s">
        <v>758</v>
      </c>
      <c r="H23" s="41" t="s">
        <v>755</v>
      </c>
      <c r="I23">
        <v>1</v>
      </c>
    </row>
    <row r="24" spans="1:9">
      <c r="G24" s="41" t="s">
        <v>759</v>
      </c>
      <c r="H24" s="41" t="s">
        <v>760</v>
      </c>
      <c r="I24">
        <v>1</v>
      </c>
    </row>
    <row r="25" spans="1:9">
      <c r="G25" s="41" t="s">
        <v>761</v>
      </c>
      <c r="H25" s="41" t="s">
        <v>762</v>
      </c>
      <c r="I25">
        <v>1</v>
      </c>
    </row>
    <row r="26" spans="1:9">
      <c r="G26" t="s">
        <v>763</v>
      </c>
      <c r="H26" t="s">
        <v>764</v>
      </c>
      <c r="I26">
        <v>0</v>
      </c>
    </row>
    <row r="27" spans="1:9">
      <c r="G27" t="s">
        <v>765</v>
      </c>
      <c r="I27">
        <v>0</v>
      </c>
    </row>
    <row r="28" spans="1:9">
      <c r="G28" t="s">
        <v>766</v>
      </c>
      <c r="I28">
        <v>0</v>
      </c>
    </row>
    <row r="29" spans="1:9">
      <c r="G29" t="s">
        <v>767</v>
      </c>
      <c r="H29" t="s">
        <v>768</v>
      </c>
      <c r="I29">
        <v>0</v>
      </c>
    </row>
    <row r="30" spans="1:9">
      <c r="G30" t="s">
        <v>769</v>
      </c>
      <c r="H30" t="s">
        <v>770</v>
      </c>
      <c r="I30">
        <v>0</v>
      </c>
    </row>
    <row r="31" spans="1:9">
      <c r="G31" t="s">
        <v>771</v>
      </c>
      <c r="H31" t="s">
        <v>772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6" thickBot="1">
      <c r="A2" s="8" t="s">
        <v>211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544</v>
      </c>
    </row>
    <row r="3" spans="1:7" ht="16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30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6" thickBot="1">
      <c r="A9" s="8" t="s">
        <v>212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30" thickBot="1">
      <c r="A10" s="8" t="s">
        <v>213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6" thickBot="1">
      <c r="A2" s="8" t="s">
        <v>211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544</v>
      </c>
    </row>
    <row r="3" spans="1:7" ht="16" thickBot="1">
      <c r="A3" s="8" t="s">
        <v>212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30" thickBot="1">
      <c r="A4" s="8" t="s">
        <v>213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6" thickBot="1">
      <c r="A9" s="8" t="s">
        <v>212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30" thickBot="1">
      <c r="A10" s="8" t="s">
        <v>213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6" thickBot="1">
      <c r="A2" s="8" t="s">
        <v>211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544</v>
      </c>
    </row>
    <row r="3" spans="1:7" ht="16" thickBot="1">
      <c r="A3" s="8" t="s">
        <v>212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30" thickBot="1">
      <c r="A4" s="8" t="s">
        <v>213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6" thickBot="1">
      <c r="A9" s="8" t="s">
        <v>212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30" thickBot="1">
      <c r="A10" s="8" t="s">
        <v>213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E2" sqref="E2"/>
    </sheetView>
  </sheetViews>
  <sheetFormatPr baseColWidth="10" defaultColWidth="8.83203125" defaultRowHeight="15"/>
  <sheetData>
    <row r="1" spans="1:7">
      <c r="A1" t="s">
        <v>232</v>
      </c>
      <c r="B1" t="s">
        <v>233</v>
      </c>
      <c r="C1" t="s">
        <v>234</v>
      </c>
      <c r="D1" t="s">
        <v>235</v>
      </c>
      <c r="E1" t="s">
        <v>236</v>
      </c>
    </row>
    <row r="2" spans="1:7">
      <c r="A2" t="s">
        <v>237</v>
      </c>
      <c r="B2" s="17">
        <v>50.75</v>
      </c>
      <c r="C2" s="17">
        <v>49.25</v>
      </c>
      <c r="D2">
        <v>0</v>
      </c>
      <c r="E2" s="18" t="s">
        <v>238</v>
      </c>
    </row>
    <row r="3" spans="1:7">
      <c r="A3" t="s">
        <v>515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231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239</v>
      </c>
      <c r="B6" t="s">
        <v>219</v>
      </c>
      <c r="C6" t="s">
        <v>220</v>
      </c>
      <c r="D6" t="s">
        <v>221</v>
      </c>
      <c r="E6" t="s">
        <v>222</v>
      </c>
      <c r="F6" t="s">
        <v>223</v>
      </c>
      <c r="G6">
        <f>SUM(B6:E6)</f>
        <v>0</v>
      </c>
    </row>
    <row r="7" spans="1:7">
      <c r="A7" t="s">
        <v>237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515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231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240</v>
      </c>
      <c r="B11" t="s">
        <v>241</v>
      </c>
      <c r="C11" t="s">
        <v>242</v>
      </c>
      <c r="D11" t="s">
        <v>243</v>
      </c>
      <c r="E11" t="s">
        <v>244</v>
      </c>
    </row>
    <row r="12" spans="1:7">
      <c r="A12" t="s">
        <v>237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515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231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245</v>
      </c>
      <c r="B16" t="s">
        <v>246</v>
      </c>
      <c r="C16" t="s">
        <v>247</v>
      </c>
      <c r="D16" t="s">
        <v>249</v>
      </c>
      <c r="E16" t="s">
        <v>248</v>
      </c>
    </row>
    <row r="17" spans="1:6">
      <c r="A17" t="s">
        <v>237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515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231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250</v>
      </c>
      <c r="B21" t="s">
        <v>251</v>
      </c>
      <c r="C21" t="s">
        <v>252</v>
      </c>
      <c r="D21" t="s">
        <v>253</v>
      </c>
    </row>
    <row r="22" spans="1:6">
      <c r="A22" t="s">
        <v>237</v>
      </c>
      <c r="B22" s="17">
        <v>73.238</v>
      </c>
      <c r="C22" s="17">
        <v>26.762</v>
      </c>
      <c r="D22" s="18" t="s">
        <v>254</v>
      </c>
    </row>
    <row r="23" spans="1:6">
      <c r="A23" t="s">
        <v>515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231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255</v>
      </c>
      <c r="B26" t="s">
        <v>256</v>
      </c>
      <c r="C26" t="s">
        <v>257</v>
      </c>
      <c r="D26" t="s">
        <v>258</v>
      </c>
      <c r="E26" t="s">
        <v>236</v>
      </c>
    </row>
    <row r="27" spans="1:6">
      <c r="A27" t="s">
        <v>237</v>
      </c>
      <c r="B27">
        <v>60.1</v>
      </c>
      <c r="C27">
        <v>18.5</v>
      </c>
      <c r="D27">
        <v>13.4</v>
      </c>
      <c r="E27" t="s">
        <v>259</v>
      </c>
    </row>
    <row r="28" spans="1:6">
      <c r="A28" t="s">
        <v>515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231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100-000000000000}"/>
    <hyperlink ref="D22" r:id="rId2" display="https://www.ers.usda.gov/data-products/rural-urban-commuting-area-codes/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workbookViewId="0">
      <selection activeCell="H28" sqref="H28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7" ht="16" thickBot="1">
      <c r="A2" s="8" t="s">
        <v>211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212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213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231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212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213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230</v>
      </c>
      <c r="B12" s="2" t="s">
        <v>310</v>
      </c>
      <c r="C12" s="15" t="s">
        <v>311</v>
      </c>
      <c r="D12" s="15" t="s">
        <v>312</v>
      </c>
      <c r="E12" s="15" t="s">
        <v>313</v>
      </c>
      <c r="F12" s="10"/>
    </row>
    <row r="13" spans="1:7" ht="16" thickBot="1">
      <c r="A13" s="8" t="s">
        <v>229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212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213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231</v>
      </c>
    </row>
    <row r="18" spans="1:7" ht="16" thickBot="1">
      <c r="A18" s="12" t="s">
        <v>214</v>
      </c>
      <c r="B18" s="23" t="s">
        <v>314</v>
      </c>
      <c r="C18" s="23" t="s">
        <v>315</v>
      </c>
      <c r="D18" s="23" t="s">
        <v>316</v>
      </c>
      <c r="E18" s="23" t="s">
        <v>317</v>
      </c>
      <c r="F18" s="24" t="s">
        <v>318</v>
      </c>
    </row>
    <row r="19" spans="1:7" ht="16" thickBot="1">
      <c r="A19" s="8" t="s">
        <v>211</v>
      </c>
      <c r="B19" s="31">
        <v>0.31759999999999999</v>
      </c>
      <c r="C19" s="31">
        <v>0.2281</v>
      </c>
      <c r="D19" s="31">
        <v>0.1011</v>
      </c>
      <c r="E19" s="31">
        <v>0.14360000000000001</v>
      </c>
      <c r="F19" s="32">
        <v>0.20949999999999999</v>
      </c>
      <c r="G19" s="22">
        <f>SUM(B19:F19)</f>
        <v>0.99990000000000001</v>
      </c>
    </row>
    <row r="20" spans="1:7" ht="16" thickBot="1">
      <c r="A20" s="8" t="s">
        <v>212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213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231</v>
      </c>
      <c r="B22" s="2"/>
      <c r="C22" s="2"/>
      <c r="D22" s="2"/>
      <c r="E22" s="14"/>
    </row>
    <row r="24" spans="1:7" ht="16" thickBot="1">
      <c r="A24" s="16" t="s">
        <v>330</v>
      </c>
      <c r="B24" t="s">
        <v>331</v>
      </c>
      <c r="C24" t="s">
        <v>332</v>
      </c>
    </row>
    <row r="25" spans="1:7" ht="16" thickBot="1">
      <c r="A25" s="8" t="s">
        <v>211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212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213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workbookViewId="0">
      <selection activeCell="G31" sqref="G31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12" t="s">
        <v>272</v>
      </c>
      <c r="B1" s="13" t="s">
        <v>25</v>
      </c>
      <c r="C1" s="13" t="s">
        <v>273</v>
      </c>
      <c r="D1" s="13" t="s">
        <v>274</v>
      </c>
      <c r="E1" s="13" t="s">
        <v>275</v>
      </c>
      <c r="F1" s="13" t="s">
        <v>276</v>
      </c>
      <c r="G1" s="13"/>
      <c r="H1" s="13"/>
      <c r="I1" s="13"/>
      <c r="J1" s="13"/>
      <c r="K1" s="13"/>
      <c r="L1" s="2"/>
    </row>
    <row r="2" spans="1:12" ht="16" thickBot="1">
      <c r="A2" s="8" t="s">
        <v>211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6" thickBot="1">
      <c r="A3" s="8" t="s">
        <v>212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6" thickBot="1">
      <c r="A4" s="8" t="s">
        <v>213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231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6" thickBot="1">
      <c r="H7" s="10"/>
      <c r="I7" s="10"/>
      <c r="J7" s="10"/>
      <c r="K7" s="2"/>
      <c r="L7" s="2"/>
    </row>
    <row r="8" spans="1:12" ht="16" thickBot="1">
      <c r="A8" s="12" t="s">
        <v>215</v>
      </c>
      <c r="B8" s="15" t="s">
        <v>216</v>
      </c>
      <c r="C8" s="15" t="s">
        <v>217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6" thickBot="1">
      <c r="A9" s="8" t="s">
        <v>211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6" thickBot="1">
      <c r="A10" s="8" t="s">
        <v>212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6" thickBot="1">
      <c r="A11" s="8" t="s">
        <v>213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231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6" thickBot="1">
      <c r="A14" s="12" t="s">
        <v>218</v>
      </c>
      <c r="B14" s="15" t="s">
        <v>219</v>
      </c>
      <c r="C14" s="15" t="s">
        <v>220</v>
      </c>
      <c r="D14" s="15" t="s">
        <v>221</v>
      </c>
      <c r="E14" s="15" t="s">
        <v>222</v>
      </c>
      <c r="F14" s="15" t="s">
        <v>223</v>
      </c>
      <c r="G14" s="10"/>
      <c r="H14" s="10"/>
      <c r="I14" s="10"/>
      <c r="J14" s="10"/>
      <c r="K14" s="2"/>
      <c r="L14" s="2"/>
    </row>
    <row r="15" spans="1:12" ht="16" thickBot="1">
      <c r="A15" s="8" t="s">
        <v>211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6" thickBot="1">
      <c r="A16" s="8" t="s">
        <v>212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6" thickBot="1">
      <c r="A17" s="8" t="s">
        <v>213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231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6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0" thickBot="1">
      <c r="A20" s="12" t="s">
        <v>224</v>
      </c>
      <c r="B20" s="15" t="s">
        <v>225</v>
      </c>
      <c r="C20" s="15" t="s">
        <v>226</v>
      </c>
      <c r="D20" s="15" t="s">
        <v>227</v>
      </c>
      <c r="E20" s="15" t="s">
        <v>228</v>
      </c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229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6" thickBot="1">
      <c r="A22" s="8" t="s">
        <v>212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6" thickBot="1">
      <c r="A23" s="8" t="s">
        <v>213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6" thickBot="1">
      <c r="A24" s="12" t="s">
        <v>231</v>
      </c>
      <c r="B24" s="9"/>
      <c r="C24" s="9"/>
      <c r="D24" s="9"/>
      <c r="E24" s="9"/>
      <c r="F24" s="9"/>
    </row>
    <row r="25" spans="1:12" ht="16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496</v>
      </c>
      <c r="B26" s="15" t="s">
        <v>493</v>
      </c>
      <c r="C26" s="11" t="s">
        <v>494</v>
      </c>
      <c r="D26" s="15" t="s">
        <v>495</v>
      </c>
      <c r="E26" s="15"/>
      <c r="F26" s="15"/>
      <c r="G26" s="10"/>
    </row>
    <row r="27" spans="1:12" ht="16" thickBot="1">
      <c r="A27" s="8" t="s">
        <v>211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6" thickBot="1">
      <c r="A28" s="8" t="s">
        <v>212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8">
        <f t="shared" ref="E28:E31" si="3">SUM(B28:D28)</f>
        <v>2000</v>
      </c>
      <c r="F28" s="11"/>
    </row>
    <row r="29" spans="1:12" ht="16" thickBot="1">
      <c r="A29" s="8" t="s">
        <v>500</v>
      </c>
      <c r="B29" s="13">
        <v>100</v>
      </c>
      <c r="C29" s="13">
        <v>32</v>
      </c>
      <c r="D29" s="13">
        <v>21</v>
      </c>
      <c r="E29" s="28">
        <f t="shared" si="3"/>
        <v>153</v>
      </c>
      <c r="F29" s="13"/>
    </row>
    <row r="30" spans="1:12" ht="16" thickBot="1">
      <c r="A30" s="8" t="s">
        <v>499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30" thickBot="1">
      <c r="A31" s="8" t="s">
        <v>501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8">
        <f t="shared" si="3"/>
        <v>2047</v>
      </c>
      <c r="F31" s="13"/>
    </row>
    <row r="32" spans="1:12">
      <c r="A32" s="12" t="s">
        <v>231</v>
      </c>
      <c r="B32" s="13"/>
      <c r="C32" s="13"/>
      <c r="D32" s="13"/>
      <c r="E32" s="13"/>
      <c r="F32" s="13"/>
      <c r="G32" s="13"/>
    </row>
    <row r="36" spans="1:10" ht="16" thickBot="1">
      <c r="A36" s="1" t="s">
        <v>497</v>
      </c>
    </row>
    <row r="37" spans="1:10" ht="30" thickBot="1">
      <c r="A37" s="8" t="s">
        <v>202</v>
      </c>
      <c r="B37" s="8" t="s">
        <v>203</v>
      </c>
      <c r="C37" s="8" t="s">
        <v>204</v>
      </c>
      <c r="D37" s="8" t="s">
        <v>205</v>
      </c>
      <c r="E37" s="8" t="s">
        <v>206</v>
      </c>
      <c r="F37" s="8" t="s">
        <v>207</v>
      </c>
      <c r="G37" s="8" t="s">
        <v>208</v>
      </c>
      <c r="H37" s="8" t="s">
        <v>209</v>
      </c>
      <c r="I37" s="8" t="s">
        <v>210</v>
      </c>
      <c r="J37" s="2"/>
    </row>
    <row r="38" spans="1:10" ht="16" thickBot="1">
      <c r="A38" s="8" t="s">
        <v>211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6" thickBot="1">
      <c r="A39" s="8" t="s">
        <v>212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6" thickBot="1">
      <c r="A40" s="8" t="s">
        <v>213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231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6" thickBot="1">
      <c r="A43" s="1" t="s">
        <v>497</v>
      </c>
    </row>
    <row r="44" spans="1:10" ht="16" thickBot="1">
      <c r="A44" s="12" t="s">
        <v>277</v>
      </c>
      <c r="B44" s="15" t="s">
        <v>278</v>
      </c>
      <c r="C44" s="11" t="s">
        <v>491</v>
      </c>
      <c r="D44" s="15" t="s">
        <v>489</v>
      </c>
      <c r="E44" s="15" t="s">
        <v>490</v>
      </c>
      <c r="F44" s="15" t="s">
        <v>279</v>
      </c>
      <c r="G44" s="10"/>
    </row>
    <row r="45" spans="1:10" ht="16" thickBot="1">
      <c r="A45" s="8" t="s">
        <v>211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6" thickBot="1">
      <c r="A46" s="8" t="s">
        <v>212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6" thickBot="1">
      <c r="A47" s="8" t="s">
        <v>213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231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4"/>
  <sheetViews>
    <sheetView zoomScaleNormal="100" workbookViewId="0">
      <selection activeCell="K19" sqref="K19"/>
    </sheetView>
  </sheetViews>
  <sheetFormatPr baseColWidth="10" defaultColWidth="8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544</v>
      </c>
    </row>
    <row r="3" spans="1:11" ht="16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30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6" thickBot="1">
      <c r="A9" s="8" t="s">
        <v>212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 ht="30" thickBot="1">
      <c r="A13" s="12" t="s">
        <v>214</v>
      </c>
      <c r="B13" s="23" t="s">
        <v>551</v>
      </c>
      <c r="C13" s="23" t="s">
        <v>552</v>
      </c>
      <c r="D13" s="23" t="s">
        <v>553</v>
      </c>
      <c r="E13" s="23" t="s">
        <v>554</v>
      </c>
      <c r="F13" s="24" t="s">
        <v>555</v>
      </c>
      <c r="J13" t="s">
        <v>556</v>
      </c>
      <c r="K13" t="s">
        <v>557</v>
      </c>
    </row>
    <row r="14" spans="1:11" ht="30" thickBot="1">
      <c r="A14" s="8" t="s">
        <v>211</v>
      </c>
      <c r="B14" s="31">
        <v>0.18076913009100481</v>
      </c>
      <c r="C14" s="31">
        <v>0.27688976422309164</v>
      </c>
      <c r="D14" s="31">
        <v>0.1012599620538078</v>
      </c>
      <c r="E14" s="31">
        <v>0.14979715862516194</v>
      </c>
      <c r="F14" s="32">
        <v>0.29128398500693387</v>
      </c>
      <c r="G14" s="22">
        <f>SUM(B14:F14)</f>
        <v>1</v>
      </c>
      <c r="J14" t="s">
        <v>558</v>
      </c>
      <c r="K14" t="s">
        <v>559</v>
      </c>
    </row>
    <row r="15" spans="1:11" ht="16" thickBot="1">
      <c r="A15" s="8" t="s">
        <v>212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560</v>
      </c>
      <c r="K15" t="s">
        <v>561</v>
      </c>
    </row>
    <row r="16" spans="1:11" ht="30" thickBot="1">
      <c r="A16" s="8" t="s">
        <v>213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562</v>
      </c>
      <c r="K16" t="s">
        <v>564</v>
      </c>
    </row>
    <row r="17" spans="1:11">
      <c r="A17" s="12" t="s">
        <v>231</v>
      </c>
      <c r="B17" s="2"/>
      <c r="C17" s="2"/>
      <c r="D17" s="2"/>
      <c r="E17" s="14"/>
      <c r="J17" t="s">
        <v>563</v>
      </c>
      <c r="K17" t="s">
        <v>565</v>
      </c>
    </row>
    <row r="19" spans="1:11" ht="16">
      <c r="J19" t="s">
        <v>932</v>
      </c>
      <c r="K19" s="46" t="s">
        <v>934</v>
      </c>
    </row>
    <row r="20" spans="1:11" ht="16" thickBot="1">
      <c r="A20" s="16" t="s">
        <v>330</v>
      </c>
      <c r="B20" t="s">
        <v>252</v>
      </c>
      <c r="C20" t="s">
        <v>777</v>
      </c>
      <c r="D20" t="s">
        <v>594</v>
      </c>
    </row>
    <row r="21" spans="1:11" ht="30" thickBot="1">
      <c r="A21" s="8" t="s">
        <v>211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6" thickBot="1">
      <c r="A22" s="8" t="s">
        <v>212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623</v>
      </c>
      <c r="G22" t="s">
        <v>774</v>
      </c>
    </row>
    <row r="23" spans="1:11" ht="30" thickBot="1">
      <c r="A23" s="8" t="s">
        <v>213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775</v>
      </c>
      <c r="G23" s="18" t="s">
        <v>776</v>
      </c>
    </row>
    <row r="24" spans="1:11">
      <c r="A24" s="12" t="s">
        <v>231</v>
      </c>
    </row>
  </sheetData>
  <hyperlinks>
    <hyperlink ref="G23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workbookViewId="0">
      <selection activeCell="J17" sqref="J17"/>
    </sheetView>
  </sheetViews>
  <sheetFormatPr baseColWidth="10" defaultColWidth="8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30" thickBot="1">
      <c r="A2" s="8" t="s">
        <v>211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544</v>
      </c>
    </row>
    <row r="3" spans="1:10" ht="16" thickBot="1">
      <c r="A3" s="8" t="s">
        <v>212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30" thickBot="1">
      <c r="A4" s="8" t="s">
        <v>213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30" thickBot="1">
      <c r="A8" s="8" t="s">
        <v>211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6" thickBot="1">
      <c r="A9" s="8" t="s">
        <v>212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30" thickBot="1">
      <c r="A13" s="12" t="s">
        <v>214</v>
      </c>
      <c r="B13" s="23" t="s">
        <v>566</v>
      </c>
      <c r="C13" s="23" t="s">
        <v>567</v>
      </c>
      <c r="D13" s="23" t="s">
        <v>568</v>
      </c>
      <c r="E13" s="23" t="s">
        <v>248</v>
      </c>
      <c r="F13" s="24" t="s">
        <v>569</v>
      </c>
    </row>
    <row r="14" spans="1:10" ht="30" thickBot="1">
      <c r="A14" s="8" t="s">
        <v>211</v>
      </c>
      <c r="B14" s="31">
        <v>0.26589170000000001</v>
      </c>
      <c r="C14" s="31">
        <v>0.1920481</v>
      </c>
      <c r="D14" s="31">
        <v>0.19711400000000001</v>
      </c>
      <c r="E14" s="31">
        <v>0.2339965</v>
      </c>
      <c r="F14" s="32">
        <v>0.1109497</v>
      </c>
      <c r="G14" s="22">
        <f>SUM(B14:F14)</f>
        <v>1</v>
      </c>
    </row>
    <row r="15" spans="1:10" ht="16" thickBot="1">
      <c r="A15" s="8" t="s">
        <v>212</v>
      </c>
      <c r="B15" s="13">
        <f>ROUND(2000*B14,0)</f>
        <v>532</v>
      </c>
      <c r="C15" s="13">
        <f>ROUND(2000*C14,0)</f>
        <v>384</v>
      </c>
      <c r="D15" s="13">
        <f>ROUND(2000*D14,0)</f>
        <v>394</v>
      </c>
      <c r="E15" s="13">
        <f>ROUND(2000*E14,0)</f>
        <v>468</v>
      </c>
      <c r="F15" s="13">
        <f>ROUND(2000*F14,0)</f>
        <v>222</v>
      </c>
      <c r="G15" s="3">
        <f>SUM(B15:F15)</f>
        <v>2000</v>
      </c>
    </row>
    <row r="16" spans="1:10" ht="30" thickBot="1">
      <c r="A16" s="8" t="s">
        <v>213</v>
      </c>
      <c r="B16" s="2">
        <f>ROUND(2200*B14,0)</f>
        <v>585</v>
      </c>
      <c r="C16" s="2">
        <f>ROUND(2200*C14,0)</f>
        <v>423</v>
      </c>
      <c r="D16" s="2">
        <f>ROUND(2200*D14,0)</f>
        <v>434</v>
      </c>
      <c r="E16" s="2">
        <f>ROUND(2200*E14,0)</f>
        <v>515</v>
      </c>
      <c r="F16" s="2">
        <f>ROUND(2200*F14,0)</f>
        <v>244</v>
      </c>
      <c r="G16" s="3">
        <f>SUM(B16:F16)</f>
        <v>2201</v>
      </c>
      <c r="J16" t="s">
        <v>581</v>
      </c>
    </row>
    <row r="17" spans="1:10">
      <c r="A17" s="12" t="s">
        <v>231</v>
      </c>
      <c r="B17" s="2"/>
      <c r="C17" s="2"/>
      <c r="D17" s="2"/>
      <c r="E17" s="14"/>
      <c r="J17" t="s">
        <v>935</v>
      </c>
    </row>
    <row r="19" spans="1:10" ht="16" thickBot="1">
      <c r="A19" s="16" t="s">
        <v>330</v>
      </c>
      <c r="B19" t="s">
        <v>331</v>
      </c>
      <c r="C19" t="s">
        <v>332</v>
      </c>
    </row>
    <row r="20" spans="1:10" ht="30" thickBot="1">
      <c r="A20" s="8" t="s">
        <v>211</v>
      </c>
      <c r="B20">
        <v>0.4699139</v>
      </c>
      <c r="C20">
        <v>0.5300861</v>
      </c>
      <c r="D20" s="22">
        <f>SUM(B20:C20)</f>
        <v>1</v>
      </c>
    </row>
    <row r="21" spans="1:10" ht="16" thickBot="1">
      <c r="A21" s="8" t="s">
        <v>212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10" ht="30" thickBot="1">
      <c r="A22" s="8" t="s">
        <v>213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10">
      <c r="A23" s="12" t="s">
        <v>231</v>
      </c>
    </row>
    <row r="24" spans="1:10" ht="16" thickBot="1"/>
    <row r="25" spans="1:10" ht="30" thickBot="1">
      <c r="A25" s="12" t="s">
        <v>496</v>
      </c>
      <c r="B25" s="15" t="s">
        <v>594</v>
      </c>
      <c r="C25" s="11" t="s">
        <v>595</v>
      </c>
      <c r="D25" s="15" t="s">
        <v>252</v>
      </c>
      <c r="E25" s="15"/>
    </row>
    <row r="26" spans="1:10" ht="30" thickBot="1">
      <c r="A26" s="8" t="s">
        <v>211</v>
      </c>
      <c r="B26" s="9">
        <v>0.34949580000000002</v>
      </c>
      <c r="C26" s="9">
        <v>0.48005009999999998</v>
      </c>
      <c r="D26" s="9">
        <v>0.1704541</v>
      </c>
      <c r="E26" s="10">
        <f>SUM(B26:D26)</f>
        <v>1</v>
      </c>
    </row>
    <row r="27" spans="1:10" ht="16" thickBot="1">
      <c r="A27" s="8" t="s">
        <v>212</v>
      </c>
      <c r="B27" s="11">
        <f t="shared" ref="B27:D27" si="2">ROUND(2000*B26,0)</f>
        <v>699</v>
      </c>
      <c r="C27" s="11">
        <f t="shared" si="2"/>
        <v>960</v>
      </c>
      <c r="D27" s="11">
        <f t="shared" si="2"/>
        <v>341</v>
      </c>
      <c r="E27" s="28">
        <f t="shared" ref="E27" si="3">SUM(B27:D27)</f>
        <v>2000</v>
      </c>
    </row>
    <row r="28" spans="1:10" ht="44" thickBot="1">
      <c r="A28" s="8" t="s">
        <v>501</v>
      </c>
      <c r="B28" s="13">
        <f>ROUND(2200*B26,0)</f>
        <v>769</v>
      </c>
      <c r="C28" s="13">
        <f t="shared" ref="C28:D28" si="4">ROUND(2200*C26,0)</f>
        <v>1056</v>
      </c>
      <c r="D28" s="13">
        <f t="shared" si="4"/>
        <v>375</v>
      </c>
      <c r="E28" s="28">
        <f>SUM(B28:D28)</f>
        <v>2200</v>
      </c>
      <c r="H28" t="s">
        <v>596</v>
      </c>
    </row>
    <row r="29" spans="1:10">
      <c r="A29" s="12" t="s">
        <v>231</v>
      </c>
      <c r="B29" s="13"/>
      <c r="C29" s="13"/>
      <c r="D29" s="13"/>
      <c r="E29" s="13"/>
      <c r="H29" t="s">
        <v>597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3"/>
  <sheetViews>
    <sheetView workbookViewId="0">
      <selection activeCell="M18" sqref="M18"/>
    </sheetView>
  </sheetViews>
  <sheetFormatPr baseColWidth="10" defaultColWidth="8.83203125" defaultRowHeight="15"/>
  <sheetData>
    <row r="1" spans="1:13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3" ht="30" thickBot="1">
      <c r="A2" s="8" t="s">
        <v>211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544</v>
      </c>
    </row>
    <row r="3" spans="1:13" ht="16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30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6" thickBot="1"/>
    <row r="7" spans="1:13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3" ht="30" thickBot="1">
      <c r="A8" s="8" t="s">
        <v>211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6" thickBot="1">
      <c r="A9" s="8" t="s">
        <v>212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30" thickBot="1">
      <c r="A10" s="8" t="s">
        <v>213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231</v>
      </c>
      <c r="B11" s="13"/>
      <c r="C11" s="13"/>
      <c r="D11" s="13"/>
      <c r="E11" s="13"/>
      <c r="F11" s="13"/>
      <c r="G11" s="13"/>
    </row>
    <row r="13" spans="1:13" ht="30" thickBot="1">
      <c r="A13" s="12" t="s">
        <v>214</v>
      </c>
      <c r="B13" s="23" t="s">
        <v>616</v>
      </c>
      <c r="C13" s="23" t="s">
        <v>570</v>
      </c>
      <c r="D13" s="23" t="s">
        <v>571</v>
      </c>
      <c r="E13" s="24" t="s">
        <v>572</v>
      </c>
      <c r="F13" s="40" t="s">
        <v>573</v>
      </c>
      <c r="G13" s="40" t="s">
        <v>573</v>
      </c>
      <c r="L13" t="s">
        <v>616</v>
      </c>
      <c r="M13" t="s">
        <v>936</v>
      </c>
    </row>
    <row r="14" spans="1:13" ht="30" thickBot="1">
      <c r="A14" s="8" t="s">
        <v>211</v>
      </c>
      <c r="B14">
        <v>0.22699743780161807</v>
      </c>
      <c r="C14">
        <v>0.11760227498582748</v>
      </c>
      <c r="D14">
        <v>0.21868217573091719</v>
      </c>
      <c r="E14">
        <v>0.14443883329201232</v>
      </c>
      <c r="F14">
        <v>0.2922792781896249</v>
      </c>
      <c r="G14">
        <f>SUM(B14:F14)</f>
        <v>1</v>
      </c>
      <c r="H14" s="22"/>
      <c r="L14" t="s">
        <v>570</v>
      </c>
      <c r="M14" t="s">
        <v>929</v>
      </c>
    </row>
    <row r="15" spans="1:13" ht="16" thickBot="1">
      <c r="A15" s="8" t="s">
        <v>212</v>
      </c>
      <c r="B15" s="13">
        <f t="shared" ref="B15:G15" si="2">ROUND(2000*B14,0)</f>
        <v>454</v>
      </c>
      <c r="C15" s="13">
        <f t="shared" si="2"/>
        <v>235</v>
      </c>
      <c r="D15" s="13">
        <f t="shared" si="2"/>
        <v>437</v>
      </c>
      <c r="E15" s="13">
        <f t="shared" si="2"/>
        <v>289</v>
      </c>
      <c r="F15" s="13">
        <f t="shared" si="2"/>
        <v>585</v>
      </c>
      <c r="G15" s="13">
        <f>SUM(B15:F15)</f>
        <v>2000</v>
      </c>
      <c r="H15" s="3"/>
      <c r="L15" t="s">
        <v>571</v>
      </c>
      <c r="M15" t="s">
        <v>930</v>
      </c>
    </row>
    <row r="16" spans="1:13" ht="30" thickBot="1">
      <c r="A16" s="8" t="s">
        <v>213</v>
      </c>
      <c r="B16" s="2">
        <f t="shared" ref="B16:G16" si="3">ROUND(2200*B14,0)</f>
        <v>499</v>
      </c>
      <c r="C16" s="2">
        <f t="shared" si="3"/>
        <v>259</v>
      </c>
      <c r="D16" s="2">
        <f t="shared" si="3"/>
        <v>481</v>
      </c>
      <c r="E16" s="2">
        <f t="shared" si="3"/>
        <v>318</v>
      </c>
      <c r="F16" s="2">
        <f t="shared" si="3"/>
        <v>643</v>
      </c>
      <c r="G16" s="2">
        <f>SUM(B16:F16)</f>
        <v>2200</v>
      </c>
      <c r="H16" s="3"/>
      <c r="L16" t="s">
        <v>572</v>
      </c>
      <c r="M16" t="s">
        <v>931</v>
      </c>
    </row>
    <row r="17" spans="1:13">
      <c r="A17" s="12" t="s">
        <v>231</v>
      </c>
      <c r="B17" s="2"/>
      <c r="C17" s="2"/>
      <c r="D17" s="2"/>
      <c r="E17" s="14"/>
      <c r="L17" t="s">
        <v>573</v>
      </c>
      <c r="M17" t="s">
        <v>574</v>
      </c>
    </row>
    <row r="18" spans="1:13">
      <c r="L18" t="s">
        <v>932</v>
      </c>
      <c r="M18" t="s">
        <v>933</v>
      </c>
    </row>
    <row r="19" spans="1:13" ht="16" thickBot="1"/>
    <row r="20" spans="1:13" ht="30" thickBot="1">
      <c r="A20" s="12" t="s">
        <v>496</v>
      </c>
      <c r="B20" s="15" t="s">
        <v>331</v>
      </c>
      <c r="C20" s="11" t="s">
        <v>332</v>
      </c>
      <c r="D20" s="15"/>
    </row>
    <row r="21" spans="1:13" ht="30" thickBot="1">
      <c r="A21" s="8" t="s">
        <v>211</v>
      </c>
      <c r="B21" s="9">
        <v>0.43314069999999999</v>
      </c>
      <c r="C21" s="9">
        <v>0.56685929999999995</v>
      </c>
      <c r="D21" s="9">
        <f>SUM(B21:C21)</f>
        <v>1</v>
      </c>
    </row>
    <row r="22" spans="1:13" ht="16" thickBot="1">
      <c r="A22" s="8" t="s">
        <v>212</v>
      </c>
      <c r="B22" s="11">
        <f t="shared" ref="B22:C22" si="4">ROUND(2000*B21,0)</f>
        <v>866</v>
      </c>
      <c r="C22" s="11">
        <f t="shared" si="4"/>
        <v>1134</v>
      </c>
      <c r="D22" s="11">
        <f>SUM(B22:C22)</f>
        <v>2000</v>
      </c>
    </row>
    <row r="23" spans="1:13" ht="44" thickBot="1">
      <c r="A23" s="8" t="s">
        <v>501</v>
      </c>
      <c r="B23" s="13">
        <f>ROUND(2200*B21,0)</f>
        <v>953</v>
      </c>
      <c r="C23" s="13">
        <f t="shared" ref="C23" si="5">ROUND(2200*C21,0)</f>
        <v>1247</v>
      </c>
      <c r="D23" s="13">
        <f>SUM(B23:C23)</f>
        <v>2200</v>
      </c>
    </row>
    <row r="24" spans="1:13">
      <c r="A24" s="12" t="s">
        <v>231</v>
      </c>
      <c r="B24" s="13"/>
      <c r="C24" s="13"/>
      <c r="D24" s="13"/>
    </row>
    <row r="28" spans="1:13" ht="16" thickBot="1">
      <c r="A28" s="1" t="s">
        <v>497</v>
      </c>
    </row>
    <row r="29" spans="1:13" ht="30" thickBot="1">
      <c r="A29" s="12" t="s">
        <v>496</v>
      </c>
      <c r="B29" s="15" t="s">
        <v>251</v>
      </c>
      <c r="C29" s="11" t="s">
        <v>252</v>
      </c>
      <c r="D29" s="15"/>
      <c r="E29" s="15"/>
    </row>
    <row r="30" spans="1:13" ht="30" thickBot="1">
      <c r="A30" s="8" t="s">
        <v>211</v>
      </c>
      <c r="B30" s="9">
        <v>0.57801659999999999</v>
      </c>
      <c r="C30" s="9">
        <v>0.42198340000000001</v>
      </c>
      <c r="D30" s="9">
        <f>SUM(B30:C30)</f>
        <v>1</v>
      </c>
      <c r="E30" s="10"/>
    </row>
    <row r="31" spans="1:13" ht="16" thickBot="1">
      <c r="A31" s="8" t="s">
        <v>212</v>
      </c>
      <c r="B31" s="11">
        <f t="shared" ref="B31:C31" si="6">ROUND(2000*B30,0)</f>
        <v>1156</v>
      </c>
      <c r="C31" s="11">
        <f t="shared" si="6"/>
        <v>844</v>
      </c>
      <c r="D31" s="11">
        <f>SUM(B31:C31)</f>
        <v>2000</v>
      </c>
      <c r="E31" s="28"/>
    </row>
    <row r="32" spans="1:13" ht="44" thickBot="1">
      <c r="A32" s="8" t="s">
        <v>501</v>
      </c>
      <c r="B32" s="13">
        <f>ROUND(2200*B30,0)</f>
        <v>1272</v>
      </c>
      <c r="C32" s="13">
        <f t="shared" ref="C32" si="7">ROUND(2200*C30,0)</f>
        <v>928</v>
      </c>
      <c r="D32" s="13">
        <f>SUM(B32:C32)</f>
        <v>2200</v>
      </c>
      <c r="E32" s="28"/>
    </row>
    <row r="33" spans="1:5">
      <c r="A33" s="12" t="s">
        <v>231</v>
      </c>
      <c r="B33" s="13"/>
      <c r="C33" s="13"/>
      <c r="D33" s="13"/>
      <c r="E33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topLeftCell="A9" workbookViewId="0">
      <selection activeCell="K17" sqref="K17"/>
    </sheetView>
  </sheetViews>
  <sheetFormatPr baseColWidth="10" defaultColWidth="8.83203125" defaultRowHeight="15"/>
  <cols>
    <col min="10" max="10" width="10" bestFit="1" customWidth="1"/>
  </cols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544</v>
      </c>
    </row>
    <row r="3" spans="1:11" ht="16" thickBot="1">
      <c r="A3" s="8" t="s">
        <v>212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30" thickBot="1">
      <c r="A4" s="8" t="s">
        <v>213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0"/>
    </row>
    <row r="14" spans="1:11" ht="16" thickBot="1">
      <c r="A14" s="12" t="s">
        <v>214</v>
      </c>
      <c r="B14" s="23" t="s">
        <v>618</v>
      </c>
      <c r="C14" s="23" t="s">
        <v>614</v>
      </c>
      <c r="D14" s="23" t="s">
        <v>248</v>
      </c>
      <c r="E14" s="23" t="s">
        <v>616</v>
      </c>
      <c r="F14" s="24" t="s">
        <v>617</v>
      </c>
      <c r="G14" s="40" t="s">
        <v>622</v>
      </c>
    </row>
    <row r="15" spans="1:11" ht="30" thickBot="1">
      <c r="A15" s="8" t="s">
        <v>211</v>
      </c>
      <c r="B15" s="42">
        <v>0.29524004813828703</v>
      </c>
      <c r="C15" s="42">
        <v>0.18598442871189</v>
      </c>
      <c r="D15" s="42">
        <v>0.282121279527561</v>
      </c>
      <c r="E15" s="42">
        <v>0.107772925616947</v>
      </c>
      <c r="F15" s="42">
        <v>0.12888131800531499</v>
      </c>
      <c r="G15">
        <f>SUM(B15:F15)</f>
        <v>0.99999999999999989</v>
      </c>
      <c r="H15" s="22"/>
      <c r="J15" s="3" t="s">
        <v>618</v>
      </c>
      <c r="K15" t="s">
        <v>621</v>
      </c>
    </row>
    <row r="16" spans="1:11" ht="16" thickBot="1">
      <c r="A16" s="8" t="s">
        <v>212</v>
      </c>
      <c r="B16" s="13">
        <f t="shared" ref="B16:F16" si="2">ROUND(2000*B15,0)</f>
        <v>590</v>
      </c>
      <c r="C16" s="13">
        <f t="shared" si="2"/>
        <v>372</v>
      </c>
      <c r="D16" s="13">
        <f t="shared" si="2"/>
        <v>564</v>
      </c>
      <c r="E16" s="13">
        <f t="shared" si="2"/>
        <v>216</v>
      </c>
      <c r="F16" s="13">
        <f t="shared" si="2"/>
        <v>258</v>
      </c>
      <c r="G16" s="13">
        <f>SUM(B16:F16)</f>
        <v>2000</v>
      </c>
      <c r="H16" s="3"/>
      <c r="J16" s="3" t="s">
        <v>614</v>
      </c>
      <c r="K16" t="s">
        <v>615</v>
      </c>
    </row>
    <row r="17" spans="1:11" ht="30" thickBot="1">
      <c r="A17" s="8" t="s">
        <v>213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248</v>
      </c>
      <c r="K17" t="s">
        <v>803</v>
      </c>
    </row>
    <row r="18" spans="1:11">
      <c r="A18" s="12" t="s">
        <v>231</v>
      </c>
      <c r="B18" s="2"/>
      <c r="C18" s="2"/>
      <c r="D18" s="2"/>
      <c r="E18" s="14"/>
      <c r="J18" t="s">
        <v>616</v>
      </c>
      <c r="K18" t="s">
        <v>619</v>
      </c>
    </row>
    <row r="19" spans="1:11">
      <c r="J19" t="s">
        <v>566</v>
      </c>
      <c r="K19" t="s">
        <v>620</v>
      </c>
    </row>
    <row r="20" spans="1:11">
      <c r="J20" t="s">
        <v>623</v>
      </c>
      <c r="K20" t="s">
        <v>624</v>
      </c>
    </row>
    <row r="21" spans="1:11" ht="16" thickBot="1">
      <c r="A21" s="16" t="s">
        <v>330</v>
      </c>
      <c r="B21" t="s">
        <v>331</v>
      </c>
      <c r="C21" t="s">
        <v>332</v>
      </c>
    </row>
    <row r="22" spans="1:11" ht="30" thickBot="1">
      <c r="A22" s="8" t="s">
        <v>211</v>
      </c>
      <c r="B22">
        <v>0.30268220000000001</v>
      </c>
      <c r="C22">
        <v>0.69731779999999999</v>
      </c>
      <c r="D22" s="22">
        <f>SUM(B22:C22)</f>
        <v>1</v>
      </c>
    </row>
    <row r="23" spans="1:11" ht="16" thickBot="1">
      <c r="A23" s="8" t="s">
        <v>212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30" thickBot="1">
      <c r="A24" s="8" t="s">
        <v>213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231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5"/>
  <sheetViews>
    <sheetView tabSelected="1" topLeftCell="A4" workbookViewId="0">
      <selection activeCell="K17" sqref="K17"/>
    </sheetView>
  </sheetViews>
  <sheetFormatPr baseColWidth="10" defaultColWidth="8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544</v>
      </c>
    </row>
    <row r="3" spans="1:11" ht="16" thickBot="1">
      <c r="A3" s="8" t="s">
        <v>212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11" ht="30" thickBot="1">
      <c r="A4" s="8" t="s">
        <v>213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J13" t="s">
        <v>821</v>
      </c>
    </row>
    <row r="14" spans="1:11" ht="30" thickBot="1">
      <c r="A14" s="12" t="s">
        <v>214</v>
      </c>
      <c r="B14" s="23" t="s">
        <v>821</v>
      </c>
      <c r="C14" s="23" t="s">
        <v>819</v>
      </c>
      <c r="D14" s="23" t="s">
        <v>822</v>
      </c>
      <c r="E14" s="23" t="s">
        <v>820</v>
      </c>
      <c r="F14" s="24" t="s">
        <v>823</v>
      </c>
      <c r="J14" t="s">
        <v>824</v>
      </c>
      <c r="K14" t="s">
        <v>937</v>
      </c>
    </row>
    <row r="15" spans="1:11" ht="30" thickBot="1">
      <c r="A15" s="8" t="s">
        <v>211</v>
      </c>
      <c r="B15" s="31">
        <v>0.12971460000000001</v>
      </c>
      <c r="C15" s="31">
        <v>0.31223600000000001</v>
      </c>
      <c r="D15" s="31">
        <v>0.20946770000000001</v>
      </c>
      <c r="E15" s="31">
        <v>0.2365054</v>
      </c>
      <c r="F15" s="32">
        <v>0.1120763</v>
      </c>
      <c r="G15" s="22">
        <f>SUM(B15:F15)</f>
        <v>1</v>
      </c>
      <c r="J15" t="s">
        <v>825</v>
      </c>
      <c r="K15" t="s">
        <v>938</v>
      </c>
    </row>
    <row r="16" spans="1:11" ht="16" thickBot="1">
      <c r="A16" s="8" t="s">
        <v>212</v>
      </c>
      <c r="B16" s="13">
        <f>ROUND(2000*B15,0)</f>
        <v>259</v>
      </c>
      <c r="C16" s="13">
        <f>ROUND(2000*C15,0)</f>
        <v>624</v>
      </c>
      <c r="D16" s="13">
        <f>ROUND(2000*D15,0)</f>
        <v>419</v>
      </c>
      <c r="E16" s="13">
        <f>ROUND(2000*E15,0)</f>
        <v>473</v>
      </c>
      <c r="F16" s="13">
        <f>ROUND(2000*F15,0)</f>
        <v>224</v>
      </c>
      <c r="G16" s="3">
        <f>SUM(B16:F16)</f>
        <v>1999</v>
      </c>
      <c r="J16" t="s">
        <v>826</v>
      </c>
      <c r="K16" t="s">
        <v>939</v>
      </c>
    </row>
    <row r="17" spans="1:11" ht="30" thickBot="1">
      <c r="A17" s="8" t="s">
        <v>213</v>
      </c>
      <c r="B17" s="2">
        <f>ROUND(2200*B15,0)</f>
        <v>285</v>
      </c>
      <c r="C17" s="2">
        <f>ROUND(2200*C15,0)</f>
        <v>687</v>
      </c>
      <c r="D17" s="2">
        <f>ROUND(2200*D15,0)</f>
        <v>461</v>
      </c>
      <c r="E17" s="2">
        <f>ROUND(2200*E15,0)</f>
        <v>520</v>
      </c>
      <c r="F17" s="2">
        <f>ROUND(2200*F15,0)</f>
        <v>247</v>
      </c>
      <c r="G17" s="3">
        <f>SUM(B17:F17)</f>
        <v>2200</v>
      </c>
      <c r="J17" t="s">
        <v>827</v>
      </c>
      <c r="K17" t="s">
        <v>940</v>
      </c>
    </row>
    <row r="18" spans="1:11">
      <c r="A18" s="12" t="s">
        <v>231</v>
      </c>
      <c r="B18" s="2"/>
      <c r="C18" s="2"/>
      <c r="D18" s="2"/>
      <c r="E18" s="14"/>
      <c r="J18" t="s">
        <v>828</v>
      </c>
    </row>
    <row r="20" spans="1:11" ht="16" thickBot="1"/>
    <row r="21" spans="1:11" ht="30" thickBot="1">
      <c r="A21" s="12" t="s">
        <v>496</v>
      </c>
      <c r="B21" s="15" t="s">
        <v>592</v>
      </c>
      <c r="C21" s="11" t="s">
        <v>593</v>
      </c>
      <c r="D21" s="15" t="s">
        <v>591</v>
      </c>
      <c r="E21" s="15"/>
    </row>
    <row r="22" spans="1:11" ht="30" thickBot="1">
      <c r="A22" s="8" t="s">
        <v>211</v>
      </c>
      <c r="B22" s="9">
        <v>0.17558260000000001</v>
      </c>
      <c r="C22" s="9">
        <v>0.40122160000000001</v>
      </c>
      <c r="D22" s="9">
        <v>0.42319580000000001</v>
      </c>
      <c r="E22" s="10">
        <f>SUM(B22:D22)</f>
        <v>1</v>
      </c>
    </row>
    <row r="23" spans="1:11" ht="16" thickBot="1">
      <c r="A23" s="8" t="s">
        <v>212</v>
      </c>
      <c r="B23" s="11">
        <f t="shared" ref="B23:D23" si="2">ROUND(2000*B22,0)</f>
        <v>351</v>
      </c>
      <c r="C23" s="11">
        <f t="shared" si="2"/>
        <v>802</v>
      </c>
      <c r="D23" s="11">
        <f t="shared" si="2"/>
        <v>846</v>
      </c>
      <c r="E23" s="28">
        <f t="shared" ref="E23" si="3">SUM(B23:D23)</f>
        <v>1999</v>
      </c>
      <c r="H23" t="s">
        <v>598</v>
      </c>
    </row>
    <row r="24" spans="1:11" ht="44" thickBot="1">
      <c r="A24" s="8" t="s">
        <v>501</v>
      </c>
      <c r="B24" s="13">
        <f>ROUND(2200*B22,0)</f>
        <v>386</v>
      </c>
      <c r="C24" s="13">
        <f t="shared" ref="C24:D24" si="4">ROUND(2200*C22,0)</f>
        <v>883</v>
      </c>
      <c r="D24" s="13">
        <f t="shared" si="4"/>
        <v>931</v>
      </c>
      <c r="E24" s="28">
        <f>SUM(B24:D24)</f>
        <v>2200</v>
      </c>
      <c r="H24" t="s">
        <v>599</v>
      </c>
    </row>
    <row r="25" spans="1:11">
      <c r="A25" s="12" t="s">
        <v>231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2021-07-20T16:52:49Z</dcterms:modified>
</cp:coreProperties>
</file>