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abre\Documents\www\oecd_climate\questionnaires\"/>
    </mc:Choice>
  </mc:AlternateContent>
  <bookViews>
    <workbookView xWindow="0" yWindow="460" windowWidth="25600" windowHeight="14480" firstSheet="1"/>
  </bookViews>
  <sheets>
    <sheet name="Specificities" sheetId="1" r:id="rId1"/>
    <sheet name="quotas_US" sheetId="2" r:id="rId2"/>
    <sheet name="quotas_DK" sheetId="4" r:id="rId3"/>
    <sheet name="quotas_FR" sheetId="3" r:id="rId4"/>
    <sheet name="quotas_DE" sheetId="8" r:id="rId5"/>
    <sheet name="quotas_IT" sheetId="12" r:id="rId6"/>
    <sheet name="quotas_PL" sheetId="9" r:id="rId7"/>
    <sheet name="quotas_SP" sheetId="7" r:id="rId8"/>
    <sheet name="quotas_UK" sheetId="6" r:id="rId9"/>
    <sheet name="quotas_JP" sheetId="11" r:id="rId10"/>
    <sheet name="quotas_IN" sheetId="5" r:id="rId11"/>
    <sheet name="quotas_ID" sheetId="10" r:id="rId12"/>
    <sheet name="quotas_SA" sheetId="14" r:id="rId13"/>
    <sheet name="quotas_CH" sheetId="15" r:id="rId14"/>
    <sheet name="quotas_BR" sheetId="16" r:id="rId15"/>
    <sheet name="quotas_MX" sheetId="17" r:id="rId16"/>
    <sheet name="quotas_SK" sheetId="18" r:id="rId1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76" i="1" l="1"/>
  <c r="U58" i="1" l="1"/>
  <c r="F17" i="6" l="1"/>
  <c r="E17" i="6"/>
  <c r="D17" i="6"/>
  <c r="C17" i="6"/>
  <c r="B17" i="6"/>
  <c r="F16" i="6"/>
  <c r="E16" i="6"/>
  <c r="D16" i="6"/>
  <c r="C16" i="6"/>
  <c r="B16" i="6"/>
  <c r="G15" i="6"/>
  <c r="G16" i="6" l="1"/>
  <c r="G17" i="6"/>
  <c r="N76" i="1"/>
  <c r="G76" i="1"/>
  <c r="C56" i="1" l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B56" i="1"/>
  <c r="C25" i="14" l="1"/>
  <c r="B25" i="14"/>
  <c r="C24" i="14"/>
  <c r="B24" i="14"/>
  <c r="D23" i="14"/>
  <c r="D24" i="14" l="1"/>
  <c r="D25" i="14"/>
  <c r="C26" i="10"/>
  <c r="B26" i="10"/>
  <c r="D26" i="10" s="1"/>
  <c r="C25" i="10"/>
  <c r="B25" i="10"/>
  <c r="D24" i="10"/>
  <c r="D25" i="10" l="1"/>
  <c r="D23" i="8"/>
  <c r="D22" i="8"/>
  <c r="E21" i="8"/>
  <c r="C23" i="8" l="1"/>
  <c r="B23" i="8"/>
  <c r="C22" i="8"/>
  <c r="B22" i="8"/>
  <c r="E23" i="8" l="1"/>
  <c r="E22" i="8"/>
  <c r="C22" i="15"/>
  <c r="B22" i="15"/>
  <c r="C21" i="15"/>
  <c r="B21" i="15"/>
  <c r="D20" i="15"/>
  <c r="D21" i="15" l="1"/>
  <c r="D22" i="15"/>
  <c r="F16" i="15"/>
  <c r="E16" i="15"/>
  <c r="D16" i="15"/>
  <c r="C16" i="15"/>
  <c r="B16" i="15"/>
  <c r="F15" i="15"/>
  <c r="E15" i="15"/>
  <c r="D15" i="15"/>
  <c r="C15" i="15"/>
  <c r="B15" i="15"/>
  <c r="G14" i="15"/>
  <c r="F17" i="14"/>
  <c r="E17" i="14"/>
  <c r="D17" i="14"/>
  <c r="C17" i="14"/>
  <c r="B17" i="14"/>
  <c r="F16" i="14"/>
  <c r="E16" i="14"/>
  <c r="D16" i="14"/>
  <c r="C16" i="14"/>
  <c r="B16" i="14"/>
  <c r="G15" i="14"/>
  <c r="F17" i="10"/>
  <c r="E17" i="10"/>
  <c r="D17" i="10"/>
  <c r="C17" i="10"/>
  <c r="B17" i="10"/>
  <c r="F16" i="10"/>
  <c r="E16" i="10"/>
  <c r="D16" i="10"/>
  <c r="C16" i="10"/>
  <c r="B16" i="10"/>
  <c r="G15" i="10"/>
  <c r="G15" i="15" l="1"/>
  <c r="G16" i="14"/>
  <c r="G16" i="15"/>
  <c r="G16" i="10"/>
  <c r="G17" i="14"/>
  <c r="G17" i="10"/>
  <c r="C23" i="11"/>
  <c r="B23" i="11"/>
  <c r="C22" i="11"/>
  <c r="B22" i="11"/>
  <c r="D21" i="11"/>
  <c r="D22" i="11" l="1"/>
  <c r="D23" i="11"/>
  <c r="D21" i="9"/>
  <c r="C23" i="9"/>
  <c r="B23" i="9"/>
  <c r="C22" i="9"/>
  <c r="B22" i="9"/>
  <c r="G14" i="11"/>
  <c r="B15" i="11"/>
  <c r="C15" i="11"/>
  <c r="D15" i="11"/>
  <c r="E15" i="11"/>
  <c r="F15" i="11"/>
  <c r="B16" i="11"/>
  <c r="C16" i="11"/>
  <c r="D16" i="11"/>
  <c r="E16" i="11"/>
  <c r="F16" i="11"/>
  <c r="G16" i="11" l="1"/>
  <c r="G15" i="11"/>
  <c r="D23" i="9"/>
  <c r="D22" i="9"/>
  <c r="G24" i="5"/>
  <c r="F24" i="5"/>
  <c r="E24" i="5"/>
  <c r="D24" i="5"/>
  <c r="C24" i="5"/>
  <c r="B24" i="5"/>
  <c r="G23" i="5"/>
  <c r="F23" i="5"/>
  <c r="E23" i="5"/>
  <c r="D23" i="5"/>
  <c r="C23" i="5"/>
  <c r="B23" i="5"/>
  <c r="H22" i="5"/>
  <c r="H23" i="5" l="1"/>
  <c r="H24" i="5"/>
  <c r="C24" i="7"/>
  <c r="B24" i="7"/>
  <c r="C23" i="7"/>
  <c r="B23" i="7"/>
  <c r="D22" i="7"/>
  <c r="D23" i="7" l="1"/>
  <c r="D24" i="7"/>
  <c r="G15" i="7"/>
  <c r="F17" i="7"/>
  <c r="E17" i="7"/>
  <c r="D17" i="7"/>
  <c r="C17" i="7"/>
  <c r="B17" i="7"/>
  <c r="F16" i="7"/>
  <c r="E16" i="7"/>
  <c r="D16" i="7"/>
  <c r="C16" i="7"/>
  <c r="B16" i="7"/>
  <c r="G16" i="7" l="1"/>
  <c r="G17" i="7"/>
  <c r="D28" i="12"/>
  <c r="C28" i="12"/>
  <c r="B28" i="12"/>
  <c r="D27" i="12"/>
  <c r="C27" i="12"/>
  <c r="B27" i="12"/>
  <c r="E26" i="12"/>
  <c r="E28" i="12" l="1"/>
  <c r="E27" i="12"/>
  <c r="C24" i="6"/>
  <c r="D24" i="6"/>
  <c r="B24" i="6"/>
  <c r="C23" i="6"/>
  <c r="D23" i="6"/>
  <c r="B23" i="6"/>
  <c r="E22" i="6"/>
  <c r="C22" i="12"/>
  <c r="B22" i="12"/>
  <c r="C21" i="12"/>
  <c r="B21" i="12"/>
  <c r="D20" i="12"/>
  <c r="E24" i="6" l="1"/>
  <c r="E23" i="6"/>
  <c r="D21" i="12"/>
  <c r="D22" i="12"/>
  <c r="G17" i="5"/>
  <c r="G16" i="5"/>
  <c r="H15" i="5"/>
  <c r="F17" i="5"/>
  <c r="E17" i="5"/>
  <c r="D17" i="5"/>
  <c r="C17" i="5"/>
  <c r="B17" i="5"/>
  <c r="F16" i="5"/>
  <c r="E16" i="5"/>
  <c r="D16" i="5"/>
  <c r="C16" i="5"/>
  <c r="B16" i="5"/>
  <c r="H17" i="5" l="1"/>
  <c r="H16" i="5"/>
  <c r="G15" i="9"/>
  <c r="G16" i="9"/>
  <c r="H14" i="9"/>
  <c r="F16" i="9"/>
  <c r="E16" i="9"/>
  <c r="D16" i="9"/>
  <c r="C16" i="9"/>
  <c r="B16" i="9"/>
  <c r="F15" i="9"/>
  <c r="E15" i="9"/>
  <c r="D15" i="9"/>
  <c r="C15" i="9"/>
  <c r="B15" i="9"/>
  <c r="F16" i="12"/>
  <c r="E16" i="12"/>
  <c r="D16" i="12"/>
  <c r="C16" i="12"/>
  <c r="B16" i="12"/>
  <c r="F15" i="12"/>
  <c r="E15" i="12"/>
  <c r="D15" i="12"/>
  <c r="C15" i="12"/>
  <c r="B15" i="12"/>
  <c r="G14" i="12"/>
  <c r="F16" i="8"/>
  <c r="E16" i="8"/>
  <c r="D16" i="8"/>
  <c r="C16" i="8"/>
  <c r="B16" i="8"/>
  <c r="F15" i="8"/>
  <c r="E15" i="8"/>
  <c r="D15" i="8"/>
  <c r="C15" i="8"/>
  <c r="B15" i="8"/>
  <c r="G14" i="8"/>
  <c r="G15" i="8" l="1"/>
  <c r="H16" i="9"/>
  <c r="H15" i="9"/>
  <c r="G15" i="12"/>
  <c r="G16" i="12"/>
  <c r="G16" i="8"/>
  <c r="F10" i="18"/>
  <c r="E10" i="18"/>
  <c r="D10" i="18"/>
  <c r="C10" i="18"/>
  <c r="B10" i="18"/>
  <c r="F9" i="18"/>
  <c r="E9" i="18"/>
  <c r="D9" i="18"/>
  <c r="C9" i="18"/>
  <c r="B9" i="18"/>
  <c r="G8" i="18"/>
  <c r="G10" i="18" s="1"/>
  <c r="F10" i="17"/>
  <c r="E10" i="17"/>
  <c r="D10" i="17"/>
  <c r="C10" i="17"/>
  <c r="B10" i="17"/>
  <c r="F9" i="17"/>
  <c r="E9" i="17"/>
  <c r="D9" i="17"/>
  <c r="C9" i="17"/>
  <c r="B9" i="17"/>
  <c r="G8" i="17"/>
  <c r="G10" i="17" s="1"/>
  <c r="F10" i="16"/>
  <c r="E10" i="16"/>
  <c r="D10" i="16"/>
  <c r="C10" i="16"/>
  <c r="B10" i="16"/>
  <c r="F9" i="16"/>
  <c r="E9" i="16"/>
  <c r="D9" i="16"/>
  <c r="C9" i="16"/>
  <c r="B9" i="16"/>
  <c r="G8" i="16"/>
  <c r="G10" i="16" s="1"/>
  <c r="F10" i="15"/>
  <c r="E10" i="15"/>
  <c r="D10" i="15"/>
  <c r="C10" i="15"/>
  <c r="B10" i="15"/>
  <c r="F9" i="15"/>
  <c r="E9" i="15"/>
  <c r="D9" i="15"/>
  <c r="C9" i="15"/>
  <c r="B9" i="15"/>
  <c r="G8" i="15"/>
  <c r="G10" i="15" s="1"/>
  <c r="F10" i="14"/>
  <c r="E10" i="14"/>
  <c r="D10" i="14"/>
  <c r="C10" i="14"/>
  <c r="B10" i="14"/>
  <c r="F9" i="14"/>
  <c r="E9" i="14"/>
  <c r="D9" i="14"/>
  <c r="C9" i="14"/>
  <c r="B9" i="14"/>
  <c r="G8" i="14"/>
  <c r="G10" i="14" s="1"/>
  <c r="F10" i="10"/>
  <c r="E10" i="10"/>
  <c r="D10" i="10"/>
  <c r="C10" i="10"/>
  <c r="B10" i="10"/>
  <c r="F9" i="10"/>
  <c r="E9" i="10"/>
  <c r="D9" i="10"/>
  <c r="C9" i="10"/>
  <c r="B9" i="10"/>
  <c r="G8" i="10"/>
  <c r="G9" i="10" s="1"/>
  <c r="F11" i="5"/>
  <c r="E11" i="5"/>
  <c r="D11" i="5"/>
  <c r="C11" i="5"/>
  <c r="B11" i="5"/>
  <c r="F10" i="5"/>
  <c r="E10" i="5"/>
  <c r="D10" i="5"/>
  <c r="C10" i="5"/>
  <c r="B10" i="5"/>
  <c r="G9" i="5"/>
  <c r="G11" i="5" s="1"/>
  <c r="F10" i="11"/>
  <c r="E10" i="11"/>
  <c r="D10" i="11"/>
  <c r="C10" i="11"/>
  <c r="B10" i="11"/>
  <c r="F9" i="11"/>
  <c r="E9" i="11"/>
  <c r="D9" i="11"/>
  <c r="C9" i="11"/>
  <c r="B9" i="11"/>
  <c r="G8" i="11"/>
  <c r="G10" i="11" s="1"/>
  <c r="F10" i="6"/>
  <c r="E10" i="6"/>
  <c r="D10" i="6"/>
  <c r="C10" i="6"/>
  <c r="B10" i="6"/>
  <c r="F9" i="6"/>
  <c r="E9" i="6"/>
  <c r="D9" i="6"/>
  <c r="C9" i="6"/>
  <c r="B9" i="6"/>
  <c r="G8" i="6"/>
  <c r="G10" i="6" s="1"/>
  <c r="F10" i="7"/>
  <c r="E10" i="7"/>
  <c r="D10" i="7"/>
  <c r="C10" i="7"/>
  <c r="B10" i="7"/>
  <c r="F9" i="7"/>
  <c r="E9" i="7"/>
  <c r="D9" i="7"/>
  <c r="C9" i="7"/>
  <c r="B9" i="7"/>
  <c r="G8" i="7"/>
  <c r="G10" i="7" s="1"/>
  <c r="F10" i="9"/>
  <c r="E10" i="9"/>
  <c r="D10" i="9"/>
  <c r="C10" i="9"/>
  <c r="B10" i="9"/>
  <c r="F9" i="9"/>
  <c r="E9" i="9"/>
  <c r="D9" i="9"/>
  <c r="C9" i="9"/>
  <c r="B9" i="9"/>
  <c r="G8" i="9"/>
  <c r="G10" i="9" s="1"/>
  <c r="F10" i="12"/>
  <c r="E10" i="12"/>
  <c r="D10" i="12"/>
  <c r="C10" i="12"/>
  <c r="B10" i="12"/>
  <c r="F9" i="12"/>
  <c r="E9" i="12"/>
  <c r="D9" i="12"/>
  <c r="C9" i="12"/>
  <c r="B9" i="12"/>
  <c r="G8" i="12"/>
  <c r="G10" i="12" s="1"/>
  <c r="G9" i="18" l="1"/>
  <c r="G9" i="17"/>
  <c r="G9" i="16"/>
  <c r="G9" i="15"/>
  <c r="G9" i="14"/>
  <c r="G10" i="10"/>
  <c r="G10" i="5"/>
  <c r="G9" i="11"/>
  <c r="G9" i="6"/>
  <c r="G9" i="7"/>
  <c r="G9" i="9"/>
  <c r="G9" i="12"/>
  <c r="C27" i="4" l="1"/>
  <c r="B27" i="4"/>
  <c r="C26" i="4"/>
  <c r="B26" i="4"/>
  <c r="D25" i="4"/>
  <c r="F21" i="4"/>
  <c r="E21" i="4"/>
  <c r="D21" i="4"/>
  <c r="C21" i="4"/>
  <c r="B21" i="4"/>
  <c r="F20" i="4"/>
  <c r="E20" i="4"/>
  <c r="D20" i="4"/>
  <c r="C20" i="4"/>
  <c r="B20" i="4"/>
  <c r="G19" i="4"/>
  <c r="F15" i="4"/>
  <c r="E15" i="4"/>
  <c r="D15" i="4"/>
  <c r="C15" i="4"/>
  <c r="B15" i="4"/>
  <c r="F14" i="4"/>
  <c r="E14" i="4"/>
  <c r="D14" i="4"/>
  <c r="C14" i="4"/>
  <c r="B14" i="4"/>
  <c r="F10" i="4"/>
  <c r="E10" i="4"/>
  <c r="D10" i="4"/>
  <c r="C10" i="4"/>
  <c r="B10" i="4"/>
  <c r="F9" i="4"/>
  <c r="E9" i="4"/>
  <c r="D9" i="4"/>
  <c r="C9" i="4"/>
  <c r="B9" i="4"/>
  <c r="G8" i="4"/>
  <c r="G9" i="4" s="1"/>
  <c r="C4" i="4"/>
  <c r="B4" i="4"/>
  <c r="C3" i="4"/>
  <c r="B3" i="4"/>
  <c r="D2" i="4"/>
  <c r="D4" i="4" s="1"/>
  <c r="F47" i="3"/>
  <c r="E47" i="3"/>
  <c r="D47" i="3"/>
  <c r="C47" i="3"/>
  <c r="B47" i="3"/>
  <c r="F46" i="3"/>
  <c r="E46" i="3"/>
  <c r="D46" i="3"/>
  <c r="C46" i="3"/>
  <c r="B46" i="3"/>
  <c r="G45" i="3"/>
  <c r="G47" i="3" s="1"/>
  <c r="I40" i="3"/>
  <c r="H40" i="3"/>
  <c r="G40" i="3"/>
  <c r="F40" i="3"/>
  <c r="E40" i="3"/>
  <c r="D40" i="3"/>
  <c r="C40" i="3"/>
  <c r="B40" i="3"/>
  <c r="I39" i="3"/>
  <c r="H39" i="3"/>
  <c r="G39" i="3"/>
  <c r="F39" i="3"/>
  <c r="E39" i="3"/>
  <c r="D39" i="3"/>
  <c r="C39" i="3"/>
  <c r="B39" i="3"/>
  <c r="J38" i="3"/>
  <c r="J40" i="3" s="1"/>
  <c r="D31" i="3"/>
  <c r="C31" i="3"/>
  <c r="B31" i="3"/>
  <c r="E29" i="3"/>
  <c r="D28" i="3"/>
  <c r="D30" i="3" s="1"/>
  <c r="C28" i="3"/>
  <c r="C30" i="3" s="1"/>
  <c r="B28" i="3"/>
  <c r="B30" i="3" s="1"/>
  <c r="E27" i="3"/>
  <c r="F23" i="3"/>
  <c r="E23" i="3"/>
  <c r="D23" i="3"/>
  <c r="C23" i="3"/>
  <c r="B23" i="3"/>
  <c r="F22" i="3"/>
  <c r="E22" i="3"/>
  <c r="D22" i="3"/>
  <c r="C22" i="3"/>
  <c r="B22" i="3"/>
  <c r="F17" i="3"/>
  <c r="E17" i="3"/>
  <c r="D17" i="3"/>
  <c r="C17" i="3"/>
  <c r="B17" i="3"/>
  <c r="F16" i="3"/>
  <c r="E16" i="3"/>
  <c r="D16" i="3"/>
  <c r="C16" i="3"/>
  <c r="B16" i="3"/>
  <c r="G15" i="3"/>
  <c r="G17" i="3" s="1"/>
  <c r="C11" i="3"/>
  <c r="B11" i="3"/>
  <c r="C10" i="3"/>
  <c r="B10" i="3"/>
  <c r="D9" i="3"/>
  <c r="D10" i="3" s="1"/>
  <c r="B4" i="3"/>
  <c r="B3" i="3"/>
  <c r="F2" i="3"/>
  <c r="F4" i="3" s="1"/>
  <c r="E2" i="3"/>
  <c r="E3" i="3" s="1"/>
  <c r="D2" i="3"/>
  <c r="D3" i="3" s="1"/>
  <c r="C2" i="3"/>
  <c r="C4" i="3" s="1"/>
  <c r="E29" i="2"/>
  <c r="D28" i="2"/>
  <c r="C28" i="2"/>
  <c r="B28" i="2"/>
  <c r="D24" i="2"/>
  <c r="C23" i="2"/>
  <c r="B23" i="2"/>
  <c r="F19" i="2"/>
  <c r="E18" i="2"/>
  <c r="D18" i="2"/>
  <c r="C18" i="2"/>
  <c r="B18" i="2"/>
  <c r="F17" i="2"/>
  <c r="F14" i="2"/>
  <c r="E13" i="2"/>
  <c r="D13" i="2"/>
  <c r="C13" i="2"/>
  <c r="B13" i="2"/>
  <c r="F12" i="2"/>
  <c r="G9" i="2"/>
  <c r="E8" i="2"/>
  <c r="D8" i="2"/>
  <c r="C8" i="2"/>
  <c r="B8" i="2"/>
  <c r="F7" i="2"/>
  <c r="G7" i="2" s="1"/>
  <c r="G6" i="2"/>
  <c r="E4" i="2"/>
  <c r="C3" i="2"/>
  <c r="B3" i="2"/>
  <c r="E3" i="2" l="1"/>
  <c r="D27" i="4"/>
  <c r="C3" i="3"/>
  <c r="D3" i="4"/>
  <c r="D26" i="4"/>
  <c r="F13" i="2"/>
  <c r="F3" i="3"/>
  <c r="G3" i="3" s="1"/>
  <c r="G20" i="4"/>
  <c r="G16" i="3"/>
  <c r="G46" i="3"/>
  <c r="F18" i="2"/>
  <c r="E28" i="2"/>
  <c r="G21" i="4"/>
  <c r="D23" i="2"/>
  <c r="E31" i="3"/>
  <c r="G10" i="4"/>
  <c r="D4" i="3"/>
  <c r="E4" i="3"/>
  <c r="J39" i="3"/>
  <c r="D11" i="3"/>
  <c r="E28" i="3"/>
  <c r="E30" i="3" s="1"/>
  <c r="G2" i="3"/>
  <c r="F8" i="2"/>
  <c r="G8" i="2" s="1"/>
  <c r="G4" i="3" l="1"/>
  <c r="Q63" i="1"/>
  <c r="P63" i="1"/>
  <c r="O63" i="1"/>
  <c r="K63" i="1"/>
  <c r="N63" i="1"/>
  <c r="M63" i="1"/>
  <c r="L63" i="1"/>
  <c r="J63" i="1"/>
  <c r="I63" i="1"/>
  <c r="H63" i="1"/>
  <c r="G63" i="1"/>
  <c r="F63" i="1"/>
  <c r="E63" i="1"/>
  <c r="D63" i="1"/>
  <c r="B63" i="1"/>
  <c r="Q61" i="1"/>
  <c r="Q62" i="1" s="1"/>
  <c r="P61" i="1"/>
  <c r="P62" i="1" s="1"/>
  <c r="O61" i="1"/>
  <c r="O62" i="1" s="1"/>
  <c r="K61" i="1"/>
  <c r="K62" i="1" s="1"/>
  <c r="N61" i="1"/>
  <c r="N62" i="1" s="1"/>
  <c r="M61" i="1"/>
  <c r="M62" i="1" s="1"/>
  <c r="L61" i="1"/>
  <c r="L62" i="1" s="1"/>
  <c r="J61" i="1"/>
  <c r="J62" i="1" s="1"/>
  <c r="I61" i="1"/>
  <c r="I62" i="1" s="1"/>
  <c r="H61" i="1"/>
  <c r="H62" i="1" s="1"/>
  <c r="G61" i="1"/>
  <c r="G62" i="1" s="1"/>
  <c r="F61" i="1"/>
  <c r="F62" i="1" s="1"/>
  <c r="E61" i="1"/>
  <c r="E62" i="1" s="1"/>
  <c r="D61" i="1"/>
  <c r="D62" i="1" s="1"/>
  <c r="B61" i="1"/>
  <c r="B62" i="1" s="1"/>
  <c r="C57" i="1"/>
  <c r="C63" i="1" s="1"/>
  <c r="N51" i="1"/>
  <c r="L51" i="1"/>
  <c r="I51" i="1"/>
  <c r="H51" i="1"/>
  <c r="G51" i="1"/>
  <c r="F51" i="1"/>
  <c r="E51" i="1"/>
  <c r="D51" i="1"/>
  <c r="C51" i="1"/>
  <c r="Q49" i="1"/>
  <c r="P49" i="1"/>
  <c r="O49" i="1"/>
  <c r="K49" i="1"/>
  <c r="N49" i="1"/>
  <c r="M49" i="1"/>
  <c r="L49" i="1"/>
  <c r="I49" i="1"/>
  <c r="H49" i="1"/>
  <c r="G49" i="1"/>
  <c r="F49" i="1"/>
  <c r="E49" i="1"/>
  <c r="D49" i="1"/>
  <c r="C49" i="1"/>
  <c r="C61" i="1" l="1"/>
  <c r="C62" i="1" s="1"/>
  <c r="F10" i="8"/>
  <c r="E10" i="8"/>
  <c r="D10" i="8"/>
  <c r="C10" i="8"/>
  <c r="B10" i="8"/>
  <c r="F9" i="8"/>
  <c r="E9" i="8"/>
  <c r="D9" i="8"/>
  <c r="C9" i="8"/>
  <c r="B9" i="8"/>
  <c r="G8" i="8"/>
  <c r="G10" i="8" s="1"/>
  <c r="C2" i="18"/>
  <c r="C3" i="18" s="1"/>
  <c r="B2" i="18"/>
  <c r="B4" i="18" s="1"/>
  <c r="C2" i="17"/>
  <c r="C3" i="17" s="1"/>
  <c r="B2" i="17"/>
  <c r="B3" i="17" s="1"/>
  <c r="C2" i="16"/>
  <c r="C3" i="16" s="1"/>
  <c r="B2" i="16"/>
  <c r="B4" i="16" s="1"/>
  <c r="C2" i="15"/>
  <c r="C3" i="15" s="1"/>
  <c r="B2" i="15"/>
  <c r="B3" i="15" s="1"/>
  <c r="C2" i="14"/>
  <c r="C3" i="14" s="1"/>
  <c r="B2" i="14"/>
  <c r="B3" i="14" s="1"/>
  <c r="C2" i="11"/>
  <c r="C3" i="11" s="1"/>
  <c r="B2" i="11"/>
  <c r="B4" i="11" s="1"/>
  <c r="C2" i="10"/>
  <c r="C3" i="10" s="1"/>
  <c r="B2" i="10"/>
  <c r="B3" i="10" s="1"/>
  <c r="C2" i="12"/>
  <c r="C3" i="12" s="1"/>
  <c r="B2" i="12"/>
  <c r="B3" i="12" s="1"/>
  <c r="C2" i="9"/>
  <c r="C3" i="9" s="1"/>
  <c r="B2" i="9"/>
  <c r="B3" i="9" s="1"/>
  <c r="C2" i="8"/>
  <c r="C3" i="8" s="1"/>
  <c r="B2" i="8"/>
  <c r="B4" i="8" s="1"/>
  <c r="C2" i="7"/>
  <c r="C3" i="7" s="1"/>
  <c r="B2" i="7"/>
  <c r="B3" i="7" s="1"/>
  <c r="C2" i="6"/>
  <c r="C3" i="6" s="1"/>
  <c r="B2" i="6"/>
  <c r="B3" i="6" s="1"/>
  <c r="C2" i="5"/>
  <c r="B2" i="5"/>
  <c r="D2" i="18" l="1"/>
  <c r="D4" i="18" s="1"/>
  <c r="D2" i="16"/>
  <c r="D4" i="16" s="1"/>
  <c r="B4" i="10"/>
  <c r="B4" i="12"/>
  <c r="B3" i="8"/>
  <c r="G9" i="8"/>
  <c r="B3" i="18"/>
  <c r="C4" i="18"/>
  <c r="B3" i="16"/>
  <c r="B3" i="11"/>
  <c r="D2" i="17"/>
  <c r="B4" i="17"/>
  <c r="C4" i="17"/>
  <c r="C4" i="16"/>
  <c r="D2" i="15"/>
  <c r="B4" i="15"/>
  <c r="C4" i="15"/>
  <c r="D2" i="14"/>
  <c r="B4" i="14"/>
  <c r="C4" i="14"/>
  <c r="D2" i="11"/>
  <c r="C4" i="11"/>
  <c r="D2" i="10"/>
  <c r="C4" i="10"/>
  <c r="D2" i="12"/>
  <c r="C4" i="12"/>
  <c r="D2" i="9"/>
  <c r="B4" i="9"/>
  <c r="C4" i="9"/>
  <c r="D2" i="8"/>
  <c r="C4" i="8"/>
  <c r="D2" i="7"/>
  <c r="B4" i="7"/>
  <c r="C4" i="7"/>
  <c r="D2" i="6"/>
  <c r="B4" i="6"/>
  <c r="C4" i="6"/>
  <c r="C4" i="5"/>
  <c r="B4" i="5"/>
  <c r="C3" i="5"/>
  <c r="B3" i="5"/>
  <c r="D2" i="5"/>
  <c r="D3" i="5" s="1"/>
  <c r="D3" i="18" l="1"/>
  <c r="D3" i="16"/>
  <c r="D4" i="17"/>
  <c r="D3" i="17"/>
  <c r="D4" i="15"/>
  <c r="D3" i="15"/>
  <c r="D4" i="14"/>
  <c r="D3" i="14"/>
  <c r="D4" i="11"/>
  <c r="D3" i="11"/>
  <c r="D4" i="10"/>
  <c r="D3" i="10"/>
  <c r="D4" i="12"/>
  <c r="D3" i="12"/>
  <c r="D4" i="9"/>
  <c r="D3" i="9"/>
  <c r="D4" i="8"/>
  <c r="D3" i="8"/>
  <c r="D4" i="7"/>
  <c r="D3" i="7"/>
  <c r="D4" i="6"/>
  <c r="D3" i="6"/>
  <c r="D4" i="5"/>
</calcChain>
</file>

<file path=xl/sharedStrings.xml><?xml version="1.0" encoding="utf-8"?>
<sst xmlns="http://schemas.openxmlformats.org/spreadsheetml/2006/main" count="1791" uniqueCount="854">
  <si>
    <t>Country</t>
  </si>
  <si>
    <t>US</t>
  </si>
  <si>
    <t>France</t>
  </si>
  <si>
    <t>Denmark</t>
  </si>
  <si>
    <t>India</t>
  </si>
  <si>
    <t>UK</t>
  </si>
  <si>
    <t>Spain</t>
  </si>
  <si>
    <t>Germany</t>
  </si>
  <si>
    <t>Italy</t>
  </si>
  <si>
    <t>Japan</t>
  </si>
  <si>
    <t>Indonesia</t>
  </si>
  <si>
    <t>$</t>
  </si>
  <si>
    <t>€</t>
  </si>
  <si>
    <t>kr.</t>
  </si>
  <si>
    <t>£</t>
  </si>
  <si>
    <t>Rs (or ₹?)</t>
  </si>
  <si>
    <t>¥</t>
  </si>
  <si>
    <t>Poland</t>
  </si>
  <si>
    <t>Rp</t>
  </si>
  <si>
    <t>zł</t>
  </si>
  <si>
    <t>currency in $ (5/5/21)</t>
  </si>
  <si>
    <t>5k</t>
  </si>
  <si>
    <t>20k</t>
  </si>
  <si>
    <t>50k</t>
  </si>
  <si>
    <t>250k</t>
  </si>
  <si>
    <t>3M</t>
  </si>
  <si>
    <t>IDF</t>
  </si>
  <si>
    <t>1k</t>
  </si>
  <si>
    <t>10k</t>
  </si>
  <si>
    <t>100k</t>
  </si>
  <si>
    <t>origin</t>
  </si>
  <si>
    <t>race</t>
  </si>
  <si>
    <t>HH, year</t>
  </si>
  <si>
    <t>Biden; Trump; Jorgensen; Hawkins</t>
  </si>
  <si>
    <t>Macron; Le Pen; Fillon; Mélenchon; Hamon; Dupont-Aignan; Lassalle; Poutou; Asselineau; Arthaud; Cheminade</t>
  </si>
  <si>
    <t>2/3.6/8/15 °F</t>
  </si>
  <si>
    <t>1/2/4/7 °C</t>
  </si>
  <si>
    <t>From what was said in the video, in the absence of ambitious action against climate change, how frequent will extreme temperatures (that is, temperature above 95 °F) occur on average across the U.S. by the end of the century? &gt;70&lt;/80/90/100</t>
  </si>
  <si>
    <t>From what was said in the video, which of the following is not an expected effect of climate change in Denmark? &gt;Ozone hole&lt;; More rain; Flooding; Damaging of marine ecosystems</t>
  </si>
  <si>
    <t>4, NYC - Toronto, 500 mi</t>
  </si>
  <si>
    <t>40 cents per gallon</t>
  </si>
  <si>
    <t>10 centimes par litre</t>
  </si>
  <si>
    <t>2 kr. pr. liter</t>
  </si>
  <si>
    <t>$600 per year</t>
  </si>
  <si>
    <t>3700 kr./year</t>
  </si>
  <si>
    <t>50/200/300/600/2000/3000/6000</t>
  </si>
  <si>
    <t>10/30/50/100/300/500/1000</t>
  </si>
  <si>
    <t>95/60gCO2/km 2021/2025</t>
  </si>
  <si>
    <t>150/100gCO2/mi 2021, 2025</t>
  </si>
  <si>
    <t>not given</t>
  </si>
  <si>
    <t>currency (LCU)</t>
  </si>
  <si>
    <t>millionaires</t>
  </si>
  <si>
    <t>?</t>
  </si>
  <si>
    <t>20.2 scale</t>
  </si>
  <si>
    <t>Federal/State</t>
  </si>
  <si>
    <t>European/National</t>
  </si>
  <si>
    <t>20.8 millionaires</t>
  </si>
  <si>
    <t>20.7 LCU global tax pc</t>
  </si>
  <si>
    <t>20.7 $ global tax pc</t>
  </si>
  <si>
    <t>20.7 global transfer (LCU)</t>
  </si>
  <si>
    <t>19.2, 251 Donation</t>
  </si>
  <si>
    <t>264-270 WTP</t>
  </si>
  <si>
    <t>vid_pol, 17.2 transfer</t>
  </si>
  <si>
    <t>13.10 transport footprint</t>
  </si>
  <si>
    <t>9.3 video question</t>
  </si>
  <si>
    <t>vid_pol, emission limit</t>
  </si>
  <si>
    <t>vid_cli, 9.2 temperatures</t>
  </si>
  <si>
    <t>24.1, 24.2 vote parties</t>
  </si>
  <si>
    <t>23.4, 24.1, 24.2</t>
  </si>
  <si>
    <t>2020 presidential</t>
  </si>
  <si>
    <t>2017 presidential</t>
  </si>
  <si>
    <t>2019 legislative</t>
  </si>
  <si>
    <t>2.14 income</t>
  </si>
  <si>
    <t>2.6 origin</t>
  </si>
  <si>
    <t>2.5 town size 1</t>
  </si>
  <si>
    <t>2.5 town size 2</t>
  </si>
  <si>
    <t>2.5 town size 3</t>
  </si>
  <si>
    <t>2.5 town size 4</t>
  </si>
  <si>
    <t>2.5 town size 5</t>
  </si>
  <si>
    <t>13.10 option transport footprint</t>
  </si>
  <si>
    <t>coach</t>
  </si>
  <si>
    <t>train</t>
  </si>
  <si>
    <t>4, Copenhagen - Stockholm, 700 km</t>
  </si>
  <si>
    <t>4, Bordeaux - Nice, 800 km</t>
  </si>
  <si>
    <t>4, Paris - London, 500 km OR 4, London - Glasgow, 700 km</t>
  </si>
  <si>
    <t>4, Barcelona - Madrid, 600 km</t>
  </si>
  <si>
    <t>1, Warsaw - Berlin, 600 km</t>
  </si>
  <si>
    <t>2, Milan - Naples, 850 km</t>
  </si>
  <si>
    <t>35k</t>
  </si>
  <si>
    <t>70k</t>
  </si>
  <si>
    <t>120k</t>
  </si>
  <si>
    <t>4k</t>
  </si>
  <si>
    <t>380k</t>
  </si>
  <si>
    <t>60k</t>
  </si>
  <si>
    <t>180k</t>
  </si>
  <si>
    <t>350k</t>
  </si>
  <si>
    <t>2M</t>
  </si>
  <si>
    <t>500k</t>
  </si>
  <si>
    <t>75k</t>
  </si>
  <si>
    <t>40k</t>
  </si>
  <si>
    <t>8 Rs per liter</t>
  </si>
  <si>
    <t>6000 Rs per year</t>
  </si>
  <si>
    <t>Source income quartiles</t>
  </si>
  <si>
    <t>Source wealth quintiles</t>
  </si>
  <si>
    <t>Source zipcode</t>
  </si>
  <si>
    <t>Source transport footprint</t>
  </si>
  <si>
    <t>Source gasoline price increase carbon tax</t>
  </si>
  <si>
    <t>Method/source global carbon tax</t>
  </si>
  <si>
    <t>EU: target of 95 gCO2/km in 2021, 60g/km in 2030. USA: no limit on CO2 but constraint on fuel economy: e.g. 61 MPG in 2025 for small cars. Biden plans to “developing rigorous new fuel economy standards aimed at ensuring 100% of new sales for light- and medium-duty vehicles will be electrified”. California: ban sell of thermal cars in 2035. Actually Trump has rollbacked the CAFE standard, so the above figures are outdated. France, UK: have announced (but no law) ban sell of thermal cars in 2040.</t>
  </si>
  <si>
    <t>Douenne &amp; Fabre (2020)</t>
  </si>
  <si>
    <t>we take 2017 fossil CO2 emissions, (conservatively) assume the same emission reduction as in the US (19.6%: 5.1 =&gt; 4.1) (it yields 1.974Gt) and divide by the adult population: 907.459M, i.e. $78/adult = 5761 Rs ($81=6000Rs). for a $45/t of which (as in US) $36/t can be rebated in a dividend and the rest compensates decrease in other tax revenues</t>
  </si>
  <si>
    <t>Source vid_pol emission limit</t>
  </si>
  <si>
    <t xml:space="preserve">Source vid graph temperatures </t>
  </si>
  <si>
    <t>https://i.pinimg.com/originals/28/f0/72/28f07273a64c12a313c3ad49ab8e5bae.gif</t>
  </si>
  <si>
    <t>Source vid_cli emission by sectors</t>
  </si>
  <si>
    <t>Source climate video 1</t>
  </si>
  <si>
    <t>Source climate video 2</t>
  </si>
  <si>
    <t>Source climate video 3</t>
  </si>
  <si>
    <t>Source climate video 4</t>
  </si>
  <si>
    <t>Source climate video 5</t>
  </si>
  <si>
    <t>Source climate video 6</t>
  </si>
  <si>
    <t>Source climate video 7</t>
  </si>
  <si>
    <t>Source climate video 8</t>
  </si>
  <si>
    <t>Source climate video 9</t>
  </si>
  <si>
    <t>Source climate video 10</t>
  </si>
  <si>
    <t>200k deaths air pollution Lelieveld et al. (2019)</t>
  </si>
  <si>
    <t>heatwaves http://www.impactlab.org/map/#usmeas=absolute&amp;usyear=1981-2010&amp;gmeas=change-from-hist&amp;gyear=2080-2099&amp;tab=global&amp;gvar=tasmax-over-95F</t>
  </si>
  <si>
    <t>agriculture http://www.impactlab.org/research/estimating-economic-damage-from-climate-change-in-the-united-states/</t>
  </si>
  <si>
    <t>floodings, wildfires https://youtu.be/wd6w6mTQGwc?t=461</t>
  </si>
  <si>
    <t>ski https://www.ecologie.gouv.fr/observatoire-national-sur-effets-du-rechauffement-climatique-onerc</t>
  </si>
  <si>
    <t>heatwave 2003 https://www.institutdesactuaires.com/global/gene/link.php?doc_id=867&amp;fg=1 https://twitter.com/meteofrance/status/1173872094469402624?ref_src=twsrc%5Etfw%7Ctwcamp%5Etweetembed%7Ctwterm%5E1173872094469402624%7Ctwgr%5E%7Ctwcon%5Es1_&amp;ref_url=https%3A%2F%2Fwww.leparisien.fr%2Fenvironnement%2Fle-rechauffement-climatique-sera-beaucoup-plus-fort-que-prevu-17-09-2019-8153628.php</t>
  </si>
  <si>
    <t>heatwave https://www.euro.who.int/__data/assets/pdf_file/0018/112473/E91350.pdf (https://www.liberation.fr/checknews/2018/08/06/combien-de-morts-y-avait-t-il-eu-lors-de-la-canicule-en-2003_1671066)</t>
  </si>
  <si>
    <t>future heatwaves http://www.meteofrance.fr/actualites/75746838-changement-climatique-8-aout-2030-le-mercure-pourrait-localement-depasser-les-50-c</t>
  </si>
  <si>
    <t>floodings https://www.ccr.fr/documents/35794/35836/Etude+Climatique+2018+version+complete.pdf/6a7b6120-7050-ff2e-4aa9-89e80c1e30f2?t=1536662736000</t>
  </si>
  <si>
    <t>48k deaths air pollution (Santé Publique France, 2016)</t>
  </si>
  <si>
    <t>sea-level rise Hinkel et al. 2010</t>
  </si>
  <si>
    <t>more rain, etc. https://en.klimatilpasning.dk/sectors/nature/climate-change-impact-on-nature/</t>
  </si>
  <si>
    <t>air pollution https://www.statista.com/statistics/827754/air-pollution-deaths-denmark/#:~:text=Deaths%20attributable%20to%20air%20pollution%20in%20Denmark1990%2D2019&amp;text=Over%20the%20past%20three%20decades,1990%20to%201%2C470%20by%202019.</t>
  </si>
  <si>
    <t>record temperature https://www.ndtv.com/delhi-news/delhi-weather-delhi-at-48-degrees-highest-ever-in-june-says-weather-agency-skymet-2051014</t>
  </si>
  <si>
    <t>record temperatures https://thewire.in/environment/2018-was-sixth-warmest-year-in-indias-recorded-history-imd</t>
  </si>
  <si>
    <t>uninhabitable Im et al. (2017)</t>
  </si>
  <si>
    <t>floodings https://www.worldbank.org/en/news/feature/2013/06/19/india-climate-change-impacts</t>
  </si>
  <si>
    <t>flood Kulp &amp; Strauss (2019)</t>
  </si>
  <si>
    <t>flood https://en.wikipedia.org/wiki/Effects_of_climate_change_on_South_Asia#:~:text=Heat%20waves'%20frequency%20and%20power,accessing%20the%20closest%20water%20source</t>
  </si>
  <si>
    <t>700k deaths air pollution Lelieveld et al. (2019)</t>
  </si>
  <si>
    <t>agriculture https://link.springer.com/article/10.1007/s10584-011-0208-4 https://www.int-res.com/abstracts/cr/v59/n3/p173-187/</t>
  </si>
  <si>
    <t xml:space="preserve">agriculture http://www.indianjournals.com/ijor.aspx?target=ijor:aerr&amp;volume=27&amp;issue=2&amp;article=001 </t>
  </si>
  <si>
    <t>overheating WSP, Overheating in homes: Keeping a growing population cool in summer, October 2015, London</t>
  </si>
  <si>
    <t>heatwave https://www.theccc.org.uk/uk-climate-change-risk-assessment-2017/the-ccra-at-a-glance/</t>
  </si>
  <si>
    <t>flooding UCCRN, The Future We Don’t Want: How Climate Change Could Impact the World’s Greatest Cities UCCRN Technical Report, February 2018</t>
  </si>
  <si>
    <t>flood Sayers, P.B et al, Climate Change Risk Assessment 2017: Projections of future flood risk in the UK, 2015, London</t>
  </si>
  <si>
    <t>flood london.gov.uk/sites/default/files/climate_change_risks_for_london_-_a_review_of_evidence_under_1.5degc_and_different_warming_scenarios.pdf</t>
  </si>
  <si>
    <t>water supply , agriculture https://www.theccc.org.uk/uk-climate-change-risk-assessment-2017/the-ccra-at-a-glance</t>
  </si>
  <si>
    <t>540k</t>
  </si>
  <si>
    <t>205k</t>
  </si>
  <si>
    <t>1045k</t>
  </si>
  <si>
    <t>280k</t>
  </si>
  <si>
    <t>650k</t>
  </si>
  <si>
    <t>165k</t>
  </si>
  <si>
    <t>1450k</t>
  </si>
  <si>
    <t>255k</t>
  </si>
  <si>
    <t>1230k</t>
  </si>
  <si>
    <t>880k</t>
  </si>
  <si>
    <t>4670k</t>
  </si>
  <si>
    <t>2380k</t>
  </si>
  <si>
    <t>360k</t>
  </si>
  <si>
    <t>130k</t>
  </si>
  <si>
    <t>4140k</t>
  </si>
  <si>
    <t>2250k</t>
  </si>
  <si>
    <t>job creation</t>
  </si>
  <si>
    <t>job destruction</t>
  </si>
  <si>
    <t>4M</t>
  </si>
  <si>
    <t>200k</t>
  </si>
  <si>
    <t>4.5M</t>
  </si>
  <si>
    <t>2.5M</t>
  </si>
  <si>
    <t>1M</t>
  </si>
  <si>
    <t>300k</t>
  </si>
  <si>
    <t>150k</t>
  </si>
  <si>
    <t>1.5M</t>
  </si>
  <si>
    <t>1.2M</t>
  </si>
  <si>
    <t>900k</t>
  </si>
  <si>
    <t>vid_pol job creation (rounded)</t>
  </si>
  <si>
    <t>vid_pol job destruction (rounded)</t>
  </si>
  <si>
    <t>temperature_trend.xlsx Adapted from Meinshausen et al. (2011) https://link.springer.com/article/10.1007/s10584-011-0156-z</t>
  </si>
  <si>
    <t>questionnaire/net_gain_global_carbon_tax.xlsx http://adrien-fabre.com/Documents/estimate%20of%20a%20global%20basic%20income.pdf Other sources : OCDE: bit.ly/37kSVUx ; ONU: bit.ly/38kUOAb ; Formula: cf. https://www.youtube.com/watch?v=07YWoRX5XyA</t>
  </si>
  <si>
    <t>http://ecopassenger.hafas.de/</t>
  </si>
  <si>
    <t>https://www.nationalgeographic.com/travel/article/carbon-footprint-transportation-efficiency-graphic</t>
  </si>
  <si>
    <t>https://www.icao.int/annual-report-2018/Documents/Annual.Report.2018_Air%20Transport%20Statistics.pdf</t>
  </si>
  <si>
    <t>Source round-trip flight emission factor: 1450 kgCO2</t>
  </si>
  <si>
    <t>Source emission factor gasoline</t>
  </si>
  <si>
    <t>https://www.epa.gov/energy/greenhouse-gases-equivalencies-calculator-calculations-and-references</t>
  </si>
  <si>
    <t>Source price gasoline</t>
  </si>
  <si>
    <t>https://www.globalpetrolprices.com/USA/gasoline_prices/</t>
  </si>
  <si>
    <t>Source emission heating oil</t>
  </si>
  <si>
    <t>https://energysvc.com/the-real-cost-of-heating</t>
  </si>
  <si>
    <t>https://www.eia.gov/environment/emissions/co2_vol_mass.php</t>
  </si>
  <si>
    <t>Source price electricity</t>
  </si>
  <si>
    <t>https://www.eia.gov/electricity/state</t>
  </si>
  <si>
    <t>Source emission factor electricity</t>
  </si>
  <si>
    <t>data/zipcodes/US_elec.csv, from https://www.epa.gov/egrid/data-explorer</t>
  </si>
  <si>
    <t>data/zipcodes/US_zipcode.xlsx from https://www.arcgis.com/home/item.html?id=8d2012a2016e484dafaac0451f9aea24</t>
  </si>
  <si>
    <t>data/zipcodes/FR_aires_urbaines_2020.csv cf. code/FR_commune.R</t>
  </si>
  <si>
    <t>data/zipcodes/DK_municipalities.csv</t>
  </si>
  <si>
    <t>Source transfer carbon tax ($45/tCO2)</t>
  </si>
  <si>
    <t>share income &lt;Q1</t>
  </si>
  <si>
    <t>share income Q1-2</t>
  </si>
  <si>
    <t>share income Q2-3</t>
  </si>
  <si>
    <t>share income &gt;Q3</t>
  </si>
  <si>
    <t>wid.world</t>
  </si>
  <si>
    <t>socio-professional</t>
  </si>
  <si>
    <t>farmer</t>
  </si>
  <si>
    <t>independent</t>
  </si>
  <si>
    <t>executive</t>
  </si>
  <si>
    <t>intermediate</t>
  </si>
  <si>
    <t>employee</t>
  </si>
  <si>
    <t>worker</t>
  </si>
  <si>
    <t>retired</t>
  </si>
  <si>
    <t>inactive</t>
  </si>
  <si>
    <t>Population</t>
  </si>
  <si>
    <t>Quota</t>
  </si>
  <si>
    <t>Quota (+10%)</t>
  </si>
  <si>
    <t xml:space="preserve">region </t>
  </si>
  <si>
    <t>gender</t>
  </si>
  <si>
    <t>woman</t>
  </si>
  <si>
    <t>man</t>
  </si>
  <si>
    <t>age</t>
  </si>
  <si>
    <t>18-24</t>
  </si>
  <si>
    <t>25-34</t>
  </si>
  <si>
    <t>35-49</t>
  </si>
  <si>
    <t>50-64</t>
  </si>
  <si>
    <t>&gt;65</t>
  </si>
  <si>
    <t>education</t>
  </si>
  <si>
    <t>No diploma or Brevet</t>
  </si>
  <si>
    <t>CAP or BEP</t>
  </si>
  <si>
    <t>Bac</t>
  </si>
  <si>
    <t>Superior</t>
  </si>
  <si>
    <t xml:space="preserve">Population </t>
  </si>
  <si>
    <t>income</t>
  </si>
  <si>
    <t>Sample</t>
  </si>
  <si>
    <t>Gender</t>
  </si>
  <si>
    <t>Female</t>
  </si>
  <si>
    <t>Male</t>
  </si>
  <si>
    <t>Other</t>
  </si>
  <si>
    <t>Source: Census 2019</t>
  </si>
  <si>
    <t>Share</t>
  </si>
  <si>
    <t>https://data.census.gov/cedsci/table?q=United%20States&amp;g=0100000US&amp;tid=ACSDP1Y2019.DP05</t>
  </si>
  <si>
    <t>Age</t>
  </si>
  <si>
    <t>Income</t>
  </si>
  <si>
    <t>&lt; 35k</t>
  </si>
  <si>
    <t>35k-70k</t>
  </si>
  <si>
    <t>70k-120k</t>
  </si>
  <si>
    <t>&gt; 120k</t>
  </si>
  <si>
    <t>Region</t>
  </si>
  <si>
    <t>Northeast</t>
  </si>
  <si>
    <t>Midwest</t>
  </si>
  <si>
    <t>South</t>
  </si>
  <si>
    <t>West</t>
  </si>
  <si>
    <t>Urbanity</t>
  </si>
  <si>
    <t>Urban</t>
  </si>
  <si>
    <t>Rural</t>
  </si>
  <si>
    <t>Source: 2010 Rural-Urban Commuting Area Codes</t>
  </si>
  <si>
    <t> https://www.ers.usda.gov/data-products/rural-urban-commuting-area-codes</t>
  </si>
  <si>
    <t>Race</t>
  </si>
  <si>
    <t>White non Hispanic</t>
  </si>
  <si>
    <t>Hispanic</t>
  </si>
  <si>
    <t>Black</t>
  </si>
  <si>
    <t>https://www.census.gov/quickfacts/fact/table/US/IPE120220</t>
  </si>
  <si>
    <t>https://www.statbank.dk/BY2</t>
  </si>
  <si>
    <t>Source quota sex</t>
  </si>
  <si>
    <t>Source quota age</t>
  </si>
  <si>
    <t>Source quota region</t>
  </si>
  <si>
    <t>Source quota socio-professional category</t>
  </si>
  <si>
    <t>Source quota race</t>
  </si>
  <si>
    <t>Source quota town size</t>
  </si>
  <si>
    <t>Source quota income</t>
  </si>
  <si>
    <t>cf. Source income quartiles</t>
  </si>
  <si>
    <t>2020 https://www.statbank.dk/BEV22</t>
  </si>
  <si>
    <t>2021 https://www.statbank.dk/statbank5a/SelectVarVal/saveselections.asp</t>
  </si>
  <si>
    <t>https://www.statbank.dk/statbank5a/SelectVarVal/saveselections.asp</t>
  </si>
  <si>
    <t>region UDA5</t>
  </si>
  <si>
    <t>Nord-Ouest</t>
  </si>
  <si>
    <t>Nord-Est</t>
  </si>
  <si>
    <t>Sud-Ouest</t>
  </si>
  <si>
    <t>Sud-Est</t>
  </si>
  <si>
    <t>size of town</t>
  </si>
  <si>
    <t>rural</t>
  </si>
  <si>
    <t>Paris</t>
  </si>
  <si>
    <t>2019 https://www.insee.fr/fr/statistiques/2381478</t>
  </si>
  <si>
    <t>2020 https://www.insee.fr/fr/statistiques/4277596?sommaire=4318291&amp;q=population+par+r%C3%A9gion</t>
  </si>
  <si>
    <t>2013 own calculation https://www.insee.fr/fr/statistiques/1280970</t>
  </si>
  <si>
    <t>2019 https://www.insee.fr/fr/statistiques/1892088?sommaire=1912926</t>
  </si>
  <si>
    <t>2019 https://www.insee.fr/fr/statistiques/2381474</t>
  </si>
  <si>
    <t>Source quota diploma</t>
  </si>
  <si>
    <t>2016 https://www.insee.fr/fr/statistiques/4175605?sommaire=4175611&amp;geo=METRO-1</t>
  </si>
  <si>
    <t>2019 https://www.census.gov/quickfacts/fact/table/US/IPE120220</t>
  </si>
  <si>
    <t>2010 Rural-Urban Commuting Area Codes https://www.census.gov/quickfacts/fact/table/US/IPE120220</t>
  </si>
  <si>
    <t xml:space="preserve">2019 https://www.census.gov/popclock/print.php?component=growth&amp;image=//www.census.gov/popclock/share/images/growth_1561939200.png </t>
  </si>
  <si>
    <t>2019 https://www.census.gov/data/tables/time-series/demo/popest/2010s-national-detail.html</t>
  </si>
  <si>
    <t>2019 https://data.census.gov/cedsci/table?q=United%20States&amp;g=0100000US&amp;tid=ACSDP1Y2019.DP05</t>
  </si>
  <si>
    <t>South Africa</t>
  </si>
  <si>
    <t>R</t>
  </si>
  <si>
    <t>600k</t>
  </si>
  <si>
    <t>305k</t>
  </si>
  <si>
    <t>nglish: Social Democratic Party; Venstre; Danish People's Party; Danish Social Liberal Party; Conservative People's Party; Red-Green Alliance; Alternative Party; Socialist People's Party; New Right; Liberal Alliance; Others (Hard line, Christian Democrats; Klaus Riskær Pedersen, independent candidates); Prefer not to say // Danish: Socialdemokratiet; Venstre; Dansk Folkeparti; Radikale Venstre; Det Konservative Folkeparti; Enhedslisten; Alternativet; Socialistisk Folkeparti; Nye Borgerlige; Liberal Alliance; Andre (Stram Kurs, Kristendemokraterne, Klaus Riskær Pedersen, uafhængige kandidater); Foretrækker ikke at sige</t>
  </si>
  <si>
    <t>carbon price ($/tCO2)</t>
  </si>
  <si>
    <t>Marron &amp; Maag (2018) https://papers.ssrn.com/sol3/papers.cfm?abstract_id=3305124</t>
  </si>
  <si>
    <t>Marron &amp; Maag (2018) https://media.rff.org/documents/RFF-IB-18-07-rev_4evu2ny.pdf</t>
  </si>
  <si>
    <t>Deloitte (2020) A 70% reduction of CO2 emissions (with 1990 baseline) corresponds to 22.2 million tonnes of CO2e by 2030 (Deloitte report, p.26) . To achieve this the necessary carbon price is between 1000 (in 2025)-1250 DKK/tCO2e (161- 201 USD/CO2e). https://www.sgnation.dk/application/files/4116/0146/9329/SGN6_Climate_EN.pdf</t>
  </si>
  <si>
    <t>agriculture https://www.int-res.com/abstracts/cr/v15/n3/p221-238/</t>
  </si>
  <si>
    <t>gasoline price increase in $/liter, using 2.5 kgCO2/L (average between gasoline 2.69 and diesel 2.35) source: https://www.epa.gov/energy/greenhouse-gases-equivalencies-calculator-calculations-and-references (1 gallon = 3.78541 L)</t>
  </si>
  <si>
    <t>vid_pol, 17.2, 18.3, 18.4 gasoline price increase (LCU per liter, except US per gallon)</t>
  </si>
  <si>
    <t>gasoline price increase in LCU/liter (or gallon for US)</t>
  </si>
  <si>
    <t>transfer per adult in LCU/year, based on 20% emission reductions and assuming 80% is rebated (the rest compensates e.g. decrease in energy/VAT tax revenues)</t>
  </si>
  <si>
    <t>Simply multiply carbon tax by an average of gasoline and diesel emission factor (see A46)</t>
  </si>
  <si>
    <t>17k</t>
  </si>
  <si>
    <t>25k</t>
  </si>
  <si>
    <t>37,5k</t>
  </si>
  <si>
    <t>&lt;17k</t>
  </si>
  <si>
    <t>17-25k</t>
  </si>
  <si>
    <t>25-37.5k</t>
  </si>
  <si>
    <t>&gt;37.5k</t>
  </si>
  <si>
    <t>Hovedstaden</t>
  </si>
  <si>
    <t>Midtjylland</t>
  </si>
  <si>
    <t>Nordjylland</t>
  </si>
  <si>
    <t>Sjælland</t>
  </si>
  <si>
    <t>Syddanmark</t>
  </si>
  <si>
    <t>Assume 20% emission reduction as in the US from Marron &amp; Maag (2018), that 80% is rebated to each adult equally  (the rest compensates e.g. decrease in energy/VAT tax revenues), see A43:48</t>
  </si>
  <si>
    <t>Assume 25% emission reduction (compatible with official target of 35% reduction in 2030 (i.e. -70% from 1990) higher than the 20% in US because carbon tax is higher), that 80% is rebated to each adult equally  (the rest compensates e.g. decrease in energy/VAT tax revenues), see A43:48</t>
  </si>
  <si>
    <t>Winner (if Yes, how much donates)</t>
  </si>
  <si>
    <t>No</t>
  </si>
  <si>
    <t>Yes</t>
  </si>
  <si>
    <t>Voice</t>
  </si>
  <si>
    <t xml:space="preserve">Jeffrey Davenport, </t>
  </si>
  <si>
    <t>Tania Maj Roden, 350$</t>
  </si>
  <si>
    <t>Rasmus Meldgaard Harboe, 50$</t>
  </si>
  <si>
    <t>Videos</t>
  </si>
  <si>
    <t>Marco Barneto hello@marcobarneto.com 100€ per country (250$ for US)</t>
  </si>
  <si>
    <t>urbanity</t>
  </si>
  <si>
    <t>town &lt;20k</t>
  </si>
  <si>
    <t>town &gt;20k</t>
  </si>
  <si>
    <t>30k</t>
  </si>
  <si>
    <t>2.5k</t>
  </si>
  <si>
    <t>700k</t>
  </si>
  <si>
    <t>15k</t>
  </si>
  <si>
    <t>80k</t>
  </si>
  <si>
    <t>heat mortality https://www.ep.epiprev.it/articoli_scientifici/sull-incremento-della-mortalita-in-italia-nel-2015-analisi-della-mortalita-stagionale-nelle-32-citta-del-sistema-di-sorveglianza-della-mortalita-giornaliera</t>
  </si>
  <si>
    <t>40k deaths air pollution Lelieveld et al. (2019)</t>
  </si>
  <si>
    <t>hot days http://apps.who.int/iris/bitstream/handle/10665/260380/WHO-FWC-PHE-EPE-15.52-eng.pdf;jsessionid=A1FBCAD8C8DA772B36BBF57ADB077632?sequence=1</t>
  </si>
  <si>
    <t>river, agriculture https://www.cmcc.it/analisi-del-rischio-i-cambiamenti-climatici-in-italia</t>
  </si>
  <si>
    <t>Venice flooded https://osf.io/preprints/marxiv/73a25/download</t>
  </si>
  <si>
    <t>survey URL</t>
  </si>
  <si>
    <t>?Q_Language=HI</t>
  </si>
  <si>
    <t>?Q_Language=DE</t>
  </si>
  <si>
    <t>?Q_Language=JA</t>
  </si>
  <si>
    <t>?Q_Language=ID</t>
  </si>
  <si>
    <t>?Q_Language=PL</t>
  </si>
  <si>
    <t>https://lse.eu.qualtrics.com/jfe/form/SV_5v9eDh0dy0NcfBA</t>
  </si>
  <si>
    <t xml:space="preserve"> https://lse.eu.qualtrics.com/jfe/form/SV_bNG9fVgXBr0LX4W?Q_Language=DA</t>
  </si>
  <si>
    <t>150£ per year</t>
  </si>
  <si>
    <t>10 cents per liter</t>
  </si>
  <si>
    <t>160€ par an</t>
  </si>
  <si>
    <t>8 cents per liter</t>
  </si>
  <si>
    <t>180€ per year</t>
  </si>
  <si>
    <t>170€ per year</t>
  </si>
  <si>
    <t>12¥ per liter</t>
  </si>
  <si>
    <t>40 000¥ per year</t>
  </si>
  <si>
    <t>1600 Rp per liter</t>
  </si>
  <si>
    <t>1.2 million Rp per year</t>
  </si>
  <si>
    <t>40 cents per liter</t>
  </si>
  <si>
    <t>1100 zł per year</t>
  </si>
  <si>
    <t>1.6 R per liter</t>
  </si>
  <si>
    <t>5000 R per year</t>
  </si>
  <si>
    <t>1 million</t>
  </si>
  <si>
    <t>Europea/State</t>
  </si>
  <si>
    <t>National</t>
  </si>
  <si>
    <t>ASEAN/National</t>
  </si>
  <si>
    <t>Continental/National</t>
  </si>
  <si>
    <t>https://www.carbonfootprint.com/docs/2020_09_emissions_factors_sources_for_2020_electricity_v14.pdf</t>
  </si>
  <si>
    <t>Electricity emission factor (kgCO2e/kWh)</t>
  </si>
  <si>
    <t>by State</t>
  </si>
  <si>
    <t>https://global.jr-central.co.jp/en/company/about_shinkansen/</t>
  </si>
  <si>
    <t>bus</t>
  </si>
  <si>
    <t>4, Cape Town - Johannesburg, 1400 km</t>
  </si>
  <si>
    <t>https://wri-indonesia.org/en/blog/personalizing-carbon-footprint-our-travels-mobilize-climate-action</t>
  </si>
  <si>
    <t>2, Surabaya - Jakarta, 800 km</t>
  </si>
  <si>
    <t>2, Munich - Hamburg, 800 km</t>
  </si>
  <si>
    <t>2, Fukuoka - Tokyo, 1100 km</t>
  </si>
  <si>
    <t>https://indiaghgp.org/sites/default/files/Rail%20Transport%20Emission.pdf</t>
  </si>
  <si>
    <t>2, Mumbai - Bangaluru, 1000 km (or Mumbai - Ahmedabad, 500 km)</t>
  </si>
  <si>
    <t>equiv, year?</t>
  </si>
  <si>
    <t>2.14 income Q1 (rounded)</t>
  </si>
  <si>
    <t>2.14 income Q2 (rounded)</t>
  </si>
  <si>
    <t>2.14 income Q3 (rounded)</t>
  </si>
  <si>
    <t>2.14 yearly income Q1</t>
  </si>
  <si>
    <t>2.14 yearly income Q2</t>
  </si>
  <si>
    <t>2.14 yearly income Q3</t>
  </si>
  <si>
    <t>equiv, month</t>
  </si>
  <si>
    <t>2011 LIS equivalised cash disposable income, inflated to 2019 using nominal GDP growth https://data.worldbank.org/indicator/NY.GDP.MKTP.CN.AD?locations=IN</t>
  </si>
  <si>
    <t>2013 LIS equivalised cash disposable income, inflated to 2019 using nominal GDP growth https://data.worldbank.org/indicator/NY.GDP.MKTP.CN.AD?locations=JP</t>
  </si>
  <si>
    <t>2017 LIS equivalised cash disposable income, inflated to 2019 using nominal GDP growth https://data.worldbank.org/indicator/NY.GDP.MKTP.CN.AD?locations=ZA</t>
  </si>
  <si>
    <t>ind pre-tax, month</t>
  </si>
  <si>
    <t>22k</t>
  </si>
  <si>
    <t>13.5k</t>
  </si>
  <si>
    <t>29k</t>
  </si>
  <si>
    <t>23.5k</t>
  </si>
  <si>
    <t>32k</t>
  </si>
  <si>
    <t>11.5k</t>
  </si>
  <si>
    <t>24.5k</t>
  </si>
  <si>
    <t>25M</t>
  </si>
  <si>
    <t>45M</t>
  </si>
  <si>
    <t>77M</t>
  </si>
  <si>
    <t>2.9M</t>
  </si>
  <si>
    <t>4.25M</t>
  </si>
  <si>
    <t>6.25M</t>
  </si>
  <si>
    <t>42k</t>
  </si>
  <si>
    <t>46k</t>
  </si>
  <si>
    <t>115k</t>
  </si>
  <si>
    <t>2019 total money income https://www2.census.gov/programs-surveys/cps/tables/hinc-01/2020/hinc01_1.xlsx (see also:  https://www.census.gov/data/tables/time-series/demo/income-poverty/cps-hinc/hinc-01.html  https://www.taxpolicycenter.org/statistics/household-income-quintiles</t>
  </si>
  <si>
    <t>2019 Eurostat equivalised disposable income, cf. inc_quartiles in preparation.R (wid.world gives: 1350/2200/3800) https://ec.europa.eu/eurostat/estat-navtree-portlet-prod/BulkDownloadListing?file=data/ilc_di01.tsv.gz</t>
  </si>
  <si>
    <t>2019 individual pre-tax income StatBank https://www.statbank.dk/statbank5a/SelectVarVal/Define.asp?MainTable=INDKP105&amp;PLanguage=1&amp;PXSId=0&amp;wsid=cftree See also 2019 Eurostat, cf. inc_quartiles in preparation.R  171428/229067/300688</t>
  </si>
  <si>
    <t>2018 Eurostat equivalised disposable income, cf. inc_quartiles in preparation.R https://ec.europa.eu/eurostat/estat-navtree-portlet-prod/BulkDownloadListing?file=data/ilc_di01.tsv.gz, inflated to 2019 using nominal GDP growth https://data.worldbank.org/indicator/NY.GDP.MKTP.CN.AD?locations=GB</t>
  </si>
  <si>
    <t>2019 Eurostat equivalised disposable income, cf. inc_quartiles in preparation.R https://ec.europa.eu/eurostat/estat-navtree-portlet-prod/BulkDownloadListing?file=data/ilc_di01.tsv.gz</t>
  </si>
  <si>
    <t>2019 individual pre-tax income wid.world</t>
  </si>
  <si>
    <t>2k</t>
  </si>
  <si>
    <t>110k</t>
  </si>
  <si>
    <t>320k</t>
  </si>
  <si>
    <t>160k</t>
  </si>
  <si>
    <t>5M</t>
  </si>
  <si>
    <t>20M</t>
  </si>
  <si>
    <t>35M</t>
  </si>
  <si>
    <t>2.16 household wealth q1</t>
  </si>
  <si>
    <t>2.16 household wealth q2</t>
  </si>
  <si>
    <t>2.16 household wealth q3</t>
  </si>
  <si>
    <t>2.16 household wealth q4</t>
  </si>
  <si>
    <t>80M</t>
  </si>
  <si>
    <t>160M</t>
  </si>
  <si>
    <t>500M</t>
  </si>
  <si>
    <t>2018 Insee https://www.insee.fr/fr/statistiques/2388851</t>
  </si>
  <si>
    <t>2019 https://www.statbank.dk/statbank5a/selectvarval/define.asp?PLanguage=1&amp;subword=tabsel&amp;MainTable=FORMUE3&amp;PXSId=194386&amp;tablestyle=&amp;ST=SD&amp;buttons=0</t>
  </si>
  <si>
    <t>2012 wid.world inflated approximately</t>
  </si>
  <si>
    <t>2017 LIS inflated approximately</t>
  </si>
  <si>
    <t>2014 LIS inflated approximately</t>
  </si>
  <si>
    <t>2016 LIS inflated approximately</t>
  </si>
  <si>
    <t>Approximated using French values</t>
  </si>
  <si>
    <t>Approximated using South African values (GDP pc are similar and inequalities seem as high as in South Africa: https://www.thejakartapost.com/academia/2018/04/02/commentary-reducing-inequality-cracking-wealth-concentration-in-indonesia.html)</t>
  </si>
  <si>
    <t>Approximated using Slovakian and Estonia values from LIS</t>
  </si>
  <si>
    <t>2017 LIS lisdatacenter.org</t>
  </si>
  <si>
    <t>Greater London</t>
  </si>
  <si>
    <t>Script done</t>
  </si>
  <si>
    <t>Translated</t>
  </si>
  <si>
    <t>Recorded</t>
  </si>
  <si>
    <t>Survey launched</t>
  </si>
  <si>
    <t>x</t>
  </si>
  <si>
    <t>Jacques Denigelles, 90$</t>
  </si>
  <si>
    <t>Venice flooded https://tandf.figshare.com/articles/dataset/Flooding_scenario_for_four_Italian_coastal_plains_using_three_relative_sea_level_rise_models/5766519/1?file=10160808</t>
  </si>
  <si>
    <t>https://www.researchgate.net/profile/Walter-Falcon/publication/226832884_Using_El_NinoSouthern_Oscillation_Climate_Data_to_Predict_Rice_Production_in_Indonesia/links/00b7d519146133b916000000/Using-El-Nino-Southern-Oscillation-Climate-Data-to-Predict-Rice-Production-in-Indonesia.pdf</t>
  </si>
  <si>
    <t>https://web.archive.org/web/20101025171036/http://www.alertnet.org/thefacts/reliefresources/114303555233.htm</t>
  </si>
  <si>
    <t>https://www.climatelinks.org/sites/default/files/asset/document/Indonesia%20Costs%20of%20CC%202050%20Policy%20Brief.pdf</t>
  </si>
  <si>
    <t>https://www.wider.unu.edu/publication/climate-change-effects-irrigation-demand-and-crop-yields-south-africa#:~:text=Research%20Brief-,Climate%20change%20effects%20on%20irrigation%20demand%20and%20crop%20yields%20in,decline%20in%20average%20annual%20yields.</t>
  </si>
  <si>
    <t>https://core.ac.uk/download/pdf/6261529.pdf</t>
  </si>
  <si>
    <t>https://www.preventionweb.net/files/11490_oiclimatechangesouthafrica1.pdf</t>
  </si>
  <si>
    <t>https://smeru.or.id/sites/default/files/publication/climatechangecbms.pdf</t>
  </si>
  <si>
    <t>https://www.worldweatherattribution.org/the-role-of-climate-change-in-the-2015-2017-drought-in-the-western-cape-of-south-africa/</t>
  </si>
  <si>
    <t>https://databank.worldbank.org/data/download/poverty/33EF03BB-9722-4AE2-ABC7-AA2972D68AFE/Global_POVEQ_IDN.pdf</t>
  </si>
  <si>
    <t>https://en.wikipedia.org/wiki/Climate_change_in_South_Africa#Impacts_on_people</t>
  </si>
  <si>
    <t>https://features.japantimes.co.jp/climate-crisis-2030/</t>
  </si>
  <si>
    <t>https://www.env.go.jp/earth/tekiou/pamph2018_full_Eng.pdf</t>
  </si>
  <si>
    <t>https://www.lifegate.com/typhoons-climate-change-japan</t>
  </si>
  <si>
    <t>https://www.wwf.or.jp/activities/lib/pdf_climate/environment/WWF_NipponChanges_lores.pdf</t>
  </si>
  <si>
    <t>https://ourworld.unu.edu/en/japan-examines-costs-of-climate-change</t>
  </si>
  <si>
    <t>https://scienceinpoland.pap.pl/en/news/news%2C31836%2Cexpert-climate-change-poland-extremely-warm-summers-and-grey-rainy-winters.html</t>
  </si>
  <si>
    <t>https://www.climatechangepost.com/poland/agriculture-and-horticulture/</t>
  </si>
  <si>
    <t>https://www.researchgate.net/publication/46574490_Climate_Change_and_its_Effect_on_Agriculture_Water_Resources_and_Human_Health_Sectors_in_Poland</t>
  </si>
  <si>
    <t>https://onlinelibrary.wiley.com/doi/pdf/10.1002/wcc.175?casa_token=gqogIeHWYJkAAAAA:xONtVAat1l-I1LNXj7bekBYJSPSx4YNXHUeQ7A8PlRRAUOr1WpqZ-yqRJoK4dj0mrNTVZSb_VALZ5srE</t>
  </si>
  <si>
    <t>https://link.springer.com/article/10.1007/s11600-018-0220-4#Sec18</t>
  </si>
  <si>
    <t>https://core.ac.uk/download/pdf/29243736.pdf</t>
  </si>
  <si>
    <t>https://www.government.nl/binaries/government/documents/publications/2019/02/05/climate-change-profiles/Indonesia.pdf</t>
  </si>
  <si>
    <t>Jakarta floodings https://www.nytimes.com/2020/01/02/world/asia/indonesia-jakarta-rain-floods.html?auth=link-dismiss-google1tap</t>
  </si>
  <si>
    <t>https://www.nature.com/articles/s41467-019-12808-z</t>
  </si>
  <si>
    <t>Gurpreet Kaur, 120$</t>
  </si>
  <si>
    <t>Translation (8000 words)</t>
  </si>
  <si>
    <t>vid_cli Deaths from air pollution (Lelieveld et al. 2019)</t>
  </si>
  <si>
    <t>vid_cli M people permanently flooded in 2100 RCP8.5 (Kulp &amp; Strauss, 2019 https://www.nature.com/articles/s41467-019-12808-z)</t>
  </si>
  <si>
    <t>Price Respondi (k£)</t>
  </si>
  <si>
    <t>China</t>
  </si>
  <si>
    <t>Price Respondi after negotiation (€)</t>
  </si>
  <si>
    <t>water scarcity http://apps.who.int/iris/bitstream/handle/10665/260380/WHO-FWC-PHE-EPE-15.52-eng.pdf;jsessionid=A1FBCAD8C8DA772B36BBF57ADB077632?sequence=1</t>
  </si>
  <si>
    <t>Herwita Titi Sekartaji, 80$</t>
  </si>
  <si>
    <t>Megumi S, 240$</t>
  </si>
  <si>
    <t>Video done</t>
  </si>
  <si>
    <t>Climate Video</t>
  </si>
  <si>
    <t>Policy Video</t>
  </si>
  <si>
    <t>https://lse.eu.qualtrics.com/WRQualtricsControlPanel/File.php?F=F_dgnXQoN84vq2YXs</t>
  </si>
  <si>
    <t>https://lse.eu.qualtrics.com/WRQualtricsControlPanel/File.php?F=F_39OXHJ3gT6p4U74</t>
  </si>
  <si>
    <t>https://lse.eu.qualtrics.com/WRQualtricsControlPanel/File.php?F=F_9YacInO3B7TVcGy</t>
  </si>
  <si>
    <t>https://lse.eu.qualtrics.com/WRQualtricsControlPanel/File.php?F=F_6F2lryw2eo1eQNU</t>
  </si>
  <si>
    <t>https://lse.eu.qualtrics.com/WRQualtricsControlPanel/File.php?F=F_cT8837yWYLScqLs</t>
  </si>
  <si>
    <t>https://lse.eu.qualtrics.com/WRQualtricsControlPanel/File.php?F=F_bj5mFN15bJnlUbk</t>
  </si>
  <si>
    <t>20-99k</t>
  </si>
  <si>
    <t>&gt;100k</t>
  </si>
  <si>
    <t>2-20k</t>
  </si>
  <si>
    <t xml:space="preserve"> https://lse.eu.qualtrics.com/jfe/form/SV_4HqYpRHQw5LpNYO?Q_Language=FR</t>
  </si>
  <si>
    <t>Grand Pôle</t>
  </si>
  <si>
    <t>Couronne GP</t>
  </si>
  <si>
    <t>Autre</t>
  </si>
  <si>
    <t>urban category</t>
  </si>
  <si>
    <t>Unused:</t>
  </si>
  <si>
    <t>200/600/1,000/2,000/6,000/10,000/20,000</t>
  </si>
  <si>
    <t>Quota after bug</t>
  </si>
  <si>
    <t>Bug</t>
  </si>
  <si>
    <t>Quota (+10%) after bug</t>
  </si>
  <si>
    <t>Hindi: Kamran Ahmad, 90$, +971551976410; English: Melroy Furtado, 100$</t>
  </si>
  <si>
    <t>Massimo 100$</t>
  </si>
  <si>
    <t>~ Ana</t>
  </si>
  <si>
    <t>2.4, 2.5 urban definition</t>
  </si>
  <si>
    <t>core metropolitan, from zipcode</t>
  </si>
  <si>
    <t>grand pôle, from zipcode</t>
  </si>
  <si>
    <t>&gt;20k, from subjective answer</t>
  </si>
  <si>
    <t>Brazil</t>
  </si>
  <si>
    <t>Mexico</t>
  </si>
  <si>
    <t>South Korea</t>
  </si>
  <si>
    <t>adult population (2020) cf. data/future_population… source: UN https://population.un.org/wpp/Download/Files/1_Indicators%20(Standard)/EXCEL_FILES/1_Population/WPP2019_POP_F15_1_ANNUAL_POPULATION_BY_AGE_BOTH_SEXES.xlsx</t>
  </si>
  <si>
    <t>Ayanda Z., 40$</t>
  </si>
  <si>
    <t>Katarzyna Smiejczak, 80$ (Anna Wosik, 20$)</t>
  </si>
  <si>
    <t>Quotas</t>
  </si>
  <si>
    <t>David Parry, 75$</t>
  </si>
  <si>
    <t>Buhle Shibodze, 60$</t>
  </si>
  <si>
    <t>R$</t>
  </si>
  <si>
    <t>₩</t>
  </si>
  <si>
    <t>12,480k</t>
  </si>
  <si>
    <t>1,445k</t>
  </si>
  <si>
    <t>815k</t>
  </si>
  <si>
    <t>1,110k</t>
  </si>
  <si>
    <t>3,375k</t>
  </si>
  <si>
    <t>825k</t>
  </si>
  <si>
    <t>550k</t>
  </si>
  <si>
    <t>12.5M</t>
  </si>
  <si>
    <t>800k</t>
  </si>
  <si>
    <t>3.5M</t>
  </si>
  <si>
    <t>https://www.thelancet.com/article/S2542-5196(20)30161-3/fulltext</t>
  </si>
  <si>
    <t>https://earth.org/tackling-chinas-water-shortage-crisis/</t>
  </si>
  <si>
    <t>https://link.springer.com/article/10.1023/A:1006351126446</t>
  </si>
  <si>
    <t>https://www.nature.com/articles/s41467-018-05252-y</t>
  </si>
  <si>
    <t>https://www.ifpri.org/blog/climate-change-adversely-impact-grain-production-china-2030#:~:text=In%20China%2C%20climate%20change%2Ddriven,scenarios%20in%20our%20research%20reveals.</t>
  </si>
  <si>
    <t>https://www.bloomberg.com/news/articles/2020-08-27/china-is-heating-up-faster-than-the-global-average-data-shows?sref=vxSzVDP0</t>
  </si>
  <si>
    <t>0.7 ¥ per liter</t>
  </si>
  <si>
    <t>0.6 R$ per liter</t>
  </si>
  <si>
    <t>2.2$ per liter</t>
  </si>
  <si>
    <t>125 ₩ per liter</t>
  </si>
  <si>
    <t>1800 ¥ per year</t>
  </si>
  <si>
    <t>450 R$ per year</t>
  </si>
  <si>
    <t>3100$ per year</t>
  </si>
  <si>
    <t>500K₩ per year</t>
  </si>
  <si>
    <t>Men/Female Ratio</t>
  </si>
  <si>
    <t>2.5 town size 0 (discarded in e$urbanity)</t>
  </si>
  <si>
    <t>160€ per year</t>
  </si>
  <si>
    <t>coverage</t>
  </si>
  <si>
    <t>all</t>
  </si>
  <si>
    <t>tr &amp; building</t>
  </si>
  <si>
    <t>https://www.thelancet.com/journals/lanplh/article/PIIS2542-5196(20)30203-5/fulltext</t>
  </si>
  <si>
    <t>Northern Germany</t>
  </si>
  <si>
    <t>Western Germany</t>
  </si>
  <si>
    <t>Central Germany</t>
  </si>
  <si>
    <t>Eastern Germany</t>
  </si>
  <si>
    <t>Southern Germany</t>
  </si>
  <si>
    <t>Northern:</t>
  </si>
  <si>
    <t>Bremen, Hamburg, Lower Saxony, Mecklenburg-Western Pomerania, Schleswig-Holstein</t>
  </si>
  <si>
    <t>Western:</t>
  </si>
  <si>
    <t>North Rhine-Westphalia, Rhineland-Palatinate, Saarland</t>
  </si>
  <si>
    <t>Central:</t>
  </si>
  <si>
    <t>Hesse, Thuringia</t>
  </si>
  <si>
    <t>Eastern:</t>
  </si>
  <si>
    <t>Southern:</t>
  </si>
  <si>
    <t>Berlin, Brandenburg, Saxony, Saxony-Anhalt</t>
  </si>
  <si>
    <t>Baden-Württemberg, Bavaria</t>
  </si>
  <si>
    <t>North-West</t>
  </si>
  <si>
    <t>North-East</t>
  </si>
  <si>
    <t>Centre</t>
  </si>
  <si>
    <t>Islands</t>
  </si>
  <si>
    <t>Central</t>
  </si>
  <si>
    <t>South-West</t>
  </si>
  <si>
    <t>Central-East</t>
  </si>
  <si>
    <t>South-East</t>
  </si>
  <si>
    <t>Pomeranian, West Pomeranian</t>
  </si>
  <si>
    <t>Warman-Masurian, Podlaskie</t>
  </si>
  <si>
    <t>Lubusz, Greater Poland, Kuyavian-Pomeranian</t>
  </si>
  <si>
    <t>Lower Silesian, Opole</t>
  </si>
  <si>
    <t>Silesian, Lesser Poland, Subcarpathian</t>
  </si>
  <si>
    <t>Lodz, Masovian, Lubin, Holy Cross</t>
  </si>
  <si>
    <t>Salvador Gonzalez, 100$</t>
  </si>
  <si>
    <t>Alex Nakamura, 200$</t>
  </si>
  <si>
    <t>Ismery Rivera, 110$</t>
  </si>
  <si>
    <t>Marcel Hallensleben, 150$</t>
  </si>
  <si>
    <t>50/150/300/500/1,500/3,000/5,000</t>
  </si>
  <si>
    <t>?Q_Language=ZU</t>
  </si>
  <si>
    <t>https://en.wikipedia.org/wiki/Regions_of_Italy#Macroregions</t>
  </si>
  <si>
    <t>Northern Zonal Council</t>
  </si>
  <si>
    <t>Southern Zonal Council</t>
  </si>
  <si>
    <t>Central Zonal Council</t>
  </si>
  <si>
    <t>Eastern Zonal Council</t>
  </si>
  <si>
    <t>Western Zonal Council</t>
  </si>
  <si>
    <t>Rest (North Eastern)</t>
  </si>
  <si>
    <t>https://en.wikipedia.org/wiki/Zonal_Council</t>
  </si>
  <si>
    <t>https://statisticstimes.com/demographics/india/indian-states-population.php</t>
  </si>
  <si>
    <t>40/100/200/400/1000/2000/4000</t>
  </si>
  <si>
    <t>City or Town</t>
  </si>
  <si>
    <t>Rural and other</t>
  </si>
  <si>
    <t>Large Urban</t>
  </si>
  <si>
    <t>Cities</t>
  </si>
  <si>
    <t>Small Cities</t>
  </si>
  <si>
    <t>https://www.istat.it/it/archivio/156224</t>
  </si>
  <si>
    <t>https://ec.europa.eu/eurostat/web/products-manuals-and-guidelines/-/KS-GQ-18-008</t>
  </si>
  <si>
    <t>https://www.doogal.co.uk/postcodedownloads.php</t>
  </si>
  <si>
    <t>https://www.ons.gov.uk/file?uri=/methodology/geography/geographicalproducts/ruralurbanclassifications/2011ruralurbanclassification/rucladleafletmay2015tcm77406355.pdf</t>
  </si>
  <si>
    <t>~ Tobias</t>
  </si>
  <si>
    <t xml:space="preserve">desertification https://www.pwc.es/es/publicaciones/assets/informe-sector-agricola-espanol.pdf </t>
  </si>
  <si>
    <t xml:space="preserve">heatwave Aemet  (2020): http://www.aemet.es/en/noticias/2020/09/olas_de_calor_duplicadas_esta_ultima_decada and </t>
  </si>
  <si>
    <t xml:space="preserve">heatwave http://www.aemet.es/documentos/es/conocermas/recursos_en_linea/publicaciones_y_estudios/estudios/Olas_calor/Olas_Calor_ActualizacionMarzo2020.pdf </t>
  </si>
  <si>
    <t xml:space="preserve">fires De Rigo et al. (2017) </t>
  </si>
  <si>
    <t>flooding Ebro Resilience (2020)</t>
  </si>
  <si>
    <t xml:space="preserve">flooding http://www.ieee.es/en/Galerias/fichero/docs_opinion/2020/DIEEEO108_2020JONGOM_inundaciones.pdf </t>
  </si>
  <si>
    <t xml:space="preserve">agri http://oa.upm.es/12061/2/INVE_MEM_2011_108790.pdf </t>
  </si>
  <si>
    <t xml:space="preserve">agri https://www.pwc.es/es/publicaciones/assets/informe-sector-agricola-espanol.pdf and </t>
  </si>
  <si>
    <t xml:space="preserve">agri https://s03.s3c.es/imag/doc/2021-02-03/Miteco-Impacto-cambio-climatico-espana.pdf </t>
  </si>
  <si>
    <t xml:space="preserve">air pollution https://www.europapress.es/sociedad/medio-ambiente-00647/noticia-107-espanoles-mayores-14-anos-fallece-causa-contaminacion-derivada-combustibles-fosiles-20210209122437.html </t>
  </si>
  <si>
    <t>Mateusz Fuczylo, 90$</t>
  </si>
  <si>
    <t>90k</t>
  </si>
  <si>
    <t>170k</t>
  </si>
  <si>
    <t>Center:</t>
  </si>
  <si>
    <t>Madrid, Castilla-la-Mancha</t>
  </si>
  <si>
    <t>North</t>
  </si>
  <si>
    <t>Norht-West</t>
  </si>
  <si>
    <t>East:</t>
  </si>
  <si>
    <t>Aragon, Navarre, La Rioja, Basque Country, Cantabria</t>
  </si>
  <si>
    <t>Castille and Leon, Asturias, Galicia</t>
  </si>
  <si>
    <t>Catalonia, Valencia, Balearic Islands</t>
  </si>
  <si>
    <t>Total</t>
  </si>
  <si>
    <t>Source:</t>
  </si>
  <si>
    <t>https://en.wikipedia.org/wiki/Autonomous_communities_of_Spain#Autonomous_communities</t>
  </si>
  <si>
    <t>equiv, after-tax, monthly</t>
  </si>
  <si>
    <t>equiv, monthly, after-tax</t>
  </si>
  <si>
    <t>~ Adrien</t>
  </si>
  <si>
    <t>Wing Yee Chan, 80$</t>
  </si>
  <si>
    <t>equiv, yearly, pre-tax</t>
  </si>
  <si>
    <t>~ Wing Yee</t>
  </si>
  <si>
    <t>Abduh, 90$</t>
  </si>
  <si>
    <t>50,000/150,000/300,000/500,000/1,500,000/3,000,000/5,000,000</t>
  </si>
  <si>
    <t>~ Herwita</t>
  </si>
  <si>
    <t>New price Dynata (mean 7690€, for pilot count of 200 add 10% of price, prices have raised by 100-200€ per country 05/25, Japan by 1000€)</t>
  </si>
  <si>
    <t>https://censusindia.gov.in/pca/pcadata/DDW_PCA0000_2011_wardlevel.rar</t>
  </si>
  <si>
    <t>after removing duplicates by names</t>
  </si>
  <si>
    <t>&lt;5k</t>
  </si>
  <si>
    <t>5k-20k</t>
  </si>
  <si>
    <t>20k-50k</t>
  </si>
  <si>
    <t>50k-250k</t>
  </si>
  <si>
    <t>250k-3M</t>
  </si>
  <si>
    <t>&gt;3M</t>
  </si>
  <si>
    <t>2.5 Agglomeration size</t>
  </si>
  <si>
    <t>2.6 Race/nationality</t>
  </si>
  <si>
    <t>2.19 Add: "This excludes flatmates." Remove "below 18"</t>
  </si>
  <si>
    <t>2.14 Adapt incomes</t>
  </si>
  <si>
    <t>a</t>
  </si>
  <si>
    <t>2.16 Adapt wealth</t>
  </si>
  <si>
    <t>24.1, 24.2 Election</t>
  </si>
  <si>
    <t>24.5 Change wording to "On economic policy matters, where do you see yourself on a scale from 1 to 5, where 1 is Left and 5 is Right?"</t>
  </si>
  <si>
    <t>t</t>
  </si>
  <si>
    <t>24.6 Remove Political affiliation</t>
  </si>
  <si>
    <t>3.1 Add "Coal" and "District heating"</t>
  </si>
  <si>
    <t>242 Change to "yearly"</t>
  </si>
  <si>
    <t>3.4, 21.5 Remove beef questions</t>
  </si>
  <si>
    <t>242, 3.2 Adapt heating, gas expenses</t>
  </si>
  <si>
    <t>9.3 Adapt climate impacts treatment question</t>
  </si>
  <si>
    <t>12.2 Change "sales tax" to "the VAT (value-added tax)"</t>
  </si>
  <si>
    <t>R,t</t>
  </si>
  <si>
    <t>13.10 Adapt coach/train and cities</t>
  </si>
  <si>
    <t>14.2 Remove [Country] option</t>
  </si>
  <si>
    <t>14.3 Replace "maintaining" by "sustaining"</t>
  </si>
  <si>
    <t>14.9, 14.11 Change to "limit or renounce"</t>
  </si>
  <si>
    <t>16.7 Remove "Transfers from high-income countries"</t>
  </si>
  <si>
    <t>16.7 Translate "Transfers from high-income countries"</t>
  </si>
  <si>
    <t>133, 134 Translate new question cash transfers</t>
  </si>
  <si>
    <t>19.2 Donation Adapt axis</t>
  </si>
  <si>
    <t>19.2 Donation replace "in % of max" by "in [currency]"</t>
  </si>
  <si>
    <t>20.2 Scale adapt "European"</t>
  </si>
  <si>
    <t>R,a</t>
  </si>
  <si>
    <t>20.7 Adapt values of global basic income</t>
  </si>
  <si>
    <t>20.8 Translate millionaire in $</t>
  </si>
  <si>
    <t>Add variant on heating</t>
  </si>
  <si>
    <t>3.1, 242, 243, 21.1, 21.2, 277, 278 Remove heating questions</t>
  </si>
  <si>
    <t>winner_latent = 0</t>
  </si>
  <si>
    <t>2015 wid.world inflated approximately</t>
  </si>
  <si>
    <t>&gt;20k, from answer</t>
  </si>
  <si>
    <t>parent's nationality</t>
  </si>
  <si>
    <t>2, Shanghai - Beijing, 1300 km</t>
  </si>
  <si>
    <t>https://chinadialogue.net/en/energy/11174-how-green-is-china-s-high-speed-rail/ https://www.bbc.com/news/science-environment-49349566</t>
  </si>
  <si>
    <t>1000/3000/5000/10000/30000/50000/100000</t>
  </si>
  <si>
    <t>70 crore</t>
  </si>
  <si>
    <t>National/Province/Local</t>
  </si>
  <si>
    <t>?Q_Language=ZN</t>
  </si>
  <si>
    <t>23.4, 24.1, 24.2, 24.5, 24.6, 19.2, 22.2, 22.3, 25.1, 257 Remove for China (Respondi)</t>
  </si>
  <si>
    <t>New instructions given/written</t>
  </si>
  <si>
    <t>Daniele Goffi, 0$?</t>
  </si>
  <si>
    <t>20/75/125/200/250/300</t>
  </si>
  <si>
    <t>5/25/75/125/175/225</t>
  </si>
  <si>
    <t>5/25/75/125/200</t>
  </si>
  <si>
    <t>20/100/300/500/800</t>
  </si>
  <si>
    <t>800/3,000/5,000/8,000</t>
  </si>
  <si>
    <t>200/1,000/3,000/5,000/8,000</t>
  </si>
  <si>
    <t>242 heating expenses thresholds</t>
  </si>
  <si>
    <t>3.2 gas expenses thresholds</t>
  </si>
  <si>
    <t>242 heating form</t>
  </si>
  <si>
    <t>month</t>
  </si>
  <si>
    <t>year</t>
  </si>
  <si>
    <t>none</t>
  </si>
  <si>
    <t>200/800/1300/2000</t>
  </si>
  <si>
    <t>1000/3000/5000/8000</t>
  </si>
  <si>
    <t>20,000/80,000/130,000/200,000</t>
  </si>
  <si>
    <t>2,000/8,000/13,000/20,000</t>
  </si>
  <si>
    <t>50/250/750/1250/2000</t>
  </si>
  <si>
    <t>500/2,500/7,500/13,000/20,000</t>
  </si>
  <si>
    <t>50k/250k/750k/1300k/2000k</t>
  </si>
  <si>
    <t>implemented</t>
  </si>
  <si>
    <t>16.7 Change "sales tax" to "the VAT (value-added tax)"</t>
  </si>
  <si>
    <t>https://en.wikipedia.org/wiki/List_of_regions_of_Japan</t>
  </si>
  <si>
    <t>Kyushu, Chugoku, Shikoku</t>
  </si>
  <si>
    <t>Hokkaido, Tohoku</t>
  </si>
  <si>
    <t>Chubu</t>
  </si>
  <si>
    <t>Kansai:</t>
  </si>
  <si>
    <t>Kanto:</t>
  </si>
  <si>
    <t>Quotas done</t>
  </si>
  <si>
    <t>town &lt;100k</t>
  </si>
  <si>
    <t>town &gt;100k</t>
  </si>
  <si>
    <t>Iran</t>
  </si>
  <si>
    <t>Nigeria</t>
  </si>
  <si>
    <t>(Saudi Arabia, Canada, Turkey, Russia)</t>
  </si>
  <si>
    <t>Western Java</t>
  </si>
  <si>
    <t>Eastern Java</t>
  </si>
  <si>
    <t>Northern  Islands</t>
  </si>
  <si>
    <t>Eastern Islands</t>
  </si>
  <si>
    <t>Sumatra</t>
  </si>
  <si>
    <t>Western Java:</t>
  </si>
  <si>
    <t>Banten, Jakarta, West Java</t>
  </si>
  <si>
    <t>Eastern Java:</t>
  </si>
  <si>
    <t>Central Java, Yogyakarta, East Java</t>
  </si>
  <si>
    <t>Northern Islands:</t>
  </si>
  <si>
    <t>Kalimantan, Sulawesi</t>
  </si>
  <si>
    <t>Eastern Islands:</t>
  </si>
  <si>
    <t>Maluku, Sunda Islands, New Guinea</t>
  </si>
  <si>
    <t>Sources:</t>
  </si>
  <si>
    <t>https://en.wikipedia.org/wiki/Regions_of_Indonesia</t>
  </si>
  <si>
    <t>https://en.wikipedia.org/wiki/Demographics_of_Indonesia</t>
  </si>
  <si>
    <t>Gauteng</t>
  </si>
  <si>
    <t>Center</t>
  </si>
  <si>
    <t>West:</t>
  </si>
  <si>
    <t>Western Cape, Northern Cape</t>
  </si>
  <si>
    <t>North West, Free State</t>
  </si>
  <si>
    <t>North-East:</t>
  </si>
  <si>
    <t>Limpopo, Mpumalanga</t>
  </si>
  <si>
    <t>South-East:</t>
  </si>
  <si>
    <t>KwaZulu-Natal, Eastern Cape</t>
  </si>
  <si>
    <t>North China</t>
  </si>
  <si>
    <t>Northeast China</t>
  </si>
  <si>
    <t>East China</t>
  </si>
  <si>
    <t>South Central China</t>
  </si>
  <si>
    <t>West China</t>
  </si>
  <si>
    <t>West China:</t>
  </si>
  <si>
    <t>Northwest China, Southwest China</t>
  </si>
  <si>
    <t>https://en.wikipedia.org/wiki/List_of_regions_of_China</t>
  </si>
  <si>
    <t>Rural:</t>
  </si>
  <si>
    <t>Rural Township + semi-urban Area + town &lt; 50k</t>
  </si>
  <si>
    <t>Town</t>
  </si>
  <si>
    <t>Nom</t>
  </si>
  <si>
    <t>Category</t>
  </si>
  <si>
    <t>Zhèn</t>
  </si>
  <si>
    <t>Jiēdào</t>
  </si>
  <si>
    <t>Urban Subdistrict</t>
  </si>
  <si>
    <t>Xiāng</t>
  </si>
  <si>
    <t>Rural Township</t>
  </si>
  <si>
    <t>Dìqū</t>
  </si>
  <si>
    <t>Semi-Urban Area</t>
  </si>
  <si>
    <t xml:space="preserve">chăng </t>
  </si>
  <si>
    <t xml:space="preserve">jùqū </t>
  </si>
  <si>
    <t xml:space="preserve">Xiàn </t>
  </si>
  <si>
    <t>County</t>
  </si>
  <si>
    <t>Sūmù</t>
  </si>
  <si>
    <t>Township</t>
  </si>
  <si>
    <t>Zìzhìxiàn</t>
  </si>
  <si>
    <t>Autonomous County</t>
  </si>
  <si>
    <t>Most important</t>
  </si>
  <si>
    <t>https://www.destatis.de/DE/Themen/Laender-Regionen/Regionales/Gemeindeverzeichnis/Administrativ/Archiv/GVAuszugJ/31122019_Auszug_GV.html</t>
  </si>
  <si>
    <t>Definition</t>
  </si>
  <si>
    <t>https://ec.europa.eu/eurostat/ramon/miscellaneous/index.cfm?TargetUrl=DSP_DEGURBA</t>
  </si>
  <si>
    <t>Town and Suburbs</t>
  </si>
  <si>
    <t>Urban defined as:</t>
  </si>
  <si>
    <t>Kota + Capital town of Kabupaten</t>
  </si>
  <si>
    <t>https://unstats.un.org/unsd/demographic-social/meetings/2019/newyork-egm-statmeth/docs/s08-01-IDN.pptx</t>
  </si>
  <si>
    <t>13.11 change pasta to rice (or else) and chicken wings</t>
  </si>
  <si>
    <t>a,t</t>
  </si>
  <si>
    <t>Urban:</t>
  </si>
  <si>
    <t>Live in metropolitan municipality or in capital of a District municipality</t>
  </si>
  <si>
    <t>Census 2011</t>
  </si>
  <si>
    <t>https://en.wikipedia.org/wiki/Districts_of_South_Africa</t>
  </si>
  <si>
    <t>Urban category</t>
  </si>
  <si>
    <t>https://lse.eu.qualtrics.com/jfe/form/SV_aa8zIThugucSCWi?Q_Language=ES-ES</t>
  </si>
  <si>
    <t>Canada</t>
  </si>
  <si>
    <t>Turkey</t>
  </si>
  <si>
    <t>Egypt</t>
  </si>
  <si>
    <t>GHG footprint (2016) EU27: 3609 Global Carbon Project https://en.wikipedia.org/wiki/List_of_countries_by_greenhouse_gas_emissions</t>
  </si>
  <si>
    <t>CO2 footprint per capita (2018) EU27: 7.9 http://www.globalcarbonatlas.org/en/CO2-emissions</t>
  </si>
  <si>
    <t>population (2021) https://www.worldometers.info/world-population/population-by-country/</t>
  </si>
  <si>
    <t>GHG footprint per capita EU27: 8.1</t>
  </si>
  <si>
    <t>T</t>
  </si>
  <si>
    <t>2.4 Zipcode (incl. Recode region)</t>
  </si>
  <si>
    <t>quotas done</t>
  </si>
  <si>
    <t>https://lse.eu.qualtrics.com/jfe/form/SV_3WUI1L5FgEqJrN4?Q_Language=IT</t>
  </si>
  <si>
    <t>https://lse.eu.qualtrics.com/jfe/form/SV_4NSn3izWhCCMy4C?Q_Language=EN-GB</t>
  </si>
  <si>
    <t>equiv, year (gross)?</t>
  </si>
  <si>
    <t>~</t>
  </si>
  <si>
    <t>equiv, year (pre-tax)</t>
  </si>
  <si>
    <t>https://www.citypopulation.de/en/japan/</t>
  </si>
  <si>
    <t>Extremadura, Andalusia, Murcia, Canaris Islands, Melillla, Ceuta</t>
  </si>
  <si>
    <t>https://www.globalpetrolprices.com/gasoline_prices/</t>
  </si>
  <si>
    <t>Source price natural gas</t>
  </si>
  <si>
    <t>https://www.globalpetrolprices.com/electricity_prices/</t>
  </si>
  <si>
    <t>Source price heating oil</t>
  </si>
  <si>
    <t>https://www.globalpetrolprices.com/heating_oil_prices/</t>
  </si>
  <si>
    <t>https://www.globalpetrolprices.com/natural_gas_prices/</t>
  </si>
  <si>
    <t>Source price coal</t>
  </si>
  <si>
    <t>http://gpi.tge.pl/en/web/wegiel/51;jsessionid=FE151D8133A5227E9CF83DD1E59C757A.gpi-app1</t>
  </si>
  <si>
    <t>Table 4.1(Jan 2017) http://www.energy.gov.za/files/media/explained/Energy-Price-Report-2018.pdf</t>
  </si>
  <si>
    <t>Price gasoline (05-Jul-2021) USD/Liter (Gallon for US)</t>
  </si>
  <si>
    <t>Price electricity for households (December-2020) USD/kWh</t>
  </si>
  <si>
    <t>Price natural gas for households (March-2021) USD/kWh</t>
  </si>
  <si>
    <t>Price heating oil (05-Jul-2021) USD/Liter</t>
  </si>
  <si>
    <t>Price coal (bituminous) USD/t</t>
  </si>
  <si>
    <t>ind, monthly pre-tax</t>
  </si>
  <si>
    <t>Southern England</t>
  </si>
  <si>
    <t>Northern England</t>
  </si>
  <si>
    <t>"South West", "South East", "London", "East of England"</t>
  </si>
  <si>
    <t>West Midlands", "East Midlands", "North West", "Yorkshire and The Humber", "North East"</t>
  </si>
  <si>
    <t>London</t>
  </si>
  <si>
    <t>Central UK</t>
  </si>
  <si>
    <t>Northern UK</t>
  </si>
  <si>
    <t>Southern England:</t>
  </si>
  <si>
    <t>Central UK:</t>
  </si>
  <si>
    <t>Northern England:</t>
  </si>
  <si>
    <t>Northern UK:</t>
  </si>
  <si>
    <t>same source as urban category</t>
  </si>
  <si>
    <t>fossil CO2 emissions (2017, MtCO2) global: 37.1 Gt source: https://publications.jrc.ec.europa.eu/repository/handle/JRC113738 https://en.wikipedia.org/wiki/List_of_countries_by_carbon_dioxide_emissions</t>
  </si>
  <si>
    <t>https://www.argusmedia.com/ja/news/2166902-chinas-ndrc-keeps-base-coal-price-unchanged-for-2021#.X9AriLw3LDc.twitter</t>
  </si>
  <si>
    <t>~ quotas</t>
  </si>
  <si>
    <t>~ Ana, Ayanda</t>
  </si>
  <si>
    <t>135, 136, 137 Adapt new question positive/costless</t>
  </si>
  <si>
    <t>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</si>
</sst>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"/>
    <numFmt numFmtId="166" formatCode="0.0000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6" fillId="0" borderId="0" applyNumberFormat="0" applyBorder="0" applyAlignment="0"/>
  </cellStyleXfs>
  <cellXfs count="44">
    <xf numFmtId="0" fontId="0" fillId="0" borderId="0" xfId="0"/>
    <xf numFmtId="0" fontId="1" fillId="0" borderId="0" xfId="0" applyFont="1"/>
    <xf numFmtId="0" fontId="0" fillId="0" borderId="0" xfId="0" applyFont="1"/>
    <xf numFmtId="1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/>
    <xf numFmtId="0" fontId="0" fillId="0" borderId="0" xfId="0" applyFont="1" applyAlignment="1">
      <alignment vertical="center"/>
    </xf>
    <xf numFmtId="0" fontId="5" fillId="0" borderId="1" xfId="0" applyFont="1" applyBorder="1" applyAlignment="1">
      <alignment wrapText="1"/>
    </xf>
    <xf numFmtId="164" fontId="5" fillId="0" borderId="1" xfId="0" applyNumberFormat="1" applyFont="1" applyBorder="1" applyAlignment="1">
      <alignment horizontal="right" wrapText="1"/>
    </xf>
    <xf numFmtId="164" fontId="0" fillId="0" borderId="0" xfId="0" applyNumberFormat="1" applyFont="1"/>
    <xf numFmtId="1" fontId="5" fillId="0" borderId="1" xfId="0" applyNumberFormat="1" applyFont="1" applyBorder="1" applyAlignment="1">
      <alignment horizontal="right" wrapText="1"/>
    </xf>
    <xf numFmtId="0" fontId="5" fillId="0" borderId="0" xfId="0" applyFont="1" applyBorder="1" applyAlignment="1">
      <alignment wrapText="1"/>
    </xf>
    <xf numFmtId="1" fontId="5" fillId="0" borderId="0" xfId="0" applyNumberFormat="1" applyFont="1" applyBorder="1" applyAlignment="1">
      <alignment horizontal="right" wrapText="1"/>
    </xf>
    <xf numFmtId="164" fontId="5" fillId="0" borderId="0" xfId="0" applyNumberFormat="1" applyFont="1" applyBorder="1" applyAlignment="1">
      <alignment horizontal="right" wrapText="1"/>
    </xf>
    <xf numFmtId="164" fontId="5" fillId="0" borderId="1" xfId="0" applyNumberFormat="1" applyFont="1" applyBorder="1" applyAlignment="1">
      <alignment wrapText="1"/>
    </xf>
    <xf numFmtId="0" fontId="5" fillId="0" borderId="0" xfId="0" applyFont="1" applyFill="1" applyBorder="1" applyAlignment="1">
      <alignment wrapText="1"/>
    </xf>
    <xf numFmtId="2" fontId="0" fillId="0" borderId="0" xfId="0" applyNumberFormat="1"/>
    <xf numFmtId="0" fontId="4" fillId="0" borderId="0" xfId="1"/>
    <xf numFmtId="0" fontId="7" fillId="0" borderId="0" xfId="1" applyFont="1" applyFill="1" applyProtection="1"/>
    <xf numFmtId="3" fontId="8" fillId="0" borderId="0" xfId="0" applyNumberFormat="1" applyFont="1"/>
    <xf numFmtId="0" fontId="9" fillId="0" borderId="0" xfId="0" applyFont="1"/>
    <xf numFmtId="164" fontId="0" fillId="0" borderId="0" xfId="0" applyNumberFormat="1"/>
    <xf numFmtId="1" fontId="10" fillId="0" borderId="0" xfId="0" applyNumberFormat="1" applyFont="1" applyBorder="1" applyAlignment="1">
      <alignment horizontal="right" wrapText="1"/>
    </xf>
    <xf numFmtId="0" fontId="11" fillId="0" borderId="0" xfId="0" applyFont="1"/>
    <xf numFmtId="164" fontId="8" fillId="0" borderId="0" xfId="1" applyNumberFormat="1" applyFont="1"/>
    <xf numFmtId="3" fontId="0" fillId="0" borderId="0" xfId="0" applyNumberFormat="1"/>
    <xf numFmtId="0" fontId="12" fillId="0" borderId="0" xfId="0" applyFont="1"/>
    <xf numFmtId="165" fontId="0" fillId="0" borderId="0" xfId="0" applyNumberFormat="1"/>
    <xf numFmtId="1" fontId="0" fillId="0" borderId="0" xfId="0" applyNumberFormat="1" applyFont="1"/>
    <xf numFmtId="3" fontId="13" fillId="0" borderId="0" xfId="0" applyNumberFormat="1" applyFont="1"/>
    <xf numFmtId="1" fontId="1" fillId="0" borderId="0" xfId="0" applyNumberFormat="1" applyFont="1"/>
    <xf numFmtId="166" fontId="5" fillId="0" borderId="0" xfId="0" applyNumberFormat="1" applyFont="1" applyBorder="1" applyAlignment="1">
      <alignment horizontal="right" wrapText="1"/>
    </xf>
    <xf numFmtId="166" fontId="5" fillId="0" borderId="0" xfId="0" applyNumberFormat="1" applyFont="1" applyFill="1" applyBorder="1" applyAlignment="1">
      <alignment horizontal="right" wrapText="1"/>
    </xf>
    <xf numFmtId="0" fontId="8" fillId="0" borderId="0" xfId="0" applyFont="1"/>
    <xf numFmtId="0" fontId="0" fillId="0" borderId="0" xfId="0" applyFont="1" applyBorder="1"/>
    <xf numFmtId="164" fontId="0" fillId="0" borderId="0" xfId="0" applyNumberFormat="1" applyFont="1" applyBorder="1"/>
    <xf numFmtId="0" fontId="0" fillId="0" borderId="0" xfId="0" applyBorder="1"/>
    <xf numFmtId="164" fontId="5" fillId="0" borderId="0" xfId="0" applyNumberFormat="1" applyFont="1" applyBorder="1" applyAlignment="1">
      <alignment wrapText="1"/>
    </xf>
    <xf numFmtId="164" fontId="0" fillId="0" borderId="0" xfId="0" applyNumberFormat="1" applyBorder="1"/>
    <xf numFmtId="1" fontId="0" fillId="0" borderId="0" xfId="0" applyNumberFormat="1" applyBorder="1"/>
    <xf numFmtId="1" fontId="10" fillId="0" borderId="0" xfId="0" applyNumberFormat="1" applyFont="1" applyFill="1" applyBorder="1" applyAlignment="1">
      <alignment horizontal="right" wrapText="1"/>
    </xf>
    <xf numFmtId="0" fontId="0" fillId="2" borderId="0" xfId="0" applyFill="1"/>
    <xf numFmtId="0" fontId="14" fillId="0" borderId="0" xfId="0" applyFont="1"/>
  </cellXfs>
  <cellStyles count="3">
    <cellStyle name="Hyperlink" xfId="1" builtinId="8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se.eu.qualtrics.com/jfe/form/SV_aa8zIThugucSCWi?Q_Language=ES-E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rs.usda.gov/data-products/rural-urban-commuting-area-codes/" TargetMode="External"/><Relationship Id="rId1" Type="http://schemas.openxmlformats.org/officeDocument/2006/relationships/hyperlink" Target="https://data.census.gov/cedsci/table?q=United%20States&amp;g=0100000US&amp;tid=ACSDP1Y2019.DP0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ec.europa.eu/eurostat/ramon/miscellaneous/index.cfm?TargetUrl=DSP_DEGUR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9"/>
  <sheetViews>
    <sheetView tabSelected="1" workbookViewId="0">
      <pane ySplit="1" topLeftCell="A2" activePane="bottomLeft" state="frozen"/>
      <selection pane="bottomLeft" activeCell="F18" sqref="F18"/>
    </sheetView>
  </sheetViews>
  <sheetFormatPr defaultColWidth="8.81640625" defaultRowHeight="14.5"/>
  <cols>
    <col min="1" max="1" width="40.6328125" customWidth="1"/>
    <col min="2" max="2" width="7.453125" customWidth="1"/>
    <col min="3" max="3" width="8.36328125" customWidth="1"/>
    <col min="4" max="4" width="6.453125" customWidth="1"/>
    <col min="5" max="5" width="8.81640625" bestFit="1" customWidth="1"/>
    <col min="6" max="6" width="6.36328125" customWidth="1"/>
    <col min="7" max="7" width="8" customWidth="1"/>
    <col min="8" max="8" width="8.453125" customWidth="1"/>
    <col min="9" max="9" width="6.453125" customWidth="1"/>
    <col min="10" max="10" width="8.6328125" customWidth="1"/>
    <col min="11" max="11" width="7.6328125" customWidth="1"/>
    <col min="12" max="12" width="8.36328125" customWidth="1"/>
    <col min="13" max="13" width="8.81640625" customWidth="1"/>
    <col min="14" max="14" width="9.453125" customWidth="1"/>
    <col min="15" max="15" width="6.81640625" customWidth="1"/>
    <col min="16" max="16" width="7.36328125" customWidth="1"/>
    <col min="17" max="17" width="8.453125" customWidth="1"/>
    <col min="18" max="18" width="11.6328125" customWidth="1"/>
    <col min="19" max="20" width="10" customWidth="1"/>
    <col min="21" max="21" width="8.81640625" bestFit="1" customWidth="1"/>
  </cols>
  <sheetData>
    <row r="1" spans="1:23">
      <c r="A1" s="1" t="s">
        <v>0</v>
      </c>
      <c r="B1" s="1" t="s">
        <v>1</v>
      </c>
      <c r="C1" s="1" t="s">
        <v>3</v>
      </c>
      <c r="D1" s="1" t="s">
        <v>2</v>
      </c>
      <c r="E1" s="1" t="s">
        <v>7</v>
      </c>
      <c r="F1" s="1" t="s">
        <v>8</v>
      </c>
      <c r="G1" s="1" t="s">
        <v>17</v>
      </c>
      <c r="H1" s="1" t="s">
        <v>6</v>
      </c>
      <c r="I1" s="1" t="s">
        <v>5</v>
      </c>
      <c r="J1" s="1" t="s">
        <v>9</v>
      </c>
      <c r="K1" s="1" t="s">
        <v>484</v>
      </c>
      <c r="L1" s="1" t="s">
        <v>4</v>
      </c>
      <c r="M1" s="1" t="s">
        <v>10</v>
      </c>
      <c r="N1" s="1" t="s">
        <v>299</v>
      </c>
      <c r="O1" s="1" t="s">
        <v>518</v>
      </c>
      <c r="P1" s="1" t="s">
        <v>519</v>
      </c>
      <c r="Q1" s="1" t="s">
        <v>520</v>
      </c>
      <c r="R1" s="1" t="s">
        <v>804</v>
      </c>
      <c r="S1" s="1" t="s">
        <v>805</v>
      </c>
      <c r="T1" s="1" t="s">
        <v>806</v>
      </c>
      <c r="U1" s="1" t="s">
        <v>732</v>
      </c>
      <c r="V1" s="1" t="s">
        <v>733</v>
      </c>
      <c r="W1" s="1" t="s">
        <v>734</v>
      </c>
    </row>
    <row r="2" spans="1:23">
      <c r="A2" s="1" t="s">
        <v>448</v>
      </c>
      <c r="B2" s="1" t="s">
        <v>452</v>
      </c>
      <c r="C2" s="1" t="s">
        <v>452</v>
      </c>
      <c r="D2" s="1" t="s">
        <v>452</v>
      </c>
      <c r="E2" s="1" t="s">
        <v>452</v>
      </c>
      <c r="F2" s="1" t="s">
        <v>452</v>
      </c>
      <c r="G2" s="1" t="s">
        <v>452</v>
      </c>
      <c r="H2" s="1" t="s">
        <v>452</v>
      </c>
      <c r="I2" s="1" t="s">
        <v>452</v>
      </c>
      <c r="J2" s="1" t="s">
        <v>452</v>
      </c>
      <c r="K2" s="1" t="s">
        <v>452</v>
      </c>
      <c r="L2" s="1" t="s">
        <v>452</v>
      </c>
      <c r="M2" s="1" t="s">
        <v>452</v>
      </c>
      <c r="N2" s="1" t="s">
        <v>452</v>
      </c>
    </row>
    <row r="3" spans="1:23">
      <c r="A3" s="1" t="s">
        <v>449</v>
      </c>
      <c r="B3" s="1" t="s">
        <v>452</v>
      </c>
      <c r="C3" s="1" t="s">
        <v>452</v>
      </c>
      <c r="D3" s="1" t="s">
        <v>452</v>
      </c>
      <c r="E3" s="1" t="s">
        <v>614</v>
      </c>
      <c r="F3" s="1" t="s">
        <v>452</v>
      </c>
      <c r="G3" s="1" t="s">
        <v>452</v>
      </c>
      <c r="H3" s="1" t="s">
        <v>452</v>
      </c>
      <c r="I3" s="1" t="s">
        <v>452</v>
      </c>
      <c r="J3" s="1" t="s">
        <v>452</v>
      </c>
      <c r="K3" s="1" t="s">
        <v>644</v>
      </c>
      <c r="L3" s="1" t="s">
        <v>513</v>
      </c>
      <c r="M3" s="1" t="s">
        <v>647</v>
      </c>
      <c r="N3" s="1" t="s">
        <v>452</v>
      </c>
    </row>
    <row r="4" spans="1:23">
      <c r="A4" s="1" t="s">
        <v>450</v>
      </c>
      <c r="B4" s="1" t="s">
        <v>452</v>
      </c>
      <c r="C4" s="1" t="s">
        <v>452</v>
      </c>
      <c r="D4" s="1" t="s">
        <v>452</v>
      </c>
      <c r="E4" s="1" t="s">
        <v>452</v>
      </c>
      <c r="F4" s="1" t="s">
        <v>452</v>
      </c>
      <c r="G4" s="1" t="s">
        <v>452</v>
      </c>
      <c r="H4" s="1" t="s">
        <v>452</v>
      </c>
      <c r="I4" s="1" t="s">
        <v>452</v>
      </c>
      <c r="J4" s="1" t="s">
        <v>452</v>
      </c>
      <c r="K4" s="1" t="s">
        <v>452</v>
      </c>
      <c r="L4" s="1" t="s">
        <v>452</v>
      </c>
      <c r="M4" s="1" t="s">
        <v>452</v>
      </c>
      <c r="N4" s="1" t="s">
        <v>851</v>
      </c>
    </row>
    <row r="5" spans="1:23">
      <c r="A5" s="1" t="s">
        <v>489</v>
      </c>
      <c r="B5" s="1" t="s">
        <v>452</v>
      </c>
      <c r="C5" s="1" t="s">
        <v>452</v>
      </c>
      <c r="D5" s="1" t="s">
        <v>452</v>
      </c>
      <c r="E5" s="1" t="s">
        <v>452</v>
      </c>
      <c r="F5" s="1" t="s">
        <v>452</v>
      </c>
      <c r="G5" s="1" t="s">
        <v>452</v>
      </c>
      <c r="H5" s="1" t="s">
        <v>452</v>
      </c>
      <c r="I5" s="1" t="s">
        <v>452</v>
      </c>
      <c r="J5" s="1" t="s">
        <v>452</v>
      </c>
      <c r="K5" s="1">
        <v>3</v>
      </c>
      <c r="L5" s="1" t="s">
        <v>452</v>
      </c>
      <c r="M5" s="1" t="s">
        <v>817</v>
      </c>
      <c r="N5" s="1">
        <v>2</v>
      </c>
    </row>
    <row r="6" spans="1:23">
      <c r="A6" s="1" t="s">
        <v>729</v>
      </c>
      <c r="B6" s="1" t="s">
        <v>452</v>
      </c>
      <c r="C6" s="1" t="s">
        <v>452</v>
      </c>
      <c r="D6" s="1" t="s">
        <v>452</v>
      </c>
      <c r="E6" s="1" t="s">
        <v>452</v>
      </c>
      <c r="F6" s="1" t="s">
        <v>452</v>
      </c>
      <c r="G6" s="1" t="s">
        <v>452</v>
      </c>
      <c r="H6" s="1" t="s">
        <v>452</v>
      </c>
      <c r="I6" s="1" t="s">
        <v>452</v>
      </c>
      <c r="J6" s="1" t="s">
        <v>452</v>
      </c>
      <c r="K6" s="1" t="s">
        <v>452</v>
      </c>
      <c r="L6" s="1" t="s">
        <v>452</v>
      </c>
      <c r="M6" s="1" t="s">
        <v>452</v>
      </c>
      <c r="N6" s="1"/>
    </row>
    <row r="7" spans="1:23">
      <c r="A7" s="1" t="s">
        <v>451</v>
      </c>
      <c r="B7" s="1" t="s">
        <v>452</v>
      </c>
      <c r="C7" s="1" t="s">
        <v>452</v>
      </c>
      <c r="D7" s="1" t="s">
        <v>452</v>
      </c>
      <c r="E7" s="1"/>
      <c r="F7" s="1" t="s">
        <v>850</v>
      </c>
      <c r="G7" s="1" t="s">
        <v>850</v>
      </c>
      <c r="H7" s="1" t="s">
        <v>853</v>
      </c>
      <c r="I7" s="1" t="s">
        <v>850</v>
      </c>
      <c r="J7" s="1" t="s">
        <v>850</v>
      </c>
      <c r="L7" s="1" t="s">
        <v>641</v>
      </c>
      <c r="M7" s="1"/>
      <c r="N7" s="1"/>
    </row>
    <row r="8" spans="1:23">
      <c r="A8" s="1" t="s">
        <v>50</v>
      </c>
      <c r="B8" t="s">
        <v>11</v>
      </c>
      <c r="C8" t="s">
        <v>13</v>
      </c>
      <c r="D8" t="s">
        <v>12</v>
      </c>
      <c r="E8" t="s">
        <v>12</v>
      </c>
      <c r="F8" t="s">
        <v>12</v>
      </c>
      <c r="G8" t="s">
        <v>19</v>
      </c>
      <c r="H8" t="s">
        <v>12</v>
      </c>
      <c r="I8" t="s">
        <v>14</v>
      </c>
      <c r="J8" t="s">
        <v>16</v>
      </c>
      <c r="K8" t="s">
        <v>16</v>
      </c>
      <c r="L8" s="1" t="s">
        <v>15</v>
      </c>
      <c r="M8" t="s">
        <v>18</v>
      </c>
      <c r="N8" t="s">
        <v>300</v>
      </c>
      <c r="O8" t="s">
        <v>527</v>
      </c>
      <c r="P8" t="s">
        <v>11</v>
      </c>
      <c r="Q8" t="s">
        <v>528</v>
      </c>
    </row>
    <row r="9" spans="1:23">
      <c r="A9" s="1" t="s">
        <v>20</v>
      </c>
      <c r="B9">
        <v>1</v>
      </c>
      <c r="C9">
        <v>6.19</v>
      </c>
      <c r="D9">
        <v>0.83</v>
      </c>
      <c r="E9">
        <v>0.83</v>
      </c>
      <c r="F9">
        <v>0.83</v>
      </c>
      <c r="G9">
        <v>3.81</v>
      </c>
      <c r="H9">
        <v>0.83</v>
      </c>
      <c r="I9">
        <v>0.72</v>
      </c>
      <c r="J9">
        <v>109</v>
      </c>
      <c r="K9">
        <v>6.37</v>
      </c>
      <c r="L9">
        <v>73.900000000000006</v>
      </c>
      <c r="M9">
        <v>14436</v>
      </c>
      <c r="N9">
        <v>14.37</v>
      </c>
      <c r="O9">
        <v>5.23</v>
      </c>
      <c r="P9">
        <v>19.920000000000002</v>
      </c>
      <c r="Q9">
        <v>1113.8499999999999</v>
      </c>
    </row>
    <row r="10" spans="1:23">
      <c r="A10" s="2" t="s">
        <v>169</v>
      </c>
      <c r="B10" t="s">
        <v>167</v>
      </c>
      <c r="C10" t="s">
        <v>98</v>
      </c>
      <c r="D10" t="s">
        <v>153</v>
      </c>
      <c r="E10" t="s">
        <v>155</v>
      </c>
      <c r="F10" t="s">
        <v>157</v>
      </c>
      <c r="G10" t="s">
        <v>156</v>
      </c>
      <c r="H10" t="s">
        <v>165</v>
      </c>
      <c r="I10" t="s">
        <v>157</v>
      </c>
      <c r="J10" t="s">
        <v>159</v>
      </c>
      <c r="K10" t="s">
        <v>529</v>
      </c>
      <c r="L10" t="s">
        <v>163</v>
      </c>
      <c r="M10" t="s">
        <v>161</v>
      </c>
      <c r="N10" t="s">
        <v>301</v>
      </c>
      <c r="O10" t="s">
        <v>530</v>
      </c>
      <c r="P10" t="s">
        <v>531</v>
      </c>
      <c r="Q10" t="s">
        <v>532</v>
      </c>
    </row>
    <row r="11" spans="1:23">
      <c r="A11" s="2" t="s">
        <v>170</v>
      </c>
      <c r="B11" t="s">
        <v>168</v>
      </c>
      <c r="C11" t="s">
        <v>99</v>
      </c>
      <c r="D11" t="s">
        <v>154</v>
      </c>
      <c r="E11" t="s">
        <v>156</v>
      </c>
      <c r="F11" t="s">
        <v>158</v>
      </c>
      <c r="G11" t="s">
        <v>29</v>
      </c>
      <c r="H11" t="s">
        <v>166</v>
      </c>
      <c r="I11" t="s">
        <v>24</v>
      </c>
      <c r="J11" t="s">
        <v>160</v>
      </c>
      <c r="K11" t="s">
        <v>533</v>
      </c>
      <c r="L11" t="s">
        <v>164</v>
      </c>
      <c r="M11" t="s">
        <v>162</v>
      </c>
      <c r="N11" t="s">
        <v>302</v>
      </c>
      <c r="O11" t="s">
        <v>534</v>
      </c>
      <c r="P11" t="s">
        <v>535</v>
      </c>
      <c r="Q11" t="s">
        <v>154</v>
      </c>
    </row>
    <row r="12" spans="1:23">
      <c r="A12" s="1" t="s">
        <v>181</v>
      </c>
      <c r="B12" t="s">
        <v>171</v>
      </c>
      <c r="C12" t="s">
        <v>98</v>
      </c>
      <c r="D12" t="s">
        <v>97</v>
      </c>
      <c r="E12" t="s">
        <v>175</v>
      </c>
      <c r="F12" t="s">
        <v>157</v>
      </c>
      <c r="G12" t="s">
        <v>176</v>
      </c>
      <c r="H12" t="s">
        <v>95</v>
      </c>
      <c r="I12" t="s">
        <v>157</v>
      </c>
      <c r="J12" t="s">
        <v>178</v>
      </c>
      <c r="K12" t="s">
        <v>536</v>
      </c>
      <c r="L12" t="s">
        <v>173</v>
      </c>
      <c r="M12" t="s">
        <v>179</v>
      </c>
      <c r="N12" t="s">
        <v>301</v>
      </c>
      <c r="O12" t="s">
        <v>178</v>
      </c>
      <c r="P12" t="s">
        <v>537</v>
      </c>
      <c r="Q12" t="s">
        <v>175</v>
      </c>
    </row>
    <row r="13" spans="1:23">
      <c r="A13" s="1" t="s">
        <v>182</v>
      </c>
      <c r="B13" t="s">
        <v>96</v>
      </c>
      <c r="C13" t="s">
        <v>99</v>
      </c>
      <c r="D13" t="s">
        <v>172</v>
      </c>
      <c r="E13" t="s">
        <v>176</v>
      </c>
      <c r="F13" t="s">
        <v>177</v>
      </c>
      <c r="G13" t="s">
        <v>29</v>
      </c>
      <c r="H13" t="s">
        <v>177</v>
      </c>
      <c r="I13" t="s">
        <v>24</v>
      </c>
      <c r="J13" t="s">
        <v>24</v>
      </c>
      <c r="K13" t="s">
        <v>538</v>
      </c>
      <c r="L13" t="s">
        <v>174</v>
      </c>
      <c r="M13" t="s">
        <v>180</v>
      </c>
      <c r="N13" t="s">
        <v>176</v>
      </c>
      <c r="O13" t="s">
        <v>537</v>
      </c>
      <c r="P13" t="s">
        <v>535</v>
      </c>
      <c r="Q13" t="s">
        <v>172</v>
      </c>
    </row>
    <row r="14" spans="1:23">
      <c r="A14" s="1" t="s">
        <v>393</v>
      </c>
      <c r="B14" t="s">
        <v>88</v>
      </c>
      <c r="C14" s="2" t="s">
        <v>314</v>
      </c>
      <c r="D14">
        <v>16754</v>
      </c>
      <c r="E14">
        <v>16942</v>
      </c>
      <c r="F14">
        <v>11457</v>
      </c>
      <c r="G14">
        <v>21850</v>
      </c>
      <c r="H14">
        <v>9831</v>
      </c>
      <c r="I14">
        <v>13363</v>
      </c>
      <c r="J14">
        <v>2874373</v>
      </c>
      <c r="K14">
        <v>32790</v>
      </c>
      <c r="L14">
        <v>51737</v>
      </c>
      <c r="M14" s="20">
        <v>24931044</v>
      </c>
      <c r="N14">
        <v>19653</v>
      </c>
    </row>
    <row r="15" spans="1:23">
      <c r="A15" s="1" t="s">
        <v>394</v>
      </c>
      <c r="B15" t="s">
        <v>89</v>
      </c>
      <c r="C15" s="2" t="s">
        <v>315</v>
      </c>
      <c r="D15">
        <v>22562</v>
      </c>
      <c r="E15">
        <v>23515</v>
      </c>
      <c r="F15">
        <v>17165</v>
      </c>
      <c r="G15">
        <v>30360</v>
      </c>
      <c r="H15">
        <v>15015</v>
      </c>
      <c r="I15">
        <v>19625</v>
      </c>
      <c r="J15">
        <v>4250597</v>
      </c>
      <c r="K15">
        <v>58360</v>
      </c>
      <c r="L15">
        <v>94829</v>
      </c>
      <c r="M15" s="20">
        <v>44519620</v>
      </c>
      <c r="N15">
        <v>46042</v>
      </c>
    </row>
    <row r="16" spans="1:23">
      <c r="A16" s="1" t="s">
        <v>395</v>
      </c>
      <c r="B16" t="s">
        <v>90</v>
      </c>
      <c r="C16" s="2" t="s">
        <v>316</v>
      </c>
      <c r="D16">
        <v>29932</v>
      </c>
      <c r="E16">
        <v>31800</v>
      </c>
      <c r="F16">
        <v>24482</v>
      </c>
      <c r="G16">
        <v>41566</v>
      </c>
      <c r="H16">
        <v>22231</v>
      </c>
      <c r="I16">
        <v>28783</v>
      </c>
      <c r="J16">
        <v>6238189</v>
      </c>
      <c r="K16">
        <v>97818</v>
      </c>
      <c r="L16">
        <v>183065</v>
      </c>
      <c r="M16" s="20">
        <v>77223472</v>
      </c>
      <c r="N16">
        <v>113696</v>
      </c>
    </row>
    <row r="17" spans="1:14">
      <c r="A17" s="2" t="s">
        <v>72</v>
      </c>
      <c r="B17" t="s">
        <v>32</v>
      </c>
      <c r="C17" s="2" t="s">
        <v>400</v>
      </c>
      <c r="D17" t="s">
        <v>396</v>
      </c>
      <c r="E17" s="1" t="s">
        <v>818</v>
      </c>
      <c r="F17" s="1" t="s">
        <v>816</v>
      </c>
      <c r="G17" s="1" t="s">
        <v>639</v>
      </c>
      <c r="H17" s="1" t="s">
        <v>389</v>
      </c>
      <c r="I17" s="1" t="s">
        <v>816</v>
      </c>
      <c r="J17" s="1" t="s">
        <v>389</v>
      </c>
      <c r="K17" s="1" t="s">
        <v>52</v>
      </c>
      <c r="L17" s="1" t="s">
        <v>643</v>
      </c>
      <c r="M17" s="1" t="s">
        <v>835</v>
      </c>
      <c r="N17" s="1" t="s">
        <v>640</v>
      </c>
    </row>
    <row r="18" spans="1:14">
      <c r="A18" s="1" t="s">
        <v>390</v>
      </c>
      <c r="B18" s="1" t="s">
        <v>88</v>
      </c>
      <c r="C18" s="1" t="s">
        <v>314</v>
      </c>
      <c r="D18" s="1">
        <v>1400</v>
      </c>
      <c r="E18" s="1" t="s">
        <v>314</v>
      </c>
      <c r="F18" s="1" t="s">
        <v>406</v>
      </c>
      <c r="G18" s="1" t="s">
        <v>401</v>
      </c>
      <c r="H18" s="1" t="s">
        <v>28</v>
      </c>
      <c r="I18" s="1" t="s">
        <v>402</v>
      </c>
      <c r="J18" s="1" t="s">
        <v>411</v>
      </c>
      <c r="K18" s="4">
        <v>2700</v>
      </c>
      <c r="L18" s="1" t="s">
        <v>23</v>
      </c>
      <c r="M18" s="30" t="s">
        <v>408</v>
      </c>
      <c r="N18" s="1" t="s">
        <v>22</v>
      </c>
    </row>
    <row r="19" spans="1:14">
      <c r="A19" s="1" t="s">
        <v>391</v>
      </c>
      <c r="B19" s="1" t="s">
        <v>89</v>
      </c>
      <c r="C19" s="1" t="s">
        <v>315</v>
      </c>
      <c r="D19" s="1">
        <v>1900</v>
      </c>
      <c r="E19" s="1" t="s">
        <v>404</v>
      </c>
      <c r="F19" s="1" t="s">
        <v>314</v>
      </c>
      <c r="G19" s="1" t="s">
        <v>340</v>
      </c>
      <c r="H19" s="1" t="s">
        <v>343</v>
      </c>
      <c r="I19" s="1" t="s">
        <v>22</v>
      </c>
      <c r="J19" s="1" t="s">
        <v>412</v>
      </c>
      <c r="K19" s="4">
        <v>4900</v>
      </c>
      <c r="L19" s="1" t="s">
        <v>29</v>
      </c>
      <c r="M19" s="30" t="s">
        <v>409</v>
      </c>
      <c r="N19" s="1" t="s">
        <v>415</v>
      </c>
    </row>
    <row r="20" spans="1:14">
      <c r="A20" s="1" t="s">
        <v>392</v>
      </c>
      <c r="B20" s="1" t="s">
        <v>90</v>
      </c>
      <c r="C20" s="1" t="s">
        <v>316</v>
      </c>
      <c r="D20" s="1">
        <v>2500</v>
      </c>
      <c r="E20" s="1" t="s">
        <v>405</v>
      </c>
      <c r="F20" s="1" t="s">
        <v>407</v>
      </c>
      <c r="G20" s="1" t="s">
        <v>414</v>
      </c>
      <c r="H20" s="1" t="s">
        <v>401</v>
      </c>
      <c r="I20" s="1" t="s">
        <v>403</v>
      </c>
      <c r="J20" s="1" t="s">
        <v>413</v>
      </c>
      <c r="K20" s="4">
        <v>8150</v>
      </c>
      <c r="L20" s="1" t="s">
        <v>172</v>
      </c>
      <c r="M20" s="30" t="s">
        <v>410</v>
      </c>
      <c r="N20" s="1" t="s">
        <v>416</v>
      </c>
    </row>
    <row r="21" spans="1:14">
      <c r="A21" s="1" t="s">
        <v>204</v>
      </c>
      <c r="B21">
        <v>0.2034</v>
      </c>
      <c r="C21" s="2">
        <v>0.26340000000000002</v>
      </c>
      <c r="D21">
        <v>0.25</v>
      </c>
      <c r="E21">
        <v>0.25</v>
      </c>
      <c r="F21">
        <v>0.25</v>
      </c>
      <c r="G21">
        <v>0.25</v>
      </c>
      <c r="H21">
        <v>0.25</v>
      </c>
      <c r="I21">
        <v>0.25</v>
      </c>
      <c r="J21">
        <v>0.25</v>
      </c>
      <c r="K21">
        <v>0.25</v>
      </c>
      <c r="L21">
        <v>0.25</v>
      </c>
      <c r="M21">
        <v>0.25</v>
      </c>
      <c r="N21">
        <v>0.25</v>
      </c>
    </row>
    <row r="22" spans="1:14">
      <c r="A22" s="1" t="s">
        <v>205</v>
      </c>
      <c r="B22">
        <v>0.23899999999999999</v>
      </c>
      <c r="C22" s="2">
        <v>0.2334</v>
      </c>
      <c r="D22">
        <v>0.25</v>
      </c>
      <c r="E22">
        <v>0.25</v>
      </c>
      <c r="F22">
        <v>0.25</v>
      </c>
      <c r="G22">
        <v>0.25</v>
      </c>
      <c r="H22">
        <v>0.25</v>
      </c>
      <c r="I22">
        <v>0.25</v>
      </c>
      <c r="J22">
        <v>0.25</v>
      </c>
      <c r="K22">
        <v>0.25</v>
      </c>
      <c r="L22">
        <v>0.25</v>
      </c>
      <c r="M22">
        <v>0.25</v>
      </c>
      <c r="N22">
        <v>0.25</v>
      </c>
    </row>
    <row r="23" spans="1:14">
      <c r="A23" s="1" t="s">
        <v>206</v>
      </c>
      <c r="B23">
        <v>0.24390000000000001</v>
      </c>
      <c r="C23" s="2">
        <v>0.2782</v>
      </c>
      <c r="D23">
        <v>0.25</v>
      </c>
      <c r="E23">
        <v>0.25</v>
      </c>
      <c r="F23">
        <v>0.25</v>
      </c>
      <c r="G23">
        <v>0.25</v>
      </c>
      <c r="H23">
        <v>0.25</v>
      </c>
      <c r="I23">
        <v>0.25</v>
      </c>
      <c r="J23">
        <v>0.25</v>
      </c>
      <c r="K23">
        <v>0.25</v>
      </c>
      <c r="L23">
        <v>0.25</v>
      </c>
      <c r="M23">
        <v>0.25</v>
      </c>
      <c r="N23">
        <v>0.25</v>
      </c>
    </row>
    <row r="24" spans="1:14">
      <c r="A24" s="1" t="s">
        <v>207</v>
      </c>
      <c r="B24">
        <v>0.31369999999999998</v>
      </c>
      <c r="C24" s="2">
        <v>0.22489999999999999</v>
      </c>
      <c r="D24">
        <v>0.25</v>
      </c>
      <c r="E24">
        <v>0.25</v>
      </c>
      <c r="F24">
        <v>0.25</v>
      </c>
      <c r="G24">
        <v>0.25</v>
      </c>
      <c r="H24">
        <v>0.25</v>
      </c>
      <c r="I24">
        <v>0.25</v>
      </c>
      <c r="J24">
        <v>0.25</v>
      </c>
      <c r="K24">
        <v>0.25</v>
      </c>
      <c r="L24">
        <v>0.25</v>
      </c>
      <c r="M24">
        <v>0.25</v>
      </c>
      <c r="N24">
        <v>0.25</v>
      </c>
    </row>
    <row r="25" spans="1:14">
      <c r="A25" s="1" t="s">
        <v>430</v>
      </c>
      <c r="B25">
        <v>0</v>
      </c>
      <c r="C25" s="2" t="s">
        <v>315</v>
      </c>
      <c r="D25" t="s">
        <v>28</v>
      </c>
      <c r="E25" t="s">
        <v>423</v>
      </c>
      <c r="F25" t="s">
        <v>315</v>
      </c>
      <c r="G25" s="27" t="s">
        <v>99</v>
      </c>
      <c r="H25" s="1" t="s">
        <v>22</v>
      </c>
      <c r="I25" t="s">
        <v>315</v>
      </c>
      <c r="J25" s="27" t="s">
        <v>175</v>
      </c>
      <c r="K25" t="s">
        <v>99</v>
      </c>
      <c r="L25" s="2" t="s">
        <v>172</v>
      </c>
      <c r="M25" s="27" t="s">
        <v>408</v>
      </c>
      <c r="N25">
        <v>0</v>
      </c>
    </row>
    <row r="26" spans="1:14">
      <c r="A26" s="1" t="s">
        <v>431</v>
      </c>
      <c r="B26" t="s">
        <v>91</v>
      </c>
      <c r="C26" s="2" t="s">
        <v>97</v>
      </c>
      <c r="D26" t="s">
        <v>93</v>
      </c>
      <c r="E26" t="s">
        <v>88</v>
      </c>
      <c r="F26" t="s">
        <v>29</v>
      </c>
      <c r="G26" s="27" t="s">
        <v>172</v>
      </c>
      <c r="H26" s="1" t="s">
        <v>626</v>
      </c>
      <c r="I26" t="s">
        <v>424</v>
      </c>
      <c r="J26" s="27" t="s">
        <v>427</v>
      </c>
      <c r="K26" t="s">
        <v>29</v>
      </c>
      <c r="L26" s="2" t="s">
        <v>97</v>
      </c>
      <c r="M26" s="27" t="s">
        <v>434</v>
      </c>
      <c r="N26" t="s">
        <v>344</v>
      </c>
    </row>
    <row r="27" spans="1:14">
      <c r="A27" s="1" t="s">
        <v>432</v>
      </c>
      <c r="B27" t="s">
        <v>90</v>
      </c>
      <c r="C27" s="2" t="s">
        <v>178</v>
      </c>
      <c r="D27" t="s">
        <v>94</v>
      </c>
      <c r="E27" t="s">
        <v>177</v>
      </c>
      <c r="F27" t="s">
        <v>172</v>
      </c>
      <c r="G27" s="27" t="s">
        <v>95</v>
      </c>
      <c r="H27" s="1" t="s">
        <v>627</v>
      </c>
      <c r="I27" t="s">
        <v>24</v>
      </c>
      <c r="J27" s="27" t="s">
        <v>428</v>
      </c>
      <c r="K27" t="s">
        <v>94</v>
      </c>
      <c r="L27" s="2" t="s">
        <v>175</v>
      </c>
      <c r="M27" s="27" t="s">
        <v>435</v>
      </c>
      <c r="N27" t="s">
        <v>426</v>
      </c>
    </row>
    <row r="28" spans="1:14">
      <c r="A28" s="1" t="s">
        <v>433</v>
      </c>
      <c r="B28" t="s">
        <v>92</v>
      </c>
      <c r="C28" s="2" t="s">
        <v>25</v>
      </c>
      <c r="D28" t="s">
        <v>95</v>
      </c>
      <c r="E28" t="s">
        <v>425</v>
      </c>
      <c r="F28" t="s">
        <v>95</v>
      </c>
      <c r="G28" s="27" t="s">
        <v>301</v>
      </c>
      <c r="H28" s="1" t="s">
        <v>425</v>
      </c>
      <c r="I28" t="s">
        <v>97</v>
      </c>
      <c r="J28" s="27" t="s">
        <v>429</v>
      </c>
      <c r="K28" t="s">
        <v>92</v>
      </c>
      <c r="L28" s="2" t="s">
        <v>96</v>
      </c>
      <c r="M28" s="27" t="s">
        <v>436</v>
      </c>
      <c r="N28" t="s">
        <v>97</v>
      </c>
    </row>
    <row r="29" spans="1:14">
      <c r="A29" s="1" t="s">
        <v>514</v>
      </c>
      <c r="B29" t="s">
        <v>515</v>
      </c>
      <c r="C29" t="s">
        <v>517</v>
      </c>
      <c r="D29" t="s">
        <v>516</v>
      </c>
      <c r="H29" s="2" t="s">
        <v>691</v>
      </c>
    </row>
    <row r="30" spans="1:14">
      <c r="A30" s="1" t="s">
        <v>554</v>
      </c>
      <c r="C30">
        <v>200</v>
      </c>
    </row>
    <row r="31" spans="1:14">
      <c r="A31" s="1" t="s">
        <v>74</v>
      </c>
      <c r="B31" t="s">
        <v>21</v>
      </c>
      <c r="C31" t="s">
        <v>27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22</v>
      </c>
      <c r="K31" t="s">
        <v>21</v>
      </c>
      <c r="L31" t="s">
        <v>21</v>
      </c>
      <c r="M31" t="s">
        <v>21</v>
      </c>
      <c r="N31" t="s">
        <v>21</v>
      </c>
    </row>
    <row r="32" spans="1:14">
      <c r="A32" s="1" t="s">
        <v>75</v>
      </c>
      <c r="B32" t="s">
        <v>22</v>
      </c>
      <c r="C32" t="s">
        <v>28</v>
      </c>
      <c r="D32" t="s">
        <v>22</v>
      </c>
      <c r="E32" t="s">
        <v>22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22</v>
      </c>
      <c r="L32" t="s">
        <v>22</v>
      </c>
      <c r="M32" t="s">
        <v>22</v>
      </c>
      <c r="N32" t="s">
        <v>22</v>
      </c>
    </row>
    <row r="33" spans="1:20">
      <c r="A33" s="1" t="s">
        <v>76</v>
      </c>
      <c r="B33" t="s">
        <v>23</v>
      </c>
      <c r="C33" t="s">
        <v>22</v>
      </c>
      <c r="D33" t="s">
        <v>23</v>
      </c>
      <c r="E33" t="s">
        <v>23</v>
      </c>
      <c r="F33" t="s">
        <v>23</v>
      </c>
      <c r="G33" t="s">
        <v>23</v>
      </c>
      <c r="H33" t="s">
        <v>23</v>
      </c>
      <c r="I33" t="s">
        <v>23</v>
      </c>
      <c r="J33" t="s">
        <v>29</v>
      </c>
      <c r="K33" t="s">
        <v>23</v>
      </c>
      <c r="L33" t="s">
        <v>23</v>
      </c>
      <c r="M33" t="s">
        <v>23</v>
      </c>
      <c r="N33" t="s">
        <v>23</v>
      </c>
    </row>
    <row r="34" spans="1:20">
      <c r="A34" s="1" t="s">
        <v>77</v>
      </c>
      <c r="B34" t="s">
        <v>24</v>
      </c>
      <c r="C34" t="s">
        <v>29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</row>
    <row r="35" spans="1:20">
      <c r="A35" s="1" t="s">
        <v>78</v>
      </c>
      <c r="B35" t="s">
        <v>25</v>
      </c>
      <c r="C35" t="s">
        <v>179</v>
      </c>
      <c r="D35" t="s">
        <v>26</v>
      </c>
      <c r="E35" t="s">
        <v>25</v>
      </c>
      <c r="F35" t="s">
        <v>175</v>
      </c>
      <c r="G35" t="s">
        <v>175</v>
      </c>
      <c r="H35" t="s">
        <v>25</v>
      </c>
      <c r="I35" t="s">
        <v>447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</row>
    <row r="36" spans="1:20">
      <c r="A36" s="1" t="s">
        <v>73</v>
      </c>
      <c r="B36" t="s">
        <v>31</v>
      </c>
      <c r="C36" t="s">
        <v>30</v>
      </c>
      <c r="D36" t="s">
        <v>692</v>
      </c>
    </row>
    <row r="37" spans="1:20">
      <c r="A37" s="1" t="s">
        <v>68</v>
      </c>
      <c r="B37" t="s">
        <v>69</v>
      </c>
      <c r="C37" t="s">
        <v>71</v>
      </c>
      <c r="D37" t="s">
        <v>70</v>
      </c>
    </row>
    <row r="38" spans="1:20">
      <c r="A38" s="1" t="s">
        <v>67</v>
      </c>
      <c r="B38" t="s">
        <v>33</v>
      </c>
      <c r="C38" s="2" t="s">
        <v>303</v>
      </c>
      <c r="D38" t="s">
        <v>34</v>
      </c>
    </row>
    <row r="39" spans="1:20">
      <c r="A39" s="1" t="s">
        <v>66</v>
      </c>
      <c r="B39" t="s">
        <v>35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</row>
    <row r="40" spans="1:20">
      <c r="A40" s="1" t="s">
        <v>65</v>
      </c>
      <c r="B40" t="s">
        <v>48</v>
      </c>
      <c r="C40" t="s">
        <v>47</v>
      </c>
      <c r="D40" t="s">
        <v>47</v>
      </c>
      <c r="E40" t="s">
        <v>47</v>
      </c>
      <c r="F40" t="s">
        <v>47</v>
      </c>
      <c r="G40" t="s">
        <v>47</v>
      </c>
      <c r="H40" t="s">
        <v>47</v>
      </c>
      <c r="I40" t="s">
        <v>47</v>
      </c>
      <c r="J40" t="s">
        <v>47</v>
      </c>
      <c r="L40" t="s">
        <v>47</v>
      </c>
      <c r="M40" t="s">
        <v>47</v>
      </c>
      <c r="N40" t="s">
        <v>47</v>
      </c>
    </row>
    <row r="41" spans="1:20">
      <c r="A41" s="1" t="s">
        <v>64</v>
      </c>
      <c r="B41" t="s">
        <v>37</v>
      </c>
      <c r="C41" t="s">
        <v>38</v>
      </c>
    </row>
    <row r="42" spans="1:20">
      <c r="A42" s="1" t="s">
        <v>63</v>
      </c>
      <c r="B42" s="1" t="s">
        <v>39</v>
      </c>
      <c r="C42" s="1" t="s">
        <v>82</v>
      </c>
      <c r="D42" s="1" t="s">
        <v>83</v>
      </c>
      <c r="E42" s="1" t="s">
        <v>385</v>
      </c>
      <c r="F42" s="1" t="s">
        <v>87</v>
      </c>
      <c r="G42" s="1" t="s">
        <v>86</v>
      </c>
      <c r="H42" s="1" t="s">
        <v>85</v>
      </c>
      <c r="I42" s="1" t="s">
        <v>84</v>
      </c>
      <c r="J42" s="1" t="s">
        <v>386</v>
      </c>
      <c r="K42" s="1" t="s">
        <v>693</v>
      </c>
      <c r="L42" s="1" t="s">
        <v>388</v>
      </c>
      <c r="M42" s="1" t="s">
        <v>384</v>
      </c>
      <c r="N42" s="1" t="s">
        <v>382</v>
      </c>
    </row>
    <row r="43" spans="1:20">
      <c r="A43" s="1" t="s">
        <v>79</v>
      </c>
      <c r="B43" t="s">
        <v>80</v>
      </c>
      <c r="C43" t="s">
        <v>81</v>
      </c>
      <c r="D43" t="s">
        <v>81</v>
      </c>
      <c r="E43" s="2" t="s">
        <v>81</v>
      </c>
      <c r="F43" t="s">
        <v>81</v>
      </c>
      <c r="G43" s="1" t="s">
        <v>81</v>
      </c>
      <c r="H43" t="s">
        <v>81</v>
      </c>
      <c r="I43" t="s">
        <v>81</v>
      </c>
      <c r="J43" t="s">
        <v>81</v>
      </c>
      <c r="K43" t="s">
        <v>81</v>
      </c>
      <c r="L43" t="s">
        <v>81</v>
      </c>
      <c r="M43" t="s">
        <v>81</v>
      </c>
      <c r="N43" t="s">
        <v>381</v>
      </c>
    </row>
    <row r="44" spans="1:20">
      <c r="A44" s="1" t="s">
        <v>310</v>
      </c>
      <c r="B44" s="1" t="s">
        <v>40</v>
      </c>
      <c r="C44" s="1" t="s">
        <v>42</v>
      </c>
      <c r="D44" s="1" t="s">
        <v>41</v>
      </c>
      <c r="E44" s="1" t="s">
        <v>359</v>
      </c>
      <c r="F44" s="1" t="s">
        <v>359</v>
      </c>
      <c r="G44" s="1" t="s">
        <v>368</v>
      </c>
      <c r="H44" s="1" t="s">
        <v>359</v>
      </c>
      <c r="I44" s="1" t="s">
        <v>361</v>
      </c>
      <c r="J44" s="1" t="s">
        <v>364</v>
      </c>
      <c r="K44" s="1" t="s">
        <v>545</v>
      </c>
      <c r="L44" s="1" t="s">
        <v>100</v>
      </c>
      <c r="M44" s="1" t="s">
        <v>366</v>
      </c>
      <c r="N44" s="1" t="s">
        <v>370</v>
      </c>
      <c r="O44" s="1" t="s">
        <v>546</v>
      </c>
      <c r="P44" s="1" t="s">
        <v>547</v>
      </c>
      <c r="Q44" s="1" t="s">
        <v>548</v>
      </c>
      <c r="R44" s="1"/>
      <c r="S44" s="1"/>
      <c r="T44" s="1"/>
    </row>
    <row r="45" spans="1:20">
      <c r="A45" s="1" t="s">
        <v>62</v>
      </c>
      <c r="B45" s="1" t="s">
        <v>43</v>
      </c>
      <c r="C45" s="1" t="s">
        <v>44</v>
      </c>
      <c r="D45" s="1" t="s">
        <v>360</v>
      </c>
      <c r="E45" s="1" t="s">
        <v>555</v>
      </c>
      <c r="F45" s="1" t="s">
        <v>363</v>
      </c>
      <c r="G45" s="1" t="s">
        <v>369</v>
      </c>
      <c r="H45" s="1" t="s">
        <v>362</v>
      </c>
      <c r="I45" s="1" t="s">
        <v>358</v>
      </c>
      <c r="J45" s="1" t="s">
        <v>365</v>
      </c>
      <c r="K45" s="1" t="s">
        <v>549</v>
      </c>
      <c r="L45" s="1" t="s">
        <v>101</v>
      </c>
      <c r="M45" s="1" t="s">
        <v>367</v>
      </c>
      <c r="N45" s="1" t="s">
        <v>371</v>
      </c>
      <c r="O45" s="1" t="s">
        <v>550</v>
      </c>
      <c r="P45" s="1" t="s">
        <v>551</v>
      </c>
      <c r="Q45" s="1" t="s">
        <v>552</v>
      </c>
      <c r="R45" s="1"/>
      <c r="S45" s="1"/>
      <c r="T45" s="1"/>
    </row>
    <row r="46" spans="1:20">
      <c r="A46" s="1" t="s">
        <v>556</v>
      </c>
      <c r="B46" s="1" t="s">
        <v>557</v>
      </c>
      <c r="C46" s="1"/>
      <c r="D46" s="1" t="s">
        <v>558</v>
      </c>
      <c r="E46" s="1" t="s">
        <v>558</v>
      </c>
      <c r="F46" s="1"/>
      <c r="G46" s="1"/>
      <c r="H46" s="1"/>
      <c r="I46" s="1"/>
      <c r="J46" s="1"/>
      <c r="L46" s="1"/>
      <c r="M46" s="1"/>
      <c r="N46" s="1"/>
    </row>
    <row r="47" spans="1:20">
      <c r="A47" s="1" t="s">
        <v>61</v>
      </c>
      <c r="B47" s="1" t="s">
        <v>46</v>
      </c>
      <c r="C47" s="1" t="s">
        <v>45</v>
      </c>
      <c r="D47" s="1" t="s">
        <v>46</v>
      </c>
      <c r="E47" s="1" t="s">
        <v>46</v>
      </c>
      <c r="F47" s="1" t="s">
        <v>46</v>
      </c>
      <c r="G47" s="1" t="s">
        <v>604</v>
      </c>
      <c r="H47" s="1" t="s">
        <v>46</v>
      </c>
      <c r="I47" s="1"/>
      <c r="J47" s="1" t="s">
        <v>695</v>
      </c>
      <c r="K47" s="1" t="s">
        <v>45</v>
      </c>
      <c r="L47" s="1" t="s">
        <v>507</v>
      </c>
      <c r="M47" s="1" t="s">
        <v>646</v>
      </c>
      <c r="N47" s="1" t="s">
        <v>593</v>
      </c>
    </row>
    <row r="48" spans="1:20">
      <c r="A48" s="1" t="s">
        <v>60</v>
      </c>
      <c r="B48">
        <v>100</v>
      </c>
      <c r="C48">
        <v>600</v>
      </c>
      <c r="D48">
        <v>100</v>
      </c>
      <c r="E48">
        <v>100</v>
      </c>
      <c r="F48">
        <v>100</v>
      </c>
      <c r="G48">
        <v>400</v>
      </c>
      <c r="H48">
        <v>100</v>
      </c>
      <c r="I48">
        <v>100</v>
      </c>
      <c r="J48" s="26">
        <v>10000</v>
      </c>
      <c r="K48" s="31">
        <v>600</v>
      </c>
      <c r="L48">
        <v>1000</v>
      </c>
      <c r="M48" t="s">
        <v>372</v>
      </c>
      <c r="N48">
        <v>1000</v>
      </c>
      <c r="O48" s="31"/>
      <c r="P48" s="31"/>
      <c r="Q48" s="31"/>
      <c r="R48" s="31"/>
      <c r="S48" s="31"/>
      <c r="T48" s="31"/>
    </row>
    <row r="49" spans="1:21">
      <c r="A49" s="1" t="s">
        <v>59</v>
      </c>
      <c r="B49" s="1">
        <v>30</v>
      </c>
      <c r="C49" s="31">
        <f t="shared" ref="C49:I49" si="0">$B$49*C9</f>
        <v>185.70000000000002</v>
      </c>
      <c r="D49" s="31">
        <f t="shared" si="0"/>
        <v>24.9</v>
      </c>
      <c r="E49" s="31">
        <f t="shared" si="0"/>
        <v>24.9</v>
      </c>
      <c r="F49" s="31">
        <f t="shared" si="0"/>
        <v>24.9</v>
      </c>
      <c r="G49" s="31">
        <f t="shared" si="0"/>
        <v>114.3</v>
      </c>
      <c r="H49" s="31">
        <f t="shared" si="0"/>
        <v>24.9</v>
      </c>
      <c r="I49" s="31">
        <f t="shared" si="0"/>
        <v>21.599999999999998</v>
      </c>
      <c r="J49" s="31">
        <v>3300</v>
      </c>
      <c r="K49" s="31">
        <f>$B$49*K9</f>
        <v>191.1</v>
      </c>
      <c r="L49" s="31">
        <f>$B$49*L9</f>
        <v>2217</v>
      </c>
      <c r="M49" s="31">
        <f>$B$49*M9</f>
        <v>433080</v>
      </c>
      <c r="N49" s="31">
        <f>$B$49*N9</f>
        <v>431.09999999999997</v>
      </c>
      <c r="O49" s="31">
        <f t="shared" ref="O49:Q49" si="1">$B$49*O9</f>
        <v>156.9</v>
      </c>
      <c r="P49" s="31">
        <f t="shared" si="1"/>
        <v>597.6</v>
      </c>
      <c r="Q49" s="31">
        <f t="shared" si="1"/>
        <v>33415.5</v>
      </c>
      <c r="R49" s="31"/>
      <c r="S49" s="31"/>
      <c r="T49" s="31"/>
    </row>
    <row r="50" spans="1:21">
      <c r="A50" s="1" t="s">
        <v>58</v>
      </c>
      <c r="B50">
        <v>128</v>
      </c>
      <c r="C50">
        <v>68</v>
      </c>
      <c r="D50">
        <v>46</v>
      </c>
      <c r="E50">
        <v>61</v>
      </c>
      <c r="F50">
        <v>42</v>
      </c>
      <c r="G50">
        <v>42</v>
      </c>
      <c r="H50">
        <v>39</v>
      </c>
      <c r="I50">
        <v>59</v>
      </c>
      <c r="J50">
        <v>60</v>
      </c>
      <c r="K50">
        <v>38</v>
      </c>
      <c r="L50">
        <v>13</v>
      </c>
      <c r="M50">
        <v>16</v>
      </c>
      <c r="N50">
        <v>50</v>
      </c>
    </row>
    <row r="51" spans="1:21">
      <c r="A51" s="1" t="s">
        <v>57</v>
      </c>
      <c r="B51" s="1" t="s">
        <v>49</v>
      </c>
      <c r="C51" s="31">
        <f t="shared" ref="C51:I51" si="2">C50*C9</f>
        <v>420.92</v>
      </c>
      <c r="D51" s="31">
        <f t="shared" si="2"/>
        <v>38.18</v>
      </c>
      <c r="E51" s="31">
        <f t="shared" si="2"/>
        <v>50.629999999999995</v>
      </c>
      <c r="F51" s="31">
        <f t="shared" si="2"/>
        <v>34.86</v>
      </c>
      <c r="G51" s="31">
        <f t="shared" si="2"/>
        <v>160.02000000000001</v>
      </c>
      <c r="H51" s="31">
        <f t="shared" si="2"/>
        <v>32.369999999999997</v>
      </c>
      <c r="I51" s="31">
        <f t="shared" si="2"/>
        <v>42.48</v>
      </c>
      <c r="J51" s="31">
        <v>6500</v>
      </c>
      <c r="K51">
        <v>242</v>
      </c>
      <c r="L51" s="31">
        <f>L50*L9</f>
        <v>960.7</v>
      </c>
      <c r="M51" s="31">
        <v>230000</v>
      </c>
      <c r="N51" s="31">
        <f>N50*N9</f>
        <v>718.5</v>
      </c>
    </row>
    <row r="52" spans="1:21">
      <c r="A52" s="1" t="s">
        <v>56</v>
      </c>
      <c r="B52" s="2" t="s">
        <v>51</v>
      </c>
      <c r="C52" s="1" t="s">
        <v>52</v>
      </c>
      <c r="D52" s="2" t="s">
        <v>51</v>
      </c>
      <c r="E52" s="2" t="s">
        <v>51</v>
      </c>
      <c r="F52" s="2" t="s">
        <v>51</v>
      </c>
      <c r="H52" s="2" t="s">
        <v>51</v>
      </c>
      <c r="I52" s="2" t="s">
        <v>51</v>
      </c>
      <c r="L52" t="s">
        <v>696</v>
      </c>
      <c r="O52" s="1"/>
    </row>
    <row r="53" spans="1:21">
      <c r="A53" s="1" t="s">
        <v>53</v>
      </c>
      <c r="B53" t="s">
        <v>54</v>
      </c>
      <c r="C53" t="s">
        <v>55</v>
      </c>
      <c r="D53" t="s">
        <v>55</v>
      </c>
      <c r="E53" t="s">
        <v>55</v>
      </c>
      <c r="F53" t="s">
        <v>55</v>
      </c>
      <c r="G53" t="s">
        <v>55</v>
      </c>
      <c r="H53" t="s">
        <v>55</v>
      </c>
      <c r="I53" s="1" t="s">
        <v>373</v>
      </c>
      <c r="J53" s="1" t="s">
        <v>374</v>
      </c>
      <c r="K53" t="s">
        <v>697</v>
      </c>
      <c r="L53" t="s">
        <v>54</v>
      </c>
      <c r="M53" s="1" t="s">
        <v>375</v>
      </c>
      <c r="N53" s="1" t="s">
        <v>376</v>
      </c>
      <c r="O53" s="1"/>
    </row>
    <row r="54" spans="1:21">
      <c r="A54" s="1" t="s">
        <v>808</v>
      </c>
      <c r="B54">
        <v>18</v>
      </c>
      <c r="C54">
        <v>8.9</v>
      </c>
      <c r="D54">
        <v>6.8</v>
      </c>
      <c r="E54">
        <v>10</v>
      </c>
      <c r="F54">
        <v>7.7</v>
      </c>
      <c r="G54">
        <v>7.9</v>
      </c>
      <c r="H54">
        <v>6.2</v>
      </c>
      <c r="I54" s="2">
        <v>8</v>
      </c>
      <c r="J54" s="2">
        <v>10</v>
      </c>
      <c r="K54" s="2">
        <v>6.3</v>
      </c>
      <c r="L54" s="2">
        <v>1.7</v>
      </c>
      <c r="M54" s="2">
        <v>2.1</v>
      </c>
      <c r="N54" s="2">
        <v>5.8</v>
      </c>
      <c r="O54" s="2">
        <v>2.2999999999999998</v>
      </c>
      <c r="P54" s="2">
        <v>3.8</v>
      </c>
      <c r="Q54" s="2">
        <v>13</v>
      </c>
      <c r="R54" s="2">
        <v>16</v>
      </c>
      <c r="S54" s="2">
        <v>5.3</v>
      </c>
      <c r="T54" s="2">
        <v>2.5</v>
      </c>
      <c r="U54" s="2"/>
    </row>
    <row r="55" spans="1:21">
      <c r="A55" s="1" t="s">
        <v>807</v>
      </c>
      <c r="B55">
        <v>5716</v>
      </c>
      <c r="D55">
        <v>447</v>
      </c>
      <c r="E55">
        <v>887</v>
      </c>
      <c r="F55">
        <v>458</v>
      </c>
      <c r="I55" s="2">
        <v>557</v>
      </c>
      <c r="J55" s="2">
        <v>1411</v>
      </c>
      <c r="K55" s="2">
        <v>8801</v>
      </c>
      <c r="L55" s="2">
        <v>2217</v>
      </c>
      <c r="M55" s="2">
        <v>506</v>
      </c>
      <c r="N55" s="2">
        <v>337</v>
      </c>
      <c r="O55" s="2">
        <v>524</v>
      </c>
      <c r="P55" s="2">
        <v>528</v>
      </c>
      <c r="Q55" s="2">
        <v>634</v>
      </c>
      <c r="R55" s="2">
        <v>575</v>
      </c>
      <c r="S55" s="2">
        <v>450</v>
      </c>
      <c r="T55" s="2"/>
      <c r="U55" s="2">
        <v>572</v>
      </c>
    </row>
    <row r="56" spans="1:21">
      <c r="A56" s="1" t="s">
        <v>810</v>
      </c>
      <c r="B56" s="28">
        <f>B55/B60</f>
        <v>17.268882175226587</v>
      </c>
      <c r="C56" s="28">
        <f t="shared" ref="C56:U56" si="3">C55/C60</f>
        <v>0</v>
      </c>
      <c r="D56" s="28">
        <f t="shared" si="3"/>
        <v>6.8769230769230774</v>
      </c>
      <c r="E56" s="28">
        <f t="shared" si="3"/>
        <v>10.55952380952381</v>
      </c>
      <c r="F56" s="28">
        <f t="shared" si="3"/>
        <v>7.6333333333333337</v>
      </c>
      <c r="G56" s="28">
        <f t="shared" si="3"/>
        <v>0</v>
      </c>
      <c r="H56" s="28">
        <f t="shared" si="3"/>
        <v>0</v>
      </c>
      <c r="I56" s="28">
        <f t="shared" si="3"/>
        <v>8.1911764705882355</v>
      </c>
      <c r="J56" s="28">
        <f t="shared" si="3"/>
        <v>11.110236220472441</v>
      </c>
      <c r="K56" s="28">
        <f t="shared" si="3"/>
        <v>6.1160528144544823</v>
      </c>
      <c r="L56" s="28">
        <f t="shared" si="3"/>
        <v>1.6065217391304347</v>
      </c>
      <c r="M56" s="28">
        <f t="shared" si="3"/>
        <v>1.8467153284671534</v>
      </c>
      <c r="N56" s="28">
        <f t="shared" si="3"/>
        <v>5.7118644067796609</v>
      </c>
      <c r="O56" s="28">
        <f t="shared" si="3"/>
        <v>2.460093896713615</v>
      </c>
      <c r="P56" s="28">
        <f t="shared" si="3"/>
        <v>4.0930232558139537</v>
      </c>
      <c r="Q56" s="28">
        <f t="shared" si="3"/>
        <v>12.431372549019608</v>
      </c>
      <c r="R56" s="28">
        <f t="shared" si="3"/>
        <v>15.131578947368421</v>
      </c>
      <c r="S56" s="28">
        <f t="shared" si="3"/>
        <v>5.3571428571428568</v>
      </c>
      <c r="T56" s="28">
        <f t="shared" si="3"/>
        <v>0</v>
      </c>
      <c r="U56" s="28">
        <f t="shared" si="3"/>
        <v>6.8095238095238093</v>
      </c>
    </row>
    <row r="57" spans="1:21">
      <c r="A57" s="1" t="s">
        <v>304</v>
      </c>
      <c r="B57">
        <v>45</v>
      </c>
      <c r="C57" s="3">
        <f>830/C9</f>
        <v>134.08723747980613</v>
      </c>
      <c r="D57">
        <v>45</v>
      </c>
      <c r="E57">
        <v>45</v>
      </c>
      <c r="F57">
        <v>45</v>
      </c>
      <c r="G57">
        <v>45</v>
      </c>
      <c r="H57">
        <v>45</v>
      </c>
      <c r="I57">
        <v>45</v>
      </c>
      <c r="J57">
        <v>45</v>
      </c>
      <c r="K57">
        <v>45</v>
      </c>
      <c r="L57">
        <v>45</v>
      </c>
      <c r="M57">
        <v>45</v>
      </c>
      <c r="N57">
        <v>45</v>
      </c>
      <c r="O57">
        <v>45</v>
      </c>
      <c r="P57">
        <v>45</v>
      </c>
      <c r="Q57">
        <v>45</v>
      </c>
    </row>
    <row r="58" spans="1:21">
      <c r="A58" s="1" t="s">
        <v>848</v>
      </c>
      <c r="B58" s="3">
        <v>5107.393</v>
      </c>
      <c r="C58" s="3">
        <v>33.573</v>
      </c>
      <c r="D58" s="3">
        <v>338.19299999999998</v>
      </c>
      <c r="E58" s="3">
        <v>796.529</v>
      </c>
      <c r="F58" s="3">
        <v>361.17599999999999</v>
      </c>
      <c r="G58" s="3">
        <v>319.02800000000002</v>
      </c>
      <c r="H58" s="3">
        <v>282.36399999999998</v>
      </c>
      <c r="I58" s="3">
        <v>379.15</v>
      </c>
      <c r="J58" s="3">
        <v>1320.7760000000001</v>
      </c>
      <c r="K58" s="3">
        <v>10877</v>
      </c>
      <c r="L58" s="3">
        <v>2454.7739999999999</v>
      </c>
      <c r="M58" s="3">
        <v>511.327</v>
      </c>
      <c r="N58" s="3">
        <v>433.17</v>
      </c>
      <c r="O58" s="3">
        <v>493</v>
      </c>
      <c r="P58" s="3">
        <v>507</v>
      </c>
      <c r="Q58" s="3">
        <v>673</v>
      </c>
      <c r="R58" s="3"/>
      <c r="S58" s="3">
        <v>430</v>
      </c>
      <c r="T58" s="3"/>
      <c r="U58" s="3">
        <f>SUM(B58:P58)+S58</f>
        <v>24644.453000000001</v>
      </c>
    </row>
    <row r="59" spans="1:21">
      <c r="A59" s="1" t="s">
        <v>521</v>
      </c>
      <c r="B59" s="3">
        <v>245683439.40000001</v>
      </c>
      <c r="C59" s="3">
        <v>4514349.4000000004</v>
      </c>
      <c r="D59" s="21">
        <v>50403455</v>
      </c>
      <c r="E59" s="3">
        <v>68527599.400000006</v>
      </c>
      <c r="F59" s="3">
        <v>49663148.200000003</v>
      </c>
      <c r="G59" s="3">
        <v>31355629</v>
      </c>
      <c r="H59" s="3">
        <v>38223111.600000001</v>
      </c>
      <c r="I59" s="3">
        <v>51629389.799999997</v>
      </c>
      <c r="J59" s="3">
        <v>107761630.8</v>
      </c>
      <c r="K59">
        <v>1128677232</v>
      </c>
      <c r="L59" s="3">
        <v>859909198.39999998</v>
      </c>
      <c r="M59" s="3">
        <v>172734542.40000001</v>
      </c>
      <c r="N59" s="3">
        <v>35983394.399999999</v>
      </c>
      <c r="O59">
        <v>159837762.59999999</v>
      </c>
      <c r="P59">
        <v>92799575.799999997</v>
      </c>
      <c r="Q59">
        <v>43190072.399999999</v>
      </c>
    </row>
    <row r="60" spans="1:21">
      <c r="A60" s="1" t="s">
        <v>809</v>
      </c>
      <c r="B60" s="3">
        <v>331</v>
      </c>
      <c r="C60" s="3">
        <v>5.8</v>
      </c>
      <c r="D60" s="21">
        <v>65</v>
      </c>
      <c r="E60" s="3">
        <v>84</v>
      </c>
      <c r="F60" s="3">
        <v>60</v>
      </c>
      <c r="G60" s="3">
        <v>38</v>
      </c>
      <c r="H60" s="3">
        <v>47</v>
      </c>
      <c r="I60" s="3">
        <v>68</v>
      </c>
      <c r="J60" s="3">
        <v>127</v>
      </c>
      <c r="K60">
        <v>1439</v>
      </c>
      <c r="L60" s="3">
        <v>1380</v>
      </c>
      <c r="M60" s="3">
        <v>274</v>
      </c>
      <c r="N60" s="3">
        <v>59</v>
      </c>
      <c r="O60">
        <v>213</v>
      </c>
      <c r="P60" s="3">
        <v>129</v>
      </c>
      <c r="Q60" s="3">
        <v>51</v>
      </c>
      <c r="R60" s="3">
        <v>38</v>
      </c>
      <c r="S60">
        <v>84</v>
      </c>
      <c r="T60">
        <v>102</v>
      </c>
      <c r="U60" s="3">
        <v>84</v>
      </c>
    </row>
    <row r="61" spans="1:21">
      <c r="A61" s="1" t="s">
        <v>309</v>
      </c>
      <c r="B61" s="17">
        <f>2.5*B57/1000</f>
        <v>0.1125</v>
      </c>
      <c r="C61" s="17">
        <f>2.5*C57/1000</f>
        <v>0.33521809369951533</v>
      </c>
      <c r="D61" s="17">
        <f t="shared" ref="D61:Q61" si="4">2.5*D57/1000</f>
        <v>0.1125</v>
      </c>
      <c r="E61" s="17">
        <f t="shared" si="4"/>
        <v>0.1125</v>
      </c>
      <c r="F61" s="17">
        <f t="shared" si="4"/>
        <v>0.1125</v>
      </c>
      <c r="G61" s="17">
        <f t="shared" si="4"/>
        <v>0.1125</v>
      </c>
      <c r="H61" s="17">
        <f t="shared" si="4"/>
        <v>0.1125</v>
      </c>
      <c r="I61" s="17">
        <f t="shared" si="4"/>
        <v>0.1125</v>
      </c>
      <c r="J61" s="17">
        <f t="shared" si="4"/>
        <v>0.1125</v>
      </c>
      <c r="K61" s="17">
        <f>2.5*K57/1000</f>
        <v>0.1125</v>
      </c>
      <c r="L61" s="17">
        <f t="shared" si="4"/>
        <v>0.1125</v>
      </c>
      <c r="M61" s="17">
        <f t="shared" si="4"/>
        <v>0.1125</v>
      </c>
      <c r="N61" s="17">
        <f t="shared" si="4"/>
        <v>0.1125</v>
      </c>
      <c r="O61" s="17">
        <f t="shared" si="4"/>
        <v>0.1125</v>
      </c>
      <c r="P61" s="17">
        <f t="shared" si="4"/>
        <v>0.1125</v>
      </c>
      <c r="Q61" s="17">
        <f t="shared" si="4"/>
        <v>0.1125</v>
      </c>
      <c r="R61" s="17"/>
      <c r="S61" s="17"/>
      <c r="T61" s="17"/>
    </row>
    <row r="62" spans="1:21">
      <c r="A62" s="1" t="s">
        <v>311</v>
      </c>
      <c r="B62" s="22">
        <f>B61*B9*3.78541</f>
        <v>0.42585862500000005</v>
      </c>
      <c r="C62" s="22">
        <f t="shared" ref="C62:Q62" si="5">C61*C9</f>
        <v>2.0750000000000002</v>
      </c>
      <c r="D62" s="22">
        <f t="shared" si="5"/>
        <v>9.3375E-2</v>
      </c>
      <c r="E62" s="22">
        <f t="shared" si="5"/>
        <v>9.3375E-2</v>
      </c>
      <c r="F62" s="22">
        <f t="shared" si="5"/>
        <v>9.3375E-2</v>
      </c>
      <c r="G62" s="22">
        <f t="shared" si="5"/>
        <v>0.42862500000000003</v>
      </c>
      <c r="H62" s="22">
        <f t="shared" si="5"/>
        <v>9.3375E-2</v>
      </c>
      <c r="I62" s="22">
        <f t="shared" si="5"/>
        <v>8.1000000000000003E-2</v>
      </c>
      <c r="J62" s="22">
        <f t="shared" si="5"/>
        <v>12.262500000000001</v>
      </c>
      <c r="K62" s="22">
        <f>K61*K9</f>
        <v>0.71662500000000007</v>
      </c>
      <c r="L62" s="22">
        <f t="shared" si="5"/>
        <v>8.3137500000000006</v>
      </c>
      <c r="M62" s="22">
        <f t="shared" si="5"/>
        <v>1624.05</v>
      </c>
      <c r="N62" s="22">
        <f t="shared" si="5"/>
        <v>1.616625</v>
      </c>
      <c r="O62" s="22">
        <f t="shared" si="5"/>
        <v>0.58837500000000009</v>
      </c>
      <c r="P62" s="22">
        <f t="shared" si="5"/>
        <v>2.2410000000000001</v>
      </c>
      <c r="Q62" s="22">
        <f t="shared" si="5"/>
        <v>125.30812499999999</v>
      </c>
      <c r="R62" s="22"/>
      <c r="S62" s="22"/>
      <c r="T62" s="22"/>
    </row>
    <row r="63" spans="1:21">
      <c r="A63" s="1" t="s">
        <v>312</v>
      </c>
      <c r="B63" s="22">
        <f>0.8*0.8*B58*B57*1000000*B9/B59</f>
        <v>598.70913057561188</v>
      </c>
      <c r="C63" s="22">
        <f>0.8*0.75*C58*C57*1000000*C9/C59</f>
        <v>3703.602118170118</v>
      </c>
      <c r="D63" s="22">
        <f t="shared" ref="D63:Q63" si="6">0.8*0.8*D58*D57*1000000*D9/D59</f>
        <v>160.38911364310246</v>
      </c>
      <c r="E63" s="22">
        <f t="shared" si="6"/>
        <v>277.84760275726222</v>
      </c>
      <c r="F63" s="22">
        <f t="shared" si="6"/>
        <v>173.84220326169338</v>
      </c>
      <c r="G63" s="22">
        <f t="shared" si="6"/>
        <v>1116.4280705068938</v>
      </c>
      <c r="H63" s="22">
        <f t="shared" si="6"/>
        <v>176.58502339197312</v>
      </c>
      <c r="I63" s="22">
        <f t="shared" si="6"/>
        <v>152.27866202672033</v>
      </c>
      <c r="J63" s="22">
        <f t="shared" si="6"/>
        <v>38475.475811006392</v>
      </c>
      <c r="K63" s="22">
        <f>0.8*0.8*K58*K57*1000000*K9/K59</f>
        <v>1767.9553156787704</v>
      </c>
      <c r="L63" s="22">
        <f t="shared" si="6"/>
        <v>6075.6933515784121</v>
      </c>
      <c r="M63" s="22">
        <f t="shared" si="6"/>
        <v>1230718.9651813384</v>
      </c>
      <c r="N63" s="22">
        <f t="shared" si="6"/>
        <v>4982.0203599246888</v>
      </c>
      <c r="O63" s="22">
        <f t="shared" si="6"/>
        <v>464.58127786631081</v>
      </c>
      <c r="P63" s="22">
        <f t="shared" si="6"/>
        <v>3134.3232928872949</v>
      </c>
      <c r="Q63" s="22">
        <f t="shared" si="6"/>
        <v>499862.23778592242</v>
      </c>
      <c r="R63" s="22"/>
      <c r="S63" s="22"/>
      <c r="T63" s="22"/>
    </row>
    <row r="64" spans="1:21">
      <c r="A64" s="1" t="s">
        <v>328</v>
      </c>
      <c r="B64" s="22">
        <v>100</v>
      </c>
      <c r="C64" s="22" t="s">
        <v>329</v>
      </c>
      <c r="D64" s="22" t="s">
        <v>329</v>
      </c>
      <c r="E64" s="22" t="s">
        <v>329</v>
      </c>
      <c r="F64" s="22" t="s">
        <v>329</v>
      </c>
      <c r="G64" s="22" t="s">
        <v>329</v>
      </c>
      <c r="H64" s="22" t="s">
        <v>329</v>
      </c>
      <c r="I64" s="22" t="s">
        <v>329</v>
      </c>
      <c r="J64" s="22" t="s">
        <v>329</v>
      </c>
      <c r="K64" s="22" t="s">
        <v>329</v>
      </c>
      <c r="L64" s="22" t="s">
        <v>329</v>
      </c>
      <c r="M64" s="22" t="s">
        <v>329</v>
      </c>
      <c r="N64" s="22" t="s">
        <v>330</v>
      </c>
    </row>
    <row r="65" spans="1:20">
      <c r="A65" s="1" t="s">
        <v>481</v>
      </c>
      <c r="B65" s="22" t="s">
        <v>172</v>
      </c>
      <c r="C65" s="22" t="s">
        <v>341</v>
      </c>
      <c r="D65" s="22" t="s">
        <v>340</v>
      </c>
      <c r="E65" s="22" t="s">
        <v>344</v>
      </c>
      <c r="F65" s="22" t="s">
        <v>99</v>
      </c>
      <c r="G65" s="22" t="s">
        <v>99</v>
      </c>
      <c r="H65" s="22" t="s">
        <v>343</v>
      </c>
      <c r="I65" s="22" t="s">
        <v>340</v>
      </c>
      <c r="J65" s="22" t="s">
        <v>344</v>
      </c>
      <c r="K65" s="22" t="s">
        <v>178</v>
      </c>
      <c r="L65" s="22" t="s">
        <v>342</v>
      </c>
      <c r="M65" s="22" t="s">
        <v>88</v>
      </c>
      <c r="N65" s="22" t="s">
        <v>343</v>
      </c>
    </row>
    <row r="66" spans="1:20">
      <c r="A66" s="1" t="s">
        <v>710</v>
      </c>
      <c r="B66" s="22" t="s">
        <v>711</v>
      </c>
      <c r="C66" s="22" t="s">
        <v>711</v>
      </c>
      <c r="D66" s="22" t="s">
        <v>711</v>
      </c>
      <c r="E66" s="22" t="s">
        <v>712</v>
      </c>
      <c r="F66" s="22" t="s">
        <v>712</v>
      </c>
      <c r="G66" s="22" t="s">
        <v>712</v>
      </c>
      <c r="H66" s="22" t="s">
        <v>712</v>
      </c>
      <c r="I66" s="22" t="s">
        <v>712</v>
      </c>
      <c r="J66" s="22" t="s">
        <v>712</v>
      </c>
      <c r="K66" s="22" t="s">
        <v>712</v>
      </c>
      <c r="L66" s="22" t="s">
        <v>713</v>
      </c>
      <c r="M66" s="22" t="s">
        <v>713</v>
      </c>
      <c r="N66" s="22" t="s">
        <v>712</v>
      </c>
    </row>
    <row r="67" spans="1:20">
      <c r="A67" s="1" t="s">
        <v>708</v>
      </c>
      <c r="B67" s="22" t="s">
        <v>702</v>
      </c>
      <c r="C67" s="22" t="s">
        <v>702</v>
      </c>
      <c r="D67" s="22" t="s">
        <v>702</v>
      </c>
      <c r="E67" s="22" t="s">
        <v>714</v>
      </c>
      <c r="F67" s="22" t="s">
        <v>714</v>
      </c>
      <c r="G67" s="22" t="s">
        <v>715</v>
      </c>
      <c r="H67" s="22" t="s">
        <v>714</v>
      </c>
      <c r="I67" s="22" t="s">
        <v>714</v>
      </c>
      <c r="J67" s="22" t="s">
        <v>716</v>
      </c>
      <c r="K67" s="22" t="s">
        <v>706</v>
      </c>
      <c r="L67" s="22"/>
      <c r="M67" s="22"/>
      <c r="N67" s="22" t="s">
        <v>717</v>
      </c>
    </row>
    <row r="68" spans="1:20">
      <c r="A68" s="1" t="s">
        <v>709</v>
      </c>
      <c r="B68" s="22" t="s">
        <v>703</v>
      </c>
      <c r="C68" s="22" t="s">
        <v>703</v>
      </c>
      <c r="D68" s="22" t="s">
        <v>703</v>
      </c>
      <c r="E68" s="22" t="s">
        <v>704</v>
      </c>
      <c r="F68" s="22" t="s">
        <v>704</v>
      </c>
      <c r="G68" s="22" t="s">
        <v>705</v>
      </c>
      <c r="H68" s="22" t="s">
        <v>704</v>
      </c>
      <c r="I68" s="22" t="s">
        <v>704</v>
      </c>
      <c r="J68" s="22" t="s">
        <v>719</v>
      </c>
      <c r="K68" s="22" t="s">
        <v>705</v>
      </c>
      <c r="L68" s="22" t="s">
        <v>707</v>
      </c>
      <c r="M68" s="22" t="s">
        <v>720</v>
      </c>
      <c r="N68" s="22" t="s">
        <v>718</v>
      </c>
    </row>
    <row r="69" spans="1:20">
      <c r="A69" s="1" t="s">
        <v>350</v>
      </c>
      <c r="B69" s="22" t="s">
        <v>356</v>
      </c>
      <c r="C69" s="25" t="s">
        <v>357</v>
      </c>
      <c r="D69" s="22" t="s">
        <v>501</v>
      </c>
      <c r="E69" s="22" t="s">
        <v>352</v>
      </c>
      <c r="F69" t="s">
        <v>814</v>
      </c>
      <c r="G69" s="22" t="s">
        <v>355</v>
      </c>
      <c r="H69" s="18" t="s">
        <v>803</v>
      </c>
      <c r="I69" t="s">
        <v>815</v>
      </c>
      <c r="J69" s="22" t="s">
        <v>353</v>
      </c>
      <c r="K69" s="22" t="s">
        <v>698</v>
      </c>
      <c r="L69" s="22" t="s">
        <v>351</v>
      </c>
      <c r="M69" s="22" t="s">
        <v>354</v>
      </c>
      <c r="N69" s="22" t="s">
        <v>594</v>
      </c>
    </row>
    <row r="70" spans="1:20">
      <c r="A70" s="1" t="s">
        <v>378</v>
      </c>
      <c r="B70" s="22" t="s">
        <v>379</v>
      </c>
      <c r="C70">
        <v>0.15443999999999999</v>
      </c>
      <c r="D70">
        <v>3.8949999999999999E-2</v>
      </c>
      <c r="E70">
        <v>0.37862000000000001</v>
      </c>
      <c r="F70">
        <v>0.33854000000000001</v>
      </c>
      <c r="G70">
        <v>0.79107000000000005</v>
      </c>
      <c r="H70">
        <v>0.22026000000000001</v>
      </c>
      <c r="I70">
        <v>0.23313999999999999</v>
      </c>
      <c r="J70">
        <v>0.50600000000000001</v>
      </c>
      <c r="L70">
        <v>0.70799999999999996</v>
      </c>
      <c r="M70">
        <v>0.76100000000000001</v>
      </c>
      <c r="N70">
        <v>0.92800000000000005</v>
      </c>
    </row>
    <row r="71" spans="1:20">
      <c r="A71" s="1" t="s">
        <v>482</v>
      </c>
      <c r="B71" s="28">
        <v>4.3</v>
      </c>
      <c r="C71">
        <v>0.14000000000000001</v>
      </c>
      <c r="D71">
        <v>1</v>
      </c>
      <c r="E71">
        <v>1.5</v>
      </c>
      <c r="F71">
        <v>0.7</v>
      </c>
      <c r="G71">
        <v>0.25</v>
      </c>
      <c r="H71">
        <v>0.4</v>
      </c>
      <c r="I71">
        <v>3</v>
      </c>
      <c r="J71">
        <v>12</v>
      </c>
      <c r="K71">
        <v>87</v>
      </c>
      <c r="L71">
        <v>38</v>
      </c>
      <c r="M71">
        <v>27</v>
      </c>
      <c r="N71">
        <v>0.15</v>
      </c>
    </row>
    <row r="72" spans="1:20">
      <c r="A72" s="1" t="s">
        <v>830</v>
      </c>
      <c r="B72">
        <v>3.4790000000000001</v>
      </c>
      <c r="C72">
        <v>2.0059999999999998</v>
      </c>
      <c r="D72">
        <v>1.857</v>
      </c>
      <c r="E72">
        <v>1.804</v>
      </c>
      <c r="F72">
        <v>1.9419999999999999</v>
      </c>
      <c r="G72">
        <v>1.4490000000000001</v>
      </c>
      <c r="H72">
        <v>1.651</v>
      </c>
      <c r="I72">
        <v>1.8360000000000001</v>
      </c>
      <c r="J72">
        <v>1.389</v>
      </c>
      <c r="K72">
        <v>1.1479999999999999</v>
      </c>
      <c r="L72">
        <v>1.3680000000000001</v>
      </c>
      <c r="M72">
        <v>0.73499999999999999</v>
      </c>
      <c r="N72">
        <v>1.196</v>
      </c>
      <c r="O72">
        <v>1.1180000000000001</v>
      </c>
      <c r="P72">
        <v>1.1140000000000001</v>
      </c>
      <c r="T72">
        <v>0.90300000000000002</v>
      </c>
    </row>
    <row r="73" spans="1:20">
      <c r="A73" s="1" t="s">
        <v>831</v>
      </c>
      <c r="B73">
        <v>0.14799999999999999</v>
      </c>
      <c r="C73">
        <v>0.33900000000000002</v>
      </c>
      <c r="D73">
        <v>0.216</v>
      </c>
      <c r="E73">
        <v>0.36799999999999999</v>
      </c>
      <c r="F73">
        <v>0.26400000000000001</v>
      </c>
      <c r="G73">
        <v>0.19700000000000001</v>
      </c>
      <c r="H73">
        <v>0.23300000000000001</v>
      </c>
      <c r="I73">
        <v>0.26100000000000001</v>
      </c>
      <c r="J73">
        <v>0.25800000000000001</v>
      </c>
      <c r="K73">
        <v>8.5000000000000006E-2</v>
      </c>
      <c r="L73">
        <v>7.6999999999999999E-2</v>
      </c>
      <c r="M73">
        <v>0.1</v>
      </c>
      <c r="N73">
        <v>0.153</v>
      </c>
      <c r="O73">
        <v>0.13700000000000001</v>
      </c>
      <c r="P73">
        <v>8.3000000000000004E-2</v>
      </c>
      <c r="T73">
        <v>7.9000000000000001E-2</v>
      </c>
    </row>
    <row r="74" spans="1:20">
      <c r="A74" s="1" t="s">
        <v>832</v>
      </c>
      <c r="C74">
        <v>0.106</v>
      </c>
      <c r="D74">
        <v>7.0000000000000007E-2</v>
      </c>
      <c r="E74">
        <v>6.6000000000000003E-2</v>
      </c>
      <c r="F74">
        <v>9.7000000000000003E-2</v>
      </c>
      <c r="H74">
        <v>7.6999999999999999E-2</v>
      </c>
      <c r="I74">
        <v>5.3999999999999999E-2</v>
      </c>
      <c r="P74">
        <v>3.5000000000000003E-2</v>
      </c>
      <c r="T74">
        <v>1.7000000000000001E-2</v>
      </c>
    </row>
    <row r="75" spans="1:20">
      <c r="A75" s="1" t="s">
        <v>833</v>
      </c>
      <c r="C75">
        <v>1.754</v>
      </c>
      <c r="D75">
        <v>1.0529999999999999</v>
      </c>
      <c r="E75">
        <v>0.90300000000000002</v>
      </c>
      <c r="F75">
        <v>1.5329999999999999</v>
      </c>
      <c r="G75">
        <v>0.94599999999999995</v>
      </c>
      <c r="H75">
        <v>0.86799999999999999</v>
      </c>
      <c r="I75">
        <v>0.81</v>
      </c>
      <c r="T75">
        <v>0.81299999999999994</v>
      </c>
    </row>
    <row r="76" spans="1:20">
      <c r="A76" s="1" t="s">
        <v>834</v>
      </c>
      <c r="G76">
        <f>240.49/G9</f>
        <v>63.120734908136484</v>
      </c>
      <c r="K76">
        <f>535/K9</f>
        <v>83.987441130298265</v>
      </c>
      <c r="N76">
        <f>374/O9</f>
        <v>71.510516252390047</v>
      </c>
    </row>
    <row r="77" spans="1:20">
      <c r="A77" s="1" t="s">
        <v>102</v>
      </c>
      <c r="B77" s="2" t="s">
        <v>417</v>
      </c>
      <c r="C77" s="2" t="s">
        <v>419</v>
      </c>
      <c r="D77" s="2" t="s">
        <v>418</v>
      </c>
      <c r="E77" t="s">
        <v>421</v>
      </c>
      <c r="F77" t="s">
        <v>421</v>
      </c>
      <c r="G77" t="s">
        <v>421</v>
      </c>
      <c r="H77" t="s">
        <v>421</v>
      </c>
      <c r="I77" t="s">
        <v>420</v>
      </c>
      <c r="J77" s="2" t="s">
        <v>398</v>
      </c>
      <c r="K77" s="2" t="s">
        <v>398</v>
      </c>
      <c r="L77" s="2" t="s">
        <v>397</v>
      </c>
      <c r="M77" t="s">
        <v>422</v>
      </c>
      <c r="N77" s="2" t="s">
        <v>399</v>
      </c>
    </row>
    <row r="78" spans="1:20">
      <c r="A78" s="1" t="s">
        <v>103</v>
      </c>
      <c r="B78" t="s">
        <v>208</v>
      </c>
      <c r="C78" t="s">
        <v>438</v>
      </c>
      <c r="D78" t="s">
        <v>437</v>
      </c>
      <c r="E78" t="s">
        <v>440</v>
      </c>
      <c r="F78" t="s">
        <v>442</v>
      </c>
      <c r="G78" t="s">
        <v>445</v>
      </c>
      <c r="H78" t="s">
        <v>441</v>
      </c>
      <c r="I78" t="s">
        <v>440</v>
      </c>
      <c r="J78" t="s">
        <v>443</v>
      </c>
      <c r="K78" t="s">
        <v>690</v>
      </c>
      <c r="L78" t="s">
        <v>439</v>
      </c>
      <c r="M78" t="s">
        <v>444</v>
      </c>
      <c r="N78" t="s">
        <v>446</v>
      </c>
    </row>
    <row r="79" spans="1:20">
      <c r="A79" s="1" t="s">
        <v>104</v>
      </c>
      <c r="B79" t="s">
        <v>200</v>
      </c>
      <c r="C79" t="s">
        <v>202</v>
      </c>
      <c r="D79" t="s">
        <v>201</v>
      </c>
    </row>
    <row r="80" spans="1:20">
      <c r="A80" s="1" t="s">
        <v>111</v>
      </c>
      <c r="B80" s="4" t="s">
        <v>108</v>
      </c>
    </row>
    <row r="81" spans="1:14">
      <c r="A81" s="1" t="s">
        <v>105</v>
      </c>
      <c r="B81" t="s">
        <v>186</v>
      </c>
      <c r="C81" t="s">
        <v>185</v>
      </c>
      <c r="D81" t="s">
        <v>185</v>
      </c>
      <c r="E81" t="s">
        <v>185</v>
      </c>
      <c r="F81" t="s">
        <v>185</v>
      </c>
      <c r="G81" t="s">
        <v>185</v>
      </c>
      <c r="H81" t="s">
        <v>185</v>
      </c>
      <c r="I81" t="s">
        <v>185</v>
      </c>
      <c r="J81" t="s">
        <v>380</v>
      </c>
      <c r="K81" t="s">
        <v>694</v>
      </c>
      <c r="L81" t="s">
        <v>387</v>
      </c>
      <c r="M81" t="s">
        <v>383</v>
      </c>
    </row>
    <row r="82" spans="1:14">
      <c r="A82" s="1" t="s">
        <v>106</v>
      </c>
      <c r="B82" t="s">
        <v>305</v>
      </c>
      <c r="C82" s="2" t="s">
        <v>307</v>
      </c>
      <c r="D82" t="s">
        <v>109</v>
      </c>
      <c r="L82" s="2" t="s">
        <v>313</v>
      </c>
    </row>
    <row r="83" spans="1:14">
      <c r="A83" s="1" t="s">
        <v>203</v>
      </c>
      <c r="B83" t="s">
        <v>306</v>
      </c>
      <c r="C83" s="2" t="s">
        <v>327</v>
      </c>
      <c r="D83" t="s">
        <v>109</v>
      </c>
      <c r="I83" t="s">
        <v>326</v>
      </c>
      <c r="L83" t="s">
        <v>110</v>
      </c>
    </row>
    <row r="84" spans="1:14">
      <c r="A84" s="1" t="s">
        <v>107</v>
      </c>
      <c r="B84" t="s">
        <v>184</v>
      </c>
    </row>
    <row r="85" spans="1:14">
      <c r="A85" s="1" t="s">
        <v>112</v>
      </c>
      <c r="B85" s="5" t="s">
        <v>183</v>
      </c>
    </row>
    <row r="86" spans="1:14">
      <c r="A86" s="1" t="s">
        <v>114</v>
      </c>
      <c r="B86" t="s">
        <v>113</v>
      </c>
    </row>
    <row r="87" spans="1:14">
      <c r="A87" s="6" t="s">
        <v>115</v>
      </c>
      <c r="B87" t="s">
        <v>125</v>
      </c>
      <c r="C87" t="s">
        <v>135</v>
      </c>
      <c r="D87" t="s">
        <v>129</v>
      </c>
      <c r="F87" t="s">
        <v>486</v>
      </c>
      <c r="G87" t="s">
        <v>470</v>
      </c>
      <c r="H87" t="s">
        <v>615</v>
      </c>
      <c r="I87" t="s">
        <v>147</v>
      </c>
      <c r="J87" t="s">
        <v>465</v>
      </c>
      <c r="K87" t="s">
        <v>559</v>
      </c>
      <c r="L87" t="s">
        <v>138</v>
      </c>
      <c r="M87" t="s">
        <v>455</v>
      </c>
      <c r="N87" t="s">
        <v>456</v>
      </c>
    </row>
    <row r="88" spans="1:14">
      <c r="A88" s="6" t="s">
        <v>116</v>
      </c>
      <c r="B88" t="s">
        <v>126</v>
      </c>
      <c r="C88" t="s">
        <v>136</v>
      </c>
      <c r="D88" t="s">
        <v>134</v>
      </c>
      <c r="F88" t="s">
        <v>345</v>
      </c>
      <c r="G88" t="s">
        <v>471</v>
      </c>
      <c r="H88" t="s">
        <v>616</v>
      </c>
      <c r="I88" t="s">
        <v>148</v>
      </c>
      <c r="J88" t="s">
        <v>466</v>
      </c>
      <c r="K88" t="s">
        <v>544</v>
      </c>
      <c r="L88" t="s">
        <v>139</v>
      </c>
      <c r="M88" t="s">
        <v>457</v>
      </c>
      <c r="N88" t="s">
        <v>458</v>
      </c>
    </row>
    <row r="89" spans="1:14">
      <c r="A89" s="6" t="s">
        <v>117</v>
      </c>
      <c r="B89" t="s">
        <v>127</v>
      </c>
      <c r="C89" t="s">
        <v>137</v>
      </c>
      <c r="D89" t="s">
        <v>130</v>
      </c>
      <c r="F89" t="s">
        <v>346</v>
      </c>
      <c r="G89" t="s">
        <v>472</v>
      </c>
      <c r="H89" t="s">
        <v>617</v>
      </c>
      <c r="I89" t="s">
        <v>149</v>
      </c>
      <c r="J89" t="s">
        <v>467</v>
      </c>
      <c r="K89" t="s">
        <v>539</v>
      </c>
      <c r="L89" t="s">
        <v>140</v>
      </c>
      <c r="M89" t="s">
        <v>459</v>
      </c>
      <c r="N89" t="s">
        <v>460</v>
      </c>
    </row>
    <row r="90" spans="1:14">
      <c r="A90" s="6" t="s">
        <v>118</v>
      </c>
      <c r="B90" s="7" t="s">
        <v>128</v>
      </c>
      <c r="C90" t="s">
        <v>308</v>
      </c>
      <c r="D90" t="s">
        <v>131</v>
      </c>
      <c r="F90" t="s">
        <v>347</v>
      </c>
      <c r="G90" t="s">
        <v>473</v>
      </c>
      <c r="H90" t="s">
        <v>618</v>
      </c>
      <c r="I90" t="s">
        <v>150</v>
      </c>
      <c r="J90" t="s">
        <v>468</v>
      </c>
      <c r="K90" t="s">
        <v>478</v>
      </c>
      <c r="L90" t="s">
        <v>141</v>
      </c>
      <c r="M90" t="s">
        <v>461</v>
      </c>
      <c r="N90" t="s">
        <v>462</v>
      </c>
    </row>
    <row r="91" spans="1:14">
      <c r="A91" s="6" t="s">
        <v>119</v>
      </c>
      <c r="D91" t="s">
        <v>132</v>
      </c>
      <c r="F91" t="s">
        <v>348</v>
      </c>
      <c r="G91" t="s">
        <v>474</v>
      </c>
      <c r="H91" t="s">
        <v>619</v>
      </c>
      <c r="I91" t="s">
        <v>151</v>
      </c>
      <c r="J91" t="s">
        <v>469</v>
      </c>
      <c r="K91" t="s">
        <v>540</v>
      </c>
      <c r="L91" t="s">
        <v>142</v>
      </c>
      <c r="M91" t="s">
        <v>463</v>
      </c>
      <c r="N91" t="s">
        <v>464</v>
      </c>
    </row>
    <row r="92" spans="1:14">
      <c r="A92" s="6" t="s">
        <v>120</v>
      </c>
      <c r="D92" t="s">
        <v>133</v>
      </c>
      <c r="F92" t="s">
        <v>349</v>
      </c>
      <c r="G92" t="s">
        <v>475</v>
      </c>
      <c r="H92" t="s">
        <v>620</v>
      </c>
      <c r="I92" t="s">
        <v>152</v>
      </c>
      <c r="K92" t="s">
        <v>541</v>
      </c>
      <c r="L92" t="s">
        <v>143</v>
      </c>
      <c r="M92" t="s">
        <v>476</v>
      </c>
    </row>
    <row r="93" spans="1:14">
      <c r="A93" s="6" t="s">
        <v>121</v>
      </c>
      <c r="F93" t="s">
        <v>454</v>
      </c>
      <c r="H93" t="s">
        <v>621</v>
      </c>
      <c r="K93" t="s">
        <v>542</v>
      </c>
      <c r="L93" t="s">
        <v>144</v>
      </c>
      <c r="M93" t="s">
        <v>477</v>
      </c>
    </row>
    <row r="94" spans="1:14">
      <c r="A94" s="6" t="s">
        <v>122</v>
      </c>
      <c r="H94" t="s">
        <v>622</v>
      </c>
      <c r="K94" t="s">
        <v>543</v>
      </c>
      <c r="L94" t="s">
        <v>145</v>
      </c>
    </row>
    <row r="95" spans="1:14">
      <c r="A95" s="6" t="s">
        <v>123</v>
      </c>
      <c r="H95" t="s">
        <v>623</v>
      </c>
      <c r="L95" t="s">
        <v>146</v>
      </c>
    </row>
    <row r="96" spans="1:14">
      <c r="A96" s="6" t="s">
        <v>124</v>
      </c>
      <c r="H96" t="s">
        <v>624</v>
      </c>
      <c r="L96" t="s">
        <v>478</v>
      </c>
      <c r="M96" t="s">
        <v>478</v>
      </c>
    </row>
    <row r="97" spans="1:20">
      <c r="A97" s="6" t="s">
        <v>188</v>
      </c>
      <c r="B97" t="s">
        <v>187</v>
      </c>
    </row>
    <row r="98" spans="1:20">
      <c r="A98" s="6" t="s">
        <v>189</v>
      </c>
      <c r="B98" t="s">
        <v>190</v>
      </c>
    </row>
    <row r="99" spans="1:20">
      <c r="A99" s="6" t="s">
        <v>193</v>
      </c>
      <c r="B99" t="s">
        <v>195</v>
      </c>
    </row>
    <row r="100" spans="1:20">
      <c r="A100" s="6" t="s">
        <v>198</v>
      </c>
      <c r="B100" t="s">
        <v>199</v>
      </c>
      <c r="C100" t="s">
        <v>377</v>
      </c>
      <c r="D100" t="s">
        <v>377</v>
      </c>
      <c r="E100" t="s">
        <v>377</v>
      </c>
      <c r="F100" t="s">
        <v>377</v>
      </c>
      <c r="G100" t="s">
        <v>377</v>
      </c>
      <c r="H100" t="s">
        <v>377</v>
      </c>
      <c r="I100" t="s">
        <v>377</v>
      </c>
      <c r="J100" t="s">
        <v>377</v>
      </c>
      <c r="L100" t="s">
        <v>377</v>
      </c>
      <c r="M100" t="s">
        <v>377</v>
      </c>
      <c r="N100" t="s">
        <v>377</v>
      </c>
    </row>
    <row r="101" spans="1:20">
      <c r="A101" s="4" t="s">
        <v>191</v>
      </c>
      <c r="B101" t="s">
        <v>192</v>
      </c>
      <c r="C101" t="s">
        <v>821</v>
      </c>
      <c r="D101" t="s">
        <v>821</v>
      </c>
      <c r="E101" t="s">
        <v>821</v>
      </c>
      <c r="F101" t="s">
        <v>821</v>
      </c>
      <c r="G101" t="s">
        <v>821</v>
      </c>
      <c r="H101" t="s">
        <v>821</v>
      </c>
      <c r="I101" t="s">
        <v>821</v>
      </c>
      <c r="J101" t="s">
        <v>821</v>
      </c>
      <c r="K101" t="s">
        <v>821</v>
      </c>
      <c r="L101" t="s">
        <v>821</v>
      </c>
      <c r="M101" t="s">
        <v>821</v>
      </c>
      <c r="N101" t="s">
        <v>821</v>
      </c>
      <c r="O101" t="s">
        <v>821</v>
      </c>
      <c r="P101" t="s">
        <v>821</v>
      </c>
      <c r="T101" t="s">
        <v>821</v>
      </c>
    </row>
    <row r="102" spans="1:20">
      <c r="A102" s="4" t="s">
        <v>822</v>
      </c>
      <c r="B102" t="s">
        <v>194</v>
      </c>
      <c r="C102" t="s">
        <v>823</v>
      </c>
      <c r="D102" t="s">
        <v>823</v>
      </c>
      <c r="E102" t="s">
        <v>823</v>
      </c>
      <c r="F102" t="s">
        <v>823</v>
      </c>
      <c r="G102" t="s">
        <v>823</v>
      </c>
      <c r="H102" t="s">
        <v>823</v>
      </c>
      <c r="I102" t="s">
        <v>823</v>
      </c>
      <c r="J102" t="s">
        <v>823</v>
      </c>
      <c r="K102" t="s">
        <v>823</v>
      </c>
      <c r="L102" t="s">
        <v>823</v>
      </c>
      <c r="M102" t="s">
        <v>823</v>
      </c>
      <c r="N102" t="s">
        <v>823</v>
      </c>
      <c r="O102" t="s">
        <v>823</v>
      </c>
      <c r="P102" t="s">
        <v>823</v>
      </c>
      <c r="T102" t="s">
        <v>823</v>
      </c>
    </row>
    <row r="103" spans="1:20">
      <c r="A103" s="4" t="s">
        <v>824</v>
      </c>
      <c r="C103" t="s">
        <v>825</v>
      </c>
      <c r="D103" t="s">
        <v>825</v>
      </c>
      <c r="E103" t="s">
        <v>825</v>
      </c>
      <c r="F103" t="s">
        <v>825</v>
      </c>
      <c r="G103" t="s">
        <v>825</v>
      </c>
      <c r="H103" t="s">
        <v>825</v>
      </c>
      <c r="I103" t="s">
        <v>825</v>
      </c>
      <c r="T103" t="s">
        <v>825</v>
      </c>
    </row>
    <row r="104" spans="1:20">
      <c r="A104" s="4" t="s">
        <v>196</v>
      </c>
      <c r="B104" t="s">
        <v>197</v>
      </c>
      <c r="C104" t="s">
        <v>826</v>
      </c>
      <c r="D104" t="s">
        <v>826</v>
      </c>
      <c r="E104" t="s">
        <v>826</v>
      </c>
      <c r="F104" t="s">
        <v>826</v>
      </c>
      <c r="H104" t="s">
        <v>826</v>
      </c>
      <c r="I104" t="s">
        <v>826</v>
      </c>
      <c r="P104" t="s">
        <v>826</v>
      </c>
      <c r="T104" t="s">
        <v>826</v>
      </c>
    </row>
    <row r="105" spans="1:20">
      <c r="A105" s="4" t="s">
        <v>827</v>
      </c>
      <c r="G105" t="s">
        <v>828</v>
      </c>
      <c r="K105" t="s">
        <v>849</v>
      </c>
      <c r="N105" t="s">
        <v>829</v>
      </c>
    </row>
    <row r="106" spans="1:20">
      <c r="A106" s="6" t="s">
        <v>268</v>
      </c>
      <c r="B106" t="s">
        <v>298</v>
      </c>
      <c r="C106" t="s">
        <v>277</v>
      </c>
      <c r="D106" t="s">
        <v>290</v>
      </c>
    </row>
    <row r="107" spans="1:20">
      <c r="A107" s="6" t="s">
        <v>269</v>
      </c>
      <c r="B107" t="s">
        <v>297</v>
      </c>
      <c r="C107" t="s">
        <v>278</v>
      </c>
      <c r="D107" t="s">
        <v>291</v>
      </c>
    </row>
    <row r="108" spans="1:20">
      <c r="A108" s="6" t="s">
        <v>270</v>
      </c>
      <c r="B108" t="s">
        <v>296</v>
      </c>
      <c r="C108" t="s">
        <v>276</v>
      </c>
      <c r="D108" t="s">
        <v>288</v>
      </c>
    </row>
    <row r="109" spans="1:20">
      <c r="A109" s="6" t="s">
        <v>271</v>
      </c>
      <c r="D109" t="s">
        <v>287</v>
      </c>
    </row>
    <row r="110" spans="1:20">
      <c r="A110" s="6" t="s">
        <v>272</v>
      </c>
      <c r="B110" t="s">
        <v>294</v>
      </c>
    </row>
    <row r="111" spans="1:20">
      <c r="A111" s="6" t="s">
        <v>273</v>
      </c>
      <c r="B111" t="s">
        <v>295</v>
      </c>
      <c r="C111" s="19" t="s">
        <v>267</v>
      </c>
      <c r="D111" t="s">
        <v>289</v>
      </c>
    </row>
    <row r="112" spans="1:20">
      <c r="A112" s="6" t="s">
        <v>274</v>
      </c>
      <c r="B112" t="s">
        <v>275</v>
      </c>
    </row>
    <row r="113" spans="1:21">
      <c r="A113" s="6" t="s">
        <v>292</v>
      </c>
      <c r="D113" t="s">
        <v>293</v>
      </c>
    </row>
    <row r="114" spans="1:21">
      <c r="A114" s="6" t="s">
        <v>331</v>
      </c>
      <c r="B114" t="s">
        <v>332</v>
      </c>
      <c r="C114" t="s">
        <v>334</v>
      </c>
      <c r="D114" t="s">
        <v>453</v>
      </c>
      <c r="E114" t="s">
        <v>592</v>
      </c>
      <c r="F114" t="s">
        <v>512</v>
      </c>
      <c r="G114" t="s">
        <v>625</v>
      </c>
      <c r="H114" t="s">
        <v>589</v>
      </c>
      <c r="I114" t="s">
        <v>525</v>
      </c>
      <c r="J114" t="s">
        <v>590</v>
      </c>
      <c r="L114" t="s">
        <v>511</v>
      </c>
      <c r="M114" t="s">
        <v>645</v>
      </c>
      <c r="N114" s="34" t="s">
        <v>526</v>
      </c>
    </row>
    <row r="115" spans="1:21">
      <c r="A115" s="6" t="s">
        <v>480</v>
      </c>
      <c r="C115" t="s">
        <v>333</v>
      </c>
      <c r="F115" t="s">
        <v>701</v>
      </c>
      <c r="G115" t="s">
        <v>523</v>
      </c>
      <c r="H115" t="s">
        <v>591</v>
      </c>
      <c r="J115" t="s">
        <v>488</v>
      </c>
      <c r="K115" t="s">
        <v>642</v>
      </c>
      <c r="L115" t="s">
        <v>479</v>
      </c>
      <c r="M115" t="s">
        <v>487</v>
      </c>
      <c r="N115" t="s">
        <v>522</v>
      </c>
    </row>
    <row r="116" spans="1:21">
      <c r="A116" s="6" t="s">
        <v>335</v>
      </c>
      <c r="B116" t="s">
        <v>336</v>
      </c>
    </row>
    <row r="117" spans="1:21">
      <c r="A117" s="6" t="s">
        <v>483</v>
      </c>
      <c r="E117">
        <v>7</v>
      </c>
      <c r="F117">
        <v>10</v>
      </c>
      <c r="G117">
        <v>10</v>
      </c>
      <c r="H117">
        <v>10</v>
      </c>
      <c r="I117">
        <v>7</v>
      </c>
      <c r="J117">
        <v>7</v>
      </c>
      <c r="M117">
        <v>7</v>
      </c>
      <c r="N117">
        <v>10</v>
      </c>
    </row>
    <row r="118" spans="1:21">
      <c r="A118" s="6" t="s">
        <v>485</v>
      </c>
      <c r="E118">
        <v>6300</v>
      </c>
      <c r="F118">
        <v>6300</v>
      </c>
      <c r="G118">
        <v>6300</v>
      </c>
      <c r="H118">
        <v>6300</v>
      </c>
      <c r="I118">
        <v>6300</v>
      </c>
      <c r="J118">
        <v>6300</v>
      </c>
      <c r="K118">
        <v>6000</v>
      </c>
      <c r="M118">
        <v>6300</v>
      </c>
      <c r="N118">
        <v>6300</v>
      </c>
    </row>
    <row r="119" spans="1:21">
      <c r="A119" s="6" t="s">
        <v>648</v>
      </c>
      <c r="E119">
        <v>6500</v>
      </c>
      <c r="F119">
        <v>6500</v>
      </c>
      <c r="G119">
        <v>8000</v>
      </c>
      <c r="H119">
        <v>6500</v>
      </c>
      <c r="I119">
        <v>6500</v>
      </c>
      <c r="J119">
        <v>9000</v>
      </c>
      <c r="K119">
        <v>7900</v>
      </c>
      <c r="M119">
        <v>8000</v>
      </c>
      <c r="N119">
        <v>9000</v>
      </c>
      <c r="U119">
        <v>9000</v>
      </c>
    </row>
    <row r="120" spans="1:21">
      <c r="A120" s="6" t="s">
        <v>490</v>
      </c>
      <c r="B120" t="s">
        <v>496</v>
      </c>
      <c r="C120" t="s">
        <v>492</v>
      </c>
      <c r="D120" t="s">
        <v>494</v>
      </c>
    </row>
    <row r="121" spans="1:21">
      <c r="A121" s="6" t="s">
        <v>491</v>
      </c>
      <c r="B121" t="s">
        <v>497</v>
      </c>
      <c r="C121" t="s">
        <v>493</v>
      </c>
      <c r="D121" t="s">
        <v>495</v>
      </c>
    </row>
    <row r="123" spans="1:21">
      <c r="A123" s="6" t="s">
        <v>700</v>
      </c>
      <c r="F123" t="s">
        <v>452</v>
      </c>
      <c r="G123" t="s">
        <v>452</v>
      </c>
      <c r="H123" t="s">
        <v>452</v>
      </c>
      <c r="I123" t="s">
        <v>452</v>
      </c>
      <c r="J123" t="s">
        <v>452</v>
      </c>
      <c r="K123" t="s">
        <v>452</v>
      </c>
      <c r="L123" t="s">
        <v>452</v>
      </c>
      <c r="M123" t="s">
        <v>452</v>
      </c>
      <c r="N123" t="s">
        <v>452</v>
      </c>
    </row>
    <row r="124" spans="1:21">
      <c r="A124" s="6" t="s">
        <v>721</v>
      </c>
      <c r="F124" t="s">
        <v>452</v>
      </c>
      <c r="H124" t="s">
        <v>452</v>
      </c>
    </row>
    <row r="125" spans="1:21">
      <c r="A125" s="6" t="s">
        <v>813</v>
      </c>
      <c r="B125" t="s">
        <v>452</v>
      </c>
      <c r="C125" t="s">
        <v>452</v>
      </c>
      <c r="D125" t="s">
        <v>452</v>
      </c>
    </row>
    <row r="126" spans="1:21">
      <c r="A126" s="6" t="s">
        <v>812</v>
      </c>
      <c r="E126" t="s">
        <v>661</v>
      </c>
      <c r="F126" t="s">
        <v>661</v>
      </c>
      <c r="G126" t="s">
        <v>661</v>
      </c>
      <c r="H126" t="s">
        <v>661</v>
      </c>
      <c r="I126" t="s">
        <v>661</v>
      </c>
      <c r="J126" t="s">
        <v>661</v>
      </c>
      <c r="K126" t="s">
        <v>661</v>
      </c>
      <c r="L126" t="s">
        <v>661</v>
      </c>
      <c r="M126" t="s">
        <v>661</v>
      </c>
      <c r="N126" t="s">
        <v>661</v>
      </c>
    </row>
    <row r="127" spans="1:21">
      <c r="A127" s="6" t="s">
        <v>657</v>
      </c>
      <c r="M127" t="s">
        <v>665</v>
      </c>
      <c r="N127" t="s">
        <v>665</v>
      </c>
    </row>
    <row r="128" spans="1:21">
      <c r="A128" s="6" t="s">
        <v>658</v>
      </c>
      <c r="E128" t="s">
        <v>661</v>
      </c>
      <c r="F128" t="s">
        <v>811</v>
      </c>
      <c r="G128" t="s">
        <v>661</v>
      </c>
      <c r="H128" t="s">
        <v>661</v>
      </c>
      <c r="I128" t="s">
        <v>661</v>
      </c>
      <c r="J128" t="s">
        <v>661</v>
      </c>
      <c r="K128" t="s">
        <v>661</v>
      </c>
      <c r="L128" t="s">
        <v>661</v>
      </c>
      <c r="M128" t="s">
        <v>661</v>
      </c>
      <c r="N128" t="s">
        <v>661</v>
      </c>
    </row>
    <row r="129" spans="1:14">
      <c r="A129" s="6" t="s">
        <v>659</v>
      </c>
      <c r="G129" t="s">
        <v>665</v>
      </c>
      <c r="J129" t="s">
        <v>665</v>
      </c>
      <c r="L129" t="s">
        <v>665</v>
      </c>
      <c r="M129" t="s">
        <v>665</v>
      </c>
      <c r="N129" t="s">
        <v>665</v>
      </c>
    </row>
    <row r="130" spans="1:14">
      <c r="A130" s="6" t="s">
        <v>660</v>
      </c>
      <c r="E130" t="s">
        <v>661</v>
      </c>
      <c r="G130" t="s">
        <v>661</v>
      </c>
      <c r="I130" t="s">
        <v>661</v>
      </c>
      <c r="J130" t="s">
        <v>661</v>
      </c>
      <c r="K130" t="s">
        <v>661</v>
      </c>
      <c r="L130" t="s">
        <v>661</v>
      </c>
      <c r="M130" t="s">
        <v>661</v>
      </c>
      <c r="N130" t="s">
        <v>661</v>
      </c>
    </row>
    <row r="131" spans="1:14">
      <c r="A131" s="6" t="s">
        <v>662</v>
      </c>
      <c r="K131" t="s">
        <v>661</v>
      </c>
      <c r="L131" t="s">
        <v>811</v>
      </c>
    </row>
    <row r="132" spans="1:14">
      <c r="A132" s="6" t="s">
        <v>663</v>
      </c>
      <c r="E132" t="s">
        <v>661</v>
      </c>
      <c r="G132" t="s">
        <v>661</v>
      </c>
      <c r="J132" t="s">
        <v>661</v>
      </c>
      <c r="K132" t="s">
        <v>661</v>
      </c>
      <c r="L132" t="s">
        <v>661</v>
      </c>
      <c r="M132" t="s">
        <v>661</v>
      </c>
      <c r="N132" t="s">
        <v>661</v>
      </c>
    </row>
    <row r="133" spans="1:14">
      <c r="A133" s="6" t="s">
        <v>664</v>
      </c>
      <c r="L133" t="s">
        <v>665</v>
      </c>
      <c r="M133" t="s">
        <v>665</v>
      </c>
      <c r="N133" t="s">
        <v>665</v>
      </c>
    </row>
    <row r="134" spans="1:14">
      <c r="A134" s="6" t="s">
        <v>666</v>
      </c>
      <c r="E134" t="s">
        <v>661</v>
      </c>
      <c r="F134" t="s">
        <v>661</v>
      </c>
      <c r="G134" t="s">
        <v>661</v>
      </c>
      <c r="H134" t="s">
        <v>661</v>
      </c>
      <c r="I134" t="s">
        <v>661</v>
      </c>
      <c r="J134" t="s">
        <v>661</v>
      </c>
      <c r="K134" t="s">
        <v>661</v>
      </c>
      <c r="L134" t="s">
        <v>661</v>
      </c>
      <c r="M134" t="s">
        <v>661</v>
      </c>
      <c r="N134" t="s">
        <v>661</v>
      </c>
    </row>
    <row r="135" spans="1:14">
      <c r="A135" s="6" t="s">
        <v>667</v>
      </c>
      <c r="E135" t="s">
        <v>300</v>
      </c>
      <c r="F135" t="s">
        <v>300</v>
      </c>
      <c r="G135" t="s">
        <v>300</v>
      </c>
      <c r="H135" t="s">
        <v>300</v>
      </c>
      <c r="I135" t="s">
        <v>300</v>
      </c>
      <c r="J135" t="s">
        <v>300</v>
      </c>
      <c r="K135" t="s">
        <v>300</v>
      </c>
      <c r="L135" t="s">
        <v>300</v>
      </c>
      <c r="M135" t="s">
        <v>673</v>
      </c>
      <c r="N135" t="s">
        <v>673</v>
      </c>
    </row>
    <row r="136" spans="1:14">
      <c r="A136" s="6" t="s">
        <v>668</v>
      </c>
      <c r="E136" t="s">
        <v>300</v>
      </c>
      <c r="F136" t="s">
        <v>300</v>
      </c>
      <c r="G136" t="s">
        <v>300</v>
      </c>
      <c r="H136" t="s">
        <v>300</v>
      </c>
      <c r="I136" t="s">
        <v>300</v>
      </c>
      <c r="J136" t="s">
        <v>300</v>
      </c>
      <c r="K136" t="s">
        <v>300</v>
      </c>
      <c r="N136" t="s">
        <v>300</v>
      </c>
    </row>
    <row r="137" spans="1:14">
      <c r="A137" s="6" t="s">
        <v>688</v>
      </c>
      <c r="L137" t="s">
        <v>661</v>
      </c>
      <c r="M137" t="s">
        <v>661</v>
      </c>
    </row>
    <row r="138" spans="1:14">
      <c r="A138" s="6" t="s">
        <v>669</v>
      </c>
      <c r="L138" t="s">
        <v>661</v>
      </c>
    </row>
    <row r="139" spans="1:14">
      <c r="A139" s="6" t="s">
        <v>670</v>
      </c>
      <c r="L139" t="s">
        <v>661</v>
      </c>
      <c r="M139" t="s">
        <v>661</v>
      </c>
    </row>
    <row r="140" spans="1:14">
      <c r="A140" s="6" t="s">
        <v>671</v>
      </c>
    </row>
    <row r="141" spans="1:14">
      <c r="A141" s="6" t="s">
        <v>672</v>
      </c>
      <c r="L141" t="s">
        <v>665</v>
      </c>
    </row>
    <row r="142" spans="1:14">
      <c r="A142" s="6" t="s">
        <v>722</v>
      </c>
      <c r="K142" t="s">
        <v>661</v>
      </c>
    </row>
    <row r="143" spans="1:14">
      <c r="A143" s="6" t="s">
        <v>674</v>
      </c>
    </row>
    <row r="144" spans="1:14">
      <c r="A144" s="6" t="s">
        <v>675</v>
      </c>
      <c r="E144" t="s">
        <v>661</v>
      </c>
      <c r="G144" t="s">
        <v>661</v>
      </c>
      <c r="K144" t="s">
        <v>661</v>
      </c>
      <c r="L144" t="s">
        <v>661</v>
      </c>
    </row>
    <row r="145" spans="1:14">
      <c r="A145" s="6" t="s">
        <v>676</v>
      </c>
      <c r="K145" t="s">
        <v>665</v>
      </c>
      <c r="L145" t="s">
        <v>665</v>
      </c>
      <c r="M145" t="s">
        <v>665</v>
      </c>
      <c r="N145" t="s">
        <v>665</v>
      </c>
    </row>
    <row r="146" spans="1:14">
      <c r="A146" s="6" t="s">
        <v>677</v>
      </c>
      <c r="K146" t="s">
        <v>665</v>
      </c>
      <c r="L146" t="s">
        <v>665</v>
      </c>
      <c r="M146" t="s">
        <v>665</v>
      </c>
      <c r="N146" t="s">
        <v>665</v>
      </c>
    </row>
    <row r="147" spans="1:14">
      <c r="A147" s="6" t="s">
        <v>852</v>
      </c>
      <c r="E147" t="s">
        <v>661</v>
      </c>
      <c r="F147" t="s">
        <v>661</v>
      </c>
      <c r="G147" t="s">
        <v>661</v>
      </c>
      <c r="H147" t="s">
        <v>661</v>
      </c>
      <c r="I147" t="s">
        <v>661</v>
      </c>
      <c r="J147" t="s">
        <v>661</v>
      </c>
      <c r="K147" t="s">
        <v>661</v>
      </c>
      <c r="L147" t="s">
        <v>661</v>
      </c>
      <c r="M147" t="s">
        <v>661</v>
      </c>
      <c r="N147" t="s">
        <v>661</v>
      </c>
    </row>
    <row r="148" spans="1:14">
      <c r="A148" s="1" t="s">
        <v>679</v>
      </c>
      <c r="L148" t="s">
        <v>665</v>
      </c>
      <c r="M148" t="s">
        <v>665</v>
      </c>
      <c r="N148" t="s">
        <v>665</v>
      </c>
    </row>
    <row r="149" spans="1:14">
      <c r="A149" s="6" t="s">
        <v>678</v>
      </c>
      <c r="E149" t="s">
        <v>661</v>
      </c>
      <c r="G149" t="s">
        <v>661</v>
      </c>
      <c r="J149" t="s">
        <v>661</v>
      </c>
      <c r="K149" t="s">
        <v>661</v>
      </c>
    </row>
    <row r="150" spans="1:14">
      <c r="A150" s="6" t="s">
        <v>680</v>
      </c>
      <c r="N150" t="s">
        <v>665</v>
      </c>
    </row>
    <row r="151" spans="1:14">
      <c r="A151" s="6" t="s">
        <v>681</v>
      </c>
      <c r="G151" t="s">
        <v>661</v>
      </c>
      <c r="J151" t="s">
        <v>661</v>
      </c>
      <c r="K151" t="s">
        <v>661</v>
      </c>
      <c r="L151" t="s">
        <v>661</v>
      </c>
      <c r="M151" t="s">
        <v>661</v>
      </c>
      <c r="N151" t="s">
        <v>661</v>
      </c>
    </row>
    <row r="152" spans="1:14">
      <c r="A152" s="6" t="s">
        <v>682</v>
      </c>
      <c r="L152" t="s">
        <v>665</v>
      </c>
    </row>
    <row r="153" spans="1:14">
      <c r="A153" s="6" t="s">
        <v>683</v>
      </c>
      <c r="J153" t="s">
        <v>661</v>
      </c>
      <c r="K153" t="s">
        <v>661</v>
      </c>
      <c r="L153" t="s">
        <v>300</v>
      </c>
      <c r="M153" t="s">
        <v>661</v>
      </c>
      <c r="N153" t="s">
        <v>684</v>
      </c>
    </row>
    <row r="154" spans="1:14">
      <c r="A154" s="6" t="s">
        <v>685</v>
      </c>
    </row>
    <row r="155" spans="1:14">
      <c r="A155" s="6" t="s">
        <v>686</v>
      </c>
    </row>
    <row r="156" spans="1:14">
      <c r="A156" s="6" t="s">
        <v>687</v>
      </c>
    </row>
    <row r="157" spans="1:14">
      <c r="A157" s="6" t="s">
        <v>689</v>
      </c>
      <c r="E157" t="s">
        <v>661</v>
      </c>
      <c r="G157" t="s">
        <v>661</v>
      </c>
      <c r="J157" t="s">
        <v>661</v>
      </c>
      <c r="K157" t="s">
        <v>661</v>
      </c>
      <c r="L157" t="s">
        <v>661</v>
      </c>
      <c r="M157" t="s">
        <v>661</v>
      </c>
    </row>
    <row r="158" spans="1:14">
      <c r="A158" s="6" t="s">
        <v>699</v>
      </c>
      <c r="K158" t="s">
        <v>661</v>
      </c>
    </row>
    <row r="159" spans="1:14">
      <c r="A159" s="1" t="s">
        <v>796</v>
      </c>
      <c r="J159" s="1" t="s">
        <v>797</v>
      </c>
      <c r="K159" s="1" t="s">
        <v>797</v>
      </c>
      <c r="L159" s="1" t="s">
        <v>797</v>
      </c>
      <c r="M159" s="1" t="s">
        <v>797</v>
      </c>
    </row>
  </sheetData>
  <hyperlinks>
    <hyperlink ref="H69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K14" sqref="K14"/>
    </sheetView>
  </sheetViews>
  <sheetFormatPr defaultColWidth="8.81640625" defaultRowHeight="14.5"/>
  <sheetData>
    <row r="1" spans="1:7">
      <c r="A1" t="s">
        <v>239</v>
      </c>
      <c r="B1" t="s">
        <v>240</v>
      </c>
      <c r="C1" t="s">
        <v>241</v>
      </c>
      <c r="D1" t="s">
        <v>242</v>
      </c>
      <c r="E1" t="s">
        <v>243</v>
      </c>
    </row>
    <row r="2" spans="1:7">
      <c r="A2" t="s">
        <v>244</v>
      </c>
      <c r="B2" s="17">
        <v>50.75</v>
      </c>
      <c r="C2" s="17">
        <v>49.25</v>
      </c>
      <c r="D2">
        <v>0</v>
      </c>
      <c r="E2" s="18" t="s">
        <v>245</v>
      </c>
    </row>
    <row r="3" spans="1:7">
      <c r="A3" t="s">
        <v>524</v>
      </c>
      <c r="B3">
        <f>20*B2</f>
        <v>1015</v>
      </c>
      <c r="C3">
        <f>20*C2</f>
        <v>985</v>
      </c>
      <c r="E3">
        <f>SUM(B3:D3)</f>
        <v>2000</v>
      </c>
    </row>
    <row r="4" spans="1:7">
      <c r="A4" t="s">
        <v>238</v>
      </c>
      <c r="B4">
        <v>1040</v>
      </c>
      <c r="C4">
        <v>959</v>
      </c>
      <c r="D4">
        <v>11</v>
      </c>
      <c r="E4">
        <f>SUM(B4:D4)</f>
        <v>2010</v>
      </c>
    </row>
    <row r="6" spans="1:7">
      <c r="A6" t="s">
        <v>246</v>
      </c>
      <c r="B6" t="s">
        <v>226</v>
      </c>
      <c r="C6" t="s">
        <v>227</v>
      </c>
      <c r="D6" t="s">
        <v>228</v>
      </c>
      <c r="E6" t="s">
        <v>229</v>
      </c>
      <c r="F6" t="s">
        <v>230</v>
      </c>
      <c r="G6">
        <f>SUM(B6:E6)</f>
        <v>0</v>
      </c>
    </row>
    <row r="7" spans="1:7">
      <c r="A7" t="s">
        <v>244</v>
      </c>
      <c r="B7" s="17">
        <v>11.8</v>
      </c>
      <c r="C7" s="17">
        <v>18</v>
      </c>
      <c r="D7" s="17">
        <v>24.3</v>
      </c>
      <c r="E7" s="17">
        <v>24.67</v>
      </c>
      <c r="F7" s="17">
        <f>100-SUM(B7:E7)</f>
        <v>21.22999999999999</v>
      </c>
      <c r="G7">
        <f>SUM(B7:F7)</f>
        <v>100</v>
      </c>
    </row>
    <row r="8" spans="1:7">
      <c r="A8" t="s">
        <v>524</v>
      </c>
      <c r="B8">
        <f>20*B7</f>
        <v>236</v>
      </c>
      <c r="C8">
        <f>20*C7</f>
        <v>360</v>
      </c>
      <c r="D8">
        <f>20*D7</f>
        <v>486</v>
      </c>
      <c r="E8" s="3">
        <f>20*E7</f>
        <v>493.40000000000003</v>
      </c>
      <c r="F8" s="3">
        <f>2000-SUM(B8:E8)</f>
        <v>424.59999999999991</v>
      </c>
      <c r="G8">
        <f>SUM(B8:F8)</f>
        <v>2000</v>
      </c>
    </row>
    <row r="9" spans="1:7">
      <c r="A9" t="s">
        <v>238</v>
      </c>
      <c r="B9">
        <v>225</v>
      </c>
      <c r="C9">
        <v>360</v>
      </c>
      <c r="D9">
        <v>493</v>
      </c>
      <c r="E9" s="3">
        <v>500</v>
      </c>
      <c r="F9">
        <v>432</v>
      </c>
      <c r="G9">
        <f>SUM(B9:F9)</f>
        <v>2010</v>
      </c>
    </row>
    <row r="10" spans="1:7">
      <c r="E10" s="3"/>
    </row>
    <row r="11" spans="1:7">
      <c r="A11" t="s">
        <v>247</v>
      </c>
      <c r="B11" t="s">
        <v>248</v>
      </c>
      <c r="C11" t="s">
        <v>249</v>
      </c>
      <c r="D11" t="s">
        <v>250</v>
      </c>
      <c r="E11" t="s">
        <v>251</v>
      </c>
    </row>
    <row r="12" spans="1:7">
      <c r="A12" t="s">
        <v>244</v>
      </c>
      <c r="B12" s="17">
        <v>20.338000000000001</v>
      </c>
      <c r="C12" s="17">
        <v>23.901</v>
      </c>
      <c r="D12" s="17">
        <v>24.39</v>
      </c>
      <c r="E12" s="17">
        <v>31.370999999999999</v>
      </c>
      <c r="F12" s="3">
        <f t="shared" ref="F12:F13" si="0">SUM(B12:E12)</f>
        <v>100</v>
      </c>
    </row>
    <row r="13" spans="1:7">
      <c r="A13" t="s">
        <v>524</v>
      </c>
      <c r="B13" s="3">
        <f>20*B12</f>
        <v>406.76</v>
      </c>
      <c r="C13" s="3">
        <f>20*C12</f>
        <v>478.02</v>
      </c>
      <c r="D13" s="3">
        <f>20*D12</f>
        <v>487.8</v>
      </c>
      <c r="E13" s="3">
        <f>20*E12</f>
        <v>627.41999999999996</v>
      </c>
      <c r="F13" s="3">
        <f t="shared" si="0"/>
        <v>2000</v>
      </c>
    </row>
    <row r="14" spans="1:7">
      <c r="A14" t="s">
        <v>238</v>
      </c>
      <c r="B14" s="3">
        <v>486</v>
      </c>
      <c r="C14" s="3">
        <v>565</v>
      </c>
      <c r="D14" s="3">
        <v>546</v>
      </c>
      <c r="E14" s="3">
        <v>413</v>
      </c>
      <c r="F14" s="3">
        <f>SUM(B14:E14)</f>
        <v>2010</v>
      </c>
    </row>
    <row r="15" spans="1:7">
      <c r="B15" s="3"/>
      <c r="C15" s="3"/>
      <c r="D15" s="3"/>
      <c r="E15" s="3"/>
    </row>
    <row r="16" spans="1:7">
      <c r="A16" t="s">
        <v>252</v>
      </c>
      <c r="B16" t="s">
        <v>253</v>
      </c>
      <c r="C16" t="s">
        <v>254</v>
      </c>
      <c r="D16" t="s">
        <v>256</v>
      </c>
      <c r="E16" t="s">
        <v>255</v>
      </c>
    </row>
    <row r="17" spans="1:6">
      <c r="A17" t="s">
        <v>244</v>
      </c>
      <c r="B17" s="17">
        <v>17.100000000000001</v>
      </c>
      <c r="C17" s="17">
        <v>20.8</v>
      </c>
      <c r="D17" s="17">
        <v>23.9</v>
      </c>
      <c r="E17" s="17">
        <v>38.299999999999997</v>
      </c>
      <c r="F17" s="3">
        <f>SUM(B17:E17)</f>
        <v>100.1</v>
      </c>
    </row>
    <row r="18" spans="1:6">
      <c r="A18" t="s">
        <v>524</v>
      </c>
      <c r="B18">
        <f>20*B17</f>
        <v>342</v>
      </c>
      <c r="C18">
        <f>20*C17</f>
        <v>416</v>
      </c>
      <c r="D18">
        <f>20*D17</f>
        <v>478</v>
      </c>
      <c r="E18">
        <f>20*E17</f>
        <v>766</v>
      </c>
      <c r="F18" s="3">
        <f t="shared" ref="F18" si="1">SUM(B18:E18)</f>
        <v>2002</v>
      </c>
    </row>
    <row r="19" spans="1:6">
      <c r="A19" t="s">
        <v>238</v>
      </c>
      <c r="B19">
        <v>387</v>
      </c>
      <c r="C19">
        <v>404</v>
      </c>
      <c r="D19">
        <v>746</v>
      </c>
      <c r="E19">
        <v>463</v>
      </c>
      <c r="F19" s="3">
        <f>SUM(B19:E19)</f>
        <v>2000</v>
      </c>
    </row>
    <row r="21" spans="1:6">
      <c r="A21" t="s">
        <v>257</v>
      </c>
      <c r="B21" t="s">
        <v>258</v>
      </c>
      <c r="C21" t="s">
        <v>259</v>
      </c>
      <c r="D21" t="s">
        <v>260</v>
      </c>
    </row>
    <row r="22" spans="1:6">
      <c r="A22" t="s">
        <v>244</v>
      </c>
      <c r="B22" s="17">
        <v>73.238</v>
      </c>
      <c r="C22" s="17">
        <v>26.762</v>
      </c>
      <c r="D22" s="18" t="s">
        <v>261</v>
      </c>
    </row>
    <row r="23" spans="1:6">
      <c r="A23" t="s">
        <v>524</v>
      </c>
      <c r="B23" s="3">
        <f>20*B22</f>
        <v>1464.76</v>
      </c>
      <c r="C23" s="3">
        <f>20*C22</f>
        <v>535.24</v>
      </c>
      <c r="D23" s="3">
        <f>SUM(B23:C23)</f>
        <v>2000</v>
      </c>
    </row>
    <row r="24" spans="1:6">
      <c r="A24" t="s">
        <v>238</v>
      </c>
      <c r="B24" s="3">
        <v>1437</v>
      </c>
      <c r="C24" s="3">
        <v>556</v>
      </c>
      <c r="D24" s="3">
        <f>SUM(B24:C24)</f>
        <v>1993</v>
      </c>
    </row>
    <row r="25" spans="1:6">
      <c r="B25" s="3"/>
      <c r="C25" s="3"/>
    </row>
    <row r="26" spans="1:6">
      <c r="A26" t="s">
        <v>262</v>
      </c>
      <c r="B26" t="s">
        <v>263</v>
      </c>
      <c r="C26" t="s">
        <v>264</v>
      </c>
      <c r="D26" t="s">
        <v>265</v>
      </c>
      <c r="E26" t="s">
        <v>243</v>
      </c>
    </row>
    <row r="27" spans="1:6">
      <c r="A27" t="s">
        <v>244</v>
      </c>
      <c r="B27">
        <v>60.1</v>
      </c>
      <c r="C27">
        <v>18.5</v>
      </c>
      <c r="D27">
        <v>13.4</v>
      </c>
      <c r="E27" t="s">
        <v>266</v>
      </c>
    </row>
    <row r="28" spans="1:6">
      <c r="A28" t="s">
        <v>524</v>
      </c>
      <c r="B28">
        <f>B27*20</f>
        <v>1202</v>
      </c>
      <c r="C28">
        <f>C27*20</f>
        <v>370</v>
      </c>
      <c r="D28">
        <f>D27*20</f>
        <v>268</v>
      </c>
      <c r="E28">
        <f>SUM(B28:D28)</f>
        <v>1840</v>
      </c>
    </row>
    <row r="29" spans="1:6">
      <c r="A29" t="s">
        <v>238</v>
      </c>
      <c r="B29">
        <v>1539</v>
      </c>
      <c r="C29">
        <v>100</v>
      </c>
      <c r="D29">
        <v>182</v>
      </c>
      <c r="E29">
        <f>SUM(B29:D29)</f>
        <v>1821</v>
      </c>
    </row>
  </sheetData>
  <hyperlinks>
    <hyperlink ref="E2" r:id="rId1"/>
    <hyperlink ref="D22" r:id="rId2" display="https://www.ers.usda.gov/data-products/rural-urban-commuting-area-codes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3" workbookViewId="0">
      <selection activeCell="D28" sqref="A24:D28"/>
    </sheetView>
  </sheetViews>
  <sheetFormatPr defaultColWidth="8.81640625" defaultRowHeight="14.5"/>
  <cols>
    <col min="1" max="1" width="12.453125" customWidth="1"/>
    <col min="2" max="2" width="11.453125" customWidth="1"/>
    <col min="3" max="3" width="9.81640625" customWidth="1"/>
    <col min="4" max="4" width="10.453125" customWidth="1"/>
  </cols>
  <sheetData>
    <row r="1" spans="1:7" ht="15" thickBot="1">
      <c r="A1" s="12" t="s">
        <v>222</v>
      </c>
      <c r="B1" s="15" t="s">
        <v>223</v>
      </c>
      <c r="C1" s="15" t="s">
        <v>224</v>
      </c>
      <c r="D1" s="10"/>
      <c r="E1" s="10"/>
      <c r="F1" s="10"/>
      <c r="G1" s="10"/>
    </row>
    <row r="2" spans="1:7" ht="15" thickBot="1">
      <c r="A2" s="8" t="s">
        <v>218</v>
      </c>
      <c r="B2" s="9">
        <v>0.50260000000000005</v>
      </c>
      <c r="C2" s="9">
        <v>0.49740000000000001</v>
      </c>
      <c r="D2" s="10">
        <f>SUM(B2:C2)</f>
        <v>1</v>
      </c>
      <c r="E2" s="10"/>
      <c r="F2" s="10"/>
      <c r="G2" s="10"/>
    </row>
    <row r="3" spans="1:7" ht="15" thickBot="1">
      <c r="A3" s="8" t="s">
        <v>219</v>
      </c>
      <c r="B3" s="11">
        <f>ROUND(2000*B2,0)</f>
        <v>1005</v>
      </c>
      <c r="C3" s="11">
        <f>ROUND(2000*C2,0)</f>
        <v>995</v>
      </c>
      <c r="D3" s="11">
        <f>ROUND(2000*D2,0)</f>
        <v>2000</v>
      </c>
      <c r="E3" s="10"/>
      <c r="F3" s="10"/>
      <c r="G3" s="10"/>
    </row>
    <row r="4" spans="1:7" ht="15" thickBot="1">
      <c r="A4" s="8" t="s">
        <v>220</v>
      </c>
      <c r="B4" s="11">
        <f>ROUND(2200*B2,0)</f>
        <v>1106</v>
      </c>
      <c r="C4" s="11">
        <f>ROUND(2200*C2,0)</f>
        <v>1094</v>
      </c>
      <c r="D4" s="11">
        <f>ROUND(2200*D2,0)</f>
        <v>2200</v>
      </c>
      <c r="E4" s="10"/>
      <c r="F4" s="10"/>
      <c r="G4" s="10"/>
    </row>
    <row r="5" spans="1:7">
      <c r="A5" s="12" t="s">
        <v>238</v>
      </c>
      <c r="B5" s="13"/>
      <c r="C5" s="13"/>
      <c r="D5" s="13"/>
      <c r="E5" s="10"/>
      <c r="F5" s="10"/>
      <c r="G5" s="10"/>
    </row>
    <row r="6" spans="1:7" ht="15" thickBot="1">
      <c r="A6" s="2"/>
      <c r="B6" s="10"/>
      <c r="C6" s="10"/>
      <c r="D6" s="10"/>
      <c r="E6" s="10"/>
      <c r="F6" s="10"/>
      <c r="G6" s="10"/>
    </row>
    <row r="7" spans="1:7" ht="15" thickBot="1">
      <c r="A7" s="12" t="s">
        <v>225</v>
      </c>
      <c r="B7" s="15" t="s">
        <v>226</v>
      </c>
      <c r="C7" s="15" t="s">
        <v>227</v>
      </c>
      <c r="D7" s="15" t="s">
        <v>228</v>
      </c>
      <c r="E7" s="15" t="s">
        <v>229</v>
      </c>
      <c r="F7" s="15" t="s">
        <v>230</v>
      </c>
      <c r="G7" s="10"/>
    </row>
    <row r="8" spans="1:7" ht="15" thickBot="1">
      <c r="A8" s="8" t="s">
        <v>218</v>
      </c>
      <c r="B8" s="9">
        <v>0.1095</v>
      </c>
      <c r="C8" s="9">
        <v>0.1646</v>
      </c>
      <c r="D8" s="9">
        <v>0.2298</v>
      </c>
      <c r="E8" s="9">
        <v>0.2452</v>
      </c>
      <c r="F8" s="9">
        <v>0.251</v>
      </c>
      <c r="G8" s="10">
        <f>SUM(B8:F8)</f>
        <v>1.0001</v>
      </c>
    </row>
    <row r="9" spans="1:7" ht="15" thickBot="1">
      <c r="A9" s="8" t="s">
        <v>219</v>
      </c>
      <c r="B9" s="11">
        <f t="shared" ref="B9:G9" si="0">ROUND(2000*B8,0)</f>
        <v>219</v>
      </c>
      <c r="C9" s="11">
        <f t="shared" si="0"/>
        <v>329</v>
      </c>
      <c r="D9" s="11">
        <f t="shared" si="0"/>
        <v>460</v>
      </c>
      <c r="E9" s="11">
        <f t="shared" si="0"/>
        <v>490</v>
      </c>
      <c r="F9" s="11">
        <f t="shared" si="0"/>
        <v>502</v>
      </c>
      <c r="G9" s="11">
        <f t="shared" si="0"/>
        <v>2000</v>
      </c>
    </row>
    <row r="10" spans="1:7" ht="15" thickBot="1">
      <c r="A10" s="8" t="s">
        <v>220</v>
      </c>
      <c r="B10" s="11">
        <f t="shared" ref="B10:G10" si="1">ROUND(2200*B8,0)</f>
        <v>241</v>
      </c>
      <c r="C10" s="11">
        <f t="shared" si="1"/>
        <v>362</v>
      </c>
      <c r="D10" s="11">
        <f t="shared" si="1"/>
        <v>506</v>
      </c>
      <c r="E10" s="11">
        <f t="shared" si="1"/>
        <v>539</v>
      </c>
      <c r="F10" s="11">
        <f t="shared" si="1"/>
        <v>552</v>
      </c>
      <c r="G10" s="11">
        <f t="shared" si="1"/>
        <v>2200</v>
      </c>
    </row>
    <row r="11" spans="1:7" ht="15" thickBot="1"/>
    <row r="12" spans="1:7" ht="15" thickBot="1">
      <c r="A12" s="12" t="s">
        <v>237</v>
      </c>
      <c r="B12" s="2" t="s">
        <v>317</v>
      </c>
      <c r="C12" s="15" t="s">
        <v>318</v>
      </c>
      <c r="D12" s="15" t="s">
        <v>319</v>
      </c>
      <c r="E12" s="15" t="s">
        <v>320</v>
      </c>
      <c r="F12" s="10"/>
    </row>
    <row r="13" spans="1:7" ht="15" thickBot="1">
      <c r="A13" s="8" t="s">
        <v>236</v>
      </c>
      <c r="B13" s="2">
        <v>0.26340000000000002</v>
      </c>
      <c r="C13" s="2">
        <v>0.2334</v>
      </c>
      <c r="D13" s="2">
        <v>0.2782</v>
      </c>
      <c r="E13" s="2">
        <v>0.22489999999999999</v>
      </c>
      <c r="F13" s="9">
        <v>1</v>
      </c>
    </row>
    <row r="14" spans="1:7" ht="15" thickBot="1">
      <c r="A14" s="8" t="s">
        <v>219</v>
      </c>
      <c r="B14" s="11">
        <f>ROUND(2000*B13,0)</f>
        <v>527</v>
      </c>
      <c r="C14" s="11">
        <f>ROUND(2000*C13,0)</f>
        <v>467</v>
      </c>
      <c r="D14" s="11">
        <f>ROUND(2000*D13,0)</f>
        <v>556</v>
      </c>
      <c r="E14" s="11">
        <f>ROUND(2000*E13,0)</f>
        <v>450</v>
      </c>
      <c r="F14" s="11">
        <f>ROUND(2000*F13,0)</f>
        <v>2000</v>
      </c>
    </row>
    <row r="15" spans="1:7" ht="15" thickBot="1">
      <c r="A15" s="8" t="s">
        <v>220</v>
      </c>
      <c r="B15" s="11">
        <f>ROUND(2200*B13,0)</f>
        <v>579</v>
      </c>
      <c r="C15" s="11">
        <f>ROUND(2200*C13,0)</f>
        <v>513</v>
      </c>
      <c r="D15" s="11">
        <f>ROUND(2200*D13,0)</f>
        <v>612</v>
      </c>
      <c r="E15" s="11">
        <f>ROUND(2200*E13,0)</f>
        <v>495</v>
      </c>
      <c r="F15" s="11">
        <f>ROUND(2200*F13,0)</f>
        <v>2200</v>
      </c>
    </row>
    <row r="16" spans="1:7">
      <c r="A16" s="16" t="s">
        <v>238</v>
      </c>
    </row>
    <row r="18" spans="1:7" ht="15" thickBot="1">
      <c r="A18" s="12" t="s">
        <v>221</v>
      </c>
      <c r="B18" s="23" t="s">
        <v>321</v>
      </c>
      <c r="C18" s="23" t="s">
        <v>322</v>
      </c>
      <c r="D18" s="23" t="s">
        <v>323</v>
      </c>
      <c r="E18" s="23" t="s">
        <v>324</v>
      </c>
      <c r="F18" s="24" t="s">
        <v>325</v>
      </c>
    </row>
    <row r="19" spans="1:7" ht="15" thickBot="1">
      <c r="A19" s="8" t="s">
        <v>218</v>
      </c>
      <c r="B19" s="32">
        <v>0.31759999999999999</v>
      </c>
      <c r="C19" s="32">
        <v>0.2281</v>
      </c>
      <c r="D19" s="32">
        <v>0.1011</v>
      </c>
      <c r="E19" s="32">
        <v>0.14360000000000001</v>
      </c>
      <c r="F19" s="33">
        <v>0.20949999999999999</v>
      </c>
      <c r="G19" s="22">
        <f>SUM(B19:F19)</f>
        <v>0.99990000000000001</v>
      </c>
    </row>
    <row r="20" spans="1:7" ht="15" thickBot="1">
      <c r="A20" s="8" t="s">
        <v>219</v>
      </c>
      <c r="B20" s="13">
        <f>ROUND(2000*B19,0)</f>
        <v>635</v>
      </c>
      <c r="C20" s="13">
        <f>ROUND(2000*C19,0)</f>
        <v>456</v>
      </c>
      <c r="D20" s="13">
        <f>ROUND(2000*D19,0)</f>
        <v>202</v>
      </c>
      <c r="E20" s="13">
        <f>ROUND(2000*E19,0)</f>
        <v>287</v>
      </c>
      <c r="F20" s="13">
        <f>ROUND(2000*F19,0)</f>
        <v>419</v>
      </c>
      <c r="G20" s="3">
        <f>SUM(B20:F20)</f>
        <v>1999</v>
      </c>
    </row>
    <row r="21" spans="1:7" ht="15" thickBot="1">
      <c r="A21" s="8" t="s">
        <v>220</v>
      </c>
      <c r="B21" s="2">
        <f>ROUND(2200*B19,0)</f>
        <v>699</v>
      </c>
      <c r="C21" s="2">
        <f>ROUND(2200*C19,0)</f>
        <v>502</v>
      </c>
      <c r="D21" s="2">
        <f>ROUND(2200*D19,0)</f>
        <v>222</v>
      </c>
      <c r="E21" s="2">
        <f>ROUND(2200*E19,0)</f>
        <v>316</v>
      </c>
      <c r="F21" s="2">
        <f>ROUND(2200*F19,0)</f>
        <v>461</v>
      </c>
      <c r="G21" s="3">
        <f>SUM(B21:F21)</f>
        <v>2200</v>
      </c>
    </row>
    <row r="22" spans="1:7">
      <c r="A22" s="12" t="s">
        <v>238</v>
      </c>
      <c r="B22" s="2"/>
      <c r="C22" s="2"/>
      <c r="D22" s="2"/>
      <c r="E22" s="14"/>
    </row>
    <row r="24" spans="1:7" ht="15" thickBot="1">
      <c r="A24" s="16" t="s">
        <v>337</v>
      </c>
      <c r="B24" t="s">
        <v>338</v>
      </c>
      <c r="C24" t="s">
        <v>339</v>
      </c>
    </row>
    <row r="25" spans="1:7" ht="15" thickBot="1">
      <c r="A25" s="8" t="s">
        <v>218</v>
      </c>
      <c r="B25">
        <v>0.4703</v>
      </c>
      <c r="C25">
        <v>0.52969999999999995</v>
      </c>
      <c r="D25" s="22">
        <f>SUM(B25:C25)</f>
        <v>1</v>
      </c>
    </row>
    <row r="26" spans="1:7" ht="15" thickBot="1">
      <c r="A26" s="8" t="s">
        <v>219</v>
      </c>
      <c r="B26">
        <f>ROUND(2000*B25,0)</f>
        <v>941</v>
      </c>
      <c r="C26">
        <f>ROUND(2000*C25,0)</f>
        <v>1059</v>
      </c>
      <c r="D26">
        <f>SUM(B26:C26)</f>
        <v>2000</v>
      </c>
    </row>
    <row r="27" spans="1:7" ht="15" thickBot="1">
      <c r="A27" s="8" t="s">
        <v>220</v>
      </c>
      <c r="B27">
        <f>ROUND(2200*B25,0)</f>
        <v>1035</v>
      </c>
      <c r="C27">
        <f>ROUND(2200*C25,0)</f>
        <v>1165</v>
      </c>
      <c r="D27">
        <f>SUM(B27:C27)</f>
        <v>2200</v>
      </c>
    </row>
    <row r="28" spans="1:7">
      <c r="A28" s="12" t="s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opLeftCell="A12" workbookViewId="0">
      <selection activeCell="G31" sqref="G31"/>
    </sheetView>
  </sheetViews>
  <sheetFormatPr defaultColWidth="8.81640625" defaultRowHeight="14.5"/>
  <cols>
    <col min="1" max="1" width="16.6328125" customWidth="1"/>
    <col min="2" max="2" width="10.36328125" customWidth="1"/>
    <col min="3" max="3" width="11.453125" customWidth="1"/>
    <col min="5" max="5" width="9.6328125" customWidth="1"/>
  </cols>
  <sheetData>
    <row r="1" spans="1:12" ht="15" thickBot="1">
      <c r="A1" s="12" t="s">
        <v>279</v>
      </c>
      <c r="B1" s="13" t="s">
        <v>26</v>
      </c>
      <c r="C1" s="13" t="s">
        <v>280</v>
      </c>
      <c r="D1" s="13" t="s">
        <v>281</v>
      </c>
      <c r="E1" s="13" t="s">
        <v>282</v>
      </c>
      <c r="F1" s="13" t="s">
        <v>283</v>
      </c>
      <c r="G1" s="13"/>
      <c r="H1" s="13"/>
      <c r="I1" s="13"/>
      <c r="J1" s="13"/>
      <c r="K1" s="13"/>
      <c r="L1" s="2"/>
    </row>
    <row r="2" spans="1:12" ht="15" thickBot="1">
      <c r="A2" s="8" t="s">
        <v>218</v>
      </c>
      <c r="B2" s="14">
        <v>0.18920000000000001</v>
      </c>
      <c r="C2" s="14">
        <f>0.1024+0.098014</f>
        <v>0.20041400000000001</v>
      </c>
      <c r="D2" s="14">
        <f>0.1278+0.09188</f>
        <v>0.21967999999999999</v>
      </c>
      <c r="E2" s="14">
        <f>0.1398</f>
        <v>0.13980000000000001</v>
      </c>
      <c r="F2" s="14">
        <f>0.0779+0.1238+0.04396+0.00531</f>
        <v>0.25096999999999997</v>
      </c>
      <c r="G2" s="14">
        <f>SUM(B2:F2)</f>
        <v>1.0000640000000001</v>
      </c>
      <c r="H2" s="13"/>
      <c r="I2" s="13"/>
      <c r="J2" s="13"/>
      <c r="K2" s="13"/>
      <c r="L2" s="2"/>
    </row>
    <row r="3" spans="1:12" ht="15" thickBot="1">
      <c r="A3" s="8" t="s">
        <v>219</v>
      </c>
      <c r="B3" s="13">
        <f>ROUND(2000*B2,0)</f>
        <v>378</v>
      </c>
      <c r="C3" s="13">
        <f>ROUND(2000*C2,0)</f>
        <v>401</v>
      </c>
      <c r="D3" s="13">
        <f>ROUND(2000*D2,0)</f>
        <v>439</v>
      </c>
      <c r="E3" s="13">
        <f>ROUND(2000*E2,0)</f>
        <v>280</v>
      </c>
      <c r="F3" s="13">
        <f>ROUND(2000*F2,0)</f>
        <v>502</v>
      </c>
      <c r="G3" s="13">
        <f>SUM(B3:F3)</f>
        <v>2000</v>
      </c>
      <c r="H3" s="13"/>
      <c r="I3" s="13"/>
      <c r="J3" s="13"/>
      <c r="K3" s="13"/>
      <c r="L3" s="2"/>
    </row>
    <row r="4" spans="1:12" ht="15" thickBot="1">
      <c r="A4" s="8" t="s">
        <v>220</v>
      </c>
      <c r="B4" s="2">
        <f>ROUND(2200*B2,0)</f>
        <v>416</v>
      </c>
      <c r="C4" s="2">
        <f>ROUND(2200*C2,0)</f>
        <v>441</v>
      </c>
      <c r="D4" s="2">
        <f>ROUND(2200*D2,0)</f>
        <v>483</v>
      </c>
      <c r="E4" s="2">
        <f>ROUND(2200*E2,0)</f>
        <v>308</v>
      </c>
      <c r="F4" s="2">
        <f>ROUND(2200*F2,0)</f>
        <v>552</v>
      </c>
      <c r="G4" s="13">
        <f>SUM(B4:F4)</f>
        <v>2200</v>
      </c>
      <c r="H4" s="13"/>
      <c r="I4" s="13"/>
      <c r="J4" s="13"/>
      <c r="K4" s="13"/>
      <c r="L4" s="2"/>
    </row>
    <row r="5" spans="1:12">
      <c r="A5" s="12" t="s">
        <v>238</v>
      </c>
      <c r="B5" s="2"/>
      <c r="C5" s="2"/>
      <c r="D5" s="2"/>
      <c r="E5" s="2"/>
      <c r="F5" s="2"/>
      <c r="G5" s="13"/>
      <c r="H5" s="13"/>
      <c r="I5" s="13"/>
      <c r="J5" s="13"/>
      <c r="K5" s="13"/>
      <c r="L5" s="2"/>
    </row>
    <row r="6" spans="1:12" ht="0.5" customHeight="1">
      <c r="A6" s="2"/>
      <c r="B6" s="10"/>
      <c r="C6" s="10"/>
      <c r="D6" s="10"/>
      <c r="E6" s="10"/>
      <c r="F6" s="10"/>
      <c r="G6" s="10"/>
      <c r="H6" s="10"/>
      <c r="I6" s="10"/>
      <c r="J6" s="10"/>
      <c r="K6" s="2"/>
      <c r="L6" s="2"/>
    </row>
    <row r="7" spans="1:12" ht="15" thickBot="1">
      <c r="H7" s="10"/>
      <c r="I7" s="10"/>
      <c r="J7" s="10"/>
      <c r="K7" s="2"/>
      <c r="L7" s="2"/>
    </row>
    <row r="8" spans="1:12" ht="15" thickBot="1">
      <c r="A8" s="12" t="s">
        <v>222</v>
      </c>
      <c r="B8" s="15" t="s">
        <v>223</v>
      </c>
      <c r="C8" s="15" t="s">
        <v>224</v>
      </c>
      <c r="D8" s="10"/>
      <c r="E8" s="10"/>
      <c r="F8" s="10"/>
      <c r="G8" s="10"/>
      <c r="H8" s="10"/>
      <c r="I8" s="10"/>
      <c r="J8" s="10"/>
      <c r="K8" s="2"/>
      <c r="L8" s="2"/>
    </row>
    <row r="9" spans="1:12" ht="15" thickBot="1">
      <c r="A9" s="8" t="s">
        <v>218</v>
      </c>
      <c r="B9" s="9">
        <v>0.51600000000000001</v>
      </c>
      <c r="C9" s="9">
        <v>0.48399999999999999</v>
      </c>
      <c r="D9" s="10">
        <f>SUM(B9:C9)</f>
        <v>1</v>
      </c>
      <c r="E9" s="10"/>
      <c r="F9" s="10"/>
      <c r="G9" s="10"/>
      <c r="H9" s="10"/>
      <c r="I9" s="10"/>
      <c r="J9" s="10"/>
      <c r="K9" s="2"/>
      <c r="L9" s="2"/>
    </row>
    <row r="10" spans="1:12" ht="15" thickBot="1">
      <c r="A10" s="8" t="s">
        <v>219</v>
      </c>
      <c r="B10" s="11">
        <f>ROUND(2000*B9,0)</f>
        <v>1032</v>
      </c>
      <c r="C10" s="11">
        <f>ROUND(2000*C9,0)</f>
        <v>968</v>
      </c>
      <c r="D10" s="11">
        <f>ROUND(2000*D9,0)</f>
        <v>2000</v>
      </c>
      <c r="E10" s="10"/>
      <c r="F10" s="10"/>
      <c r="G10" s="10"/>
      <c r="H10" s="10"/>
      <c r="I10" s="10"/>
      <c r="J10" s="10"/>
      <c r="K10" s="2"/>
      <c r="L10" s="2"/>
    </row>
    <row r="11" spans="1:12" ht="15" thickBot="1">
      <c r="A11" s="8" t="s">
        <v>220</v>
      </c>
      <c r="B11" s="11">
        <f>ROUND(2200*B9,0)</f>
        <v>1135</v>
      </c>
      <c r="C11" s="11">
        <f>ROUND(2200*C9,0)</f>
        <v>1065</v>
      </c>
      <c r="D11" s="11">
        <f>ROUND(2200*D9,0)</f>
        <v>2200</v>
      </c>
      <c r="E11" s="10"/>
      <c r="F11" s="10"/>
      <c r="G11" s="10"/>
      <c r="H11" s="10"/>
      <c r="I11" s="10"/>
      <c r="J11" s="10"/>
      <c r="K11" s="2"/>
      <c r="L11" s="2"/>
    </row>
    <row r="12" spans="1:12">
      <c r="A12" s="12" t="s">
        <v>238</v>
      </c>
      <c r="B12" s="13"/>
      <c r="C12" s="13"/>
      <c r="D12" s="13"/>
      <c r="E12" s="10"/>
      <c r="F12" s="10"/>
      <c r="G12" s="10"/>
      <c r="H12" s="10"/>
      <c r="I12" s="10"/>
      <c r="J12" s="10"/>
      <c r="K12" s="2"/>
      <c r="L12" s="2"/>
    </row>
    <row r="13" spans="1:12" ht="15" thickBot="1">
      <c r="A13" s="2"/>
      <c r="B13" s="10"/>
      <c r="C13" s="10"/>
      <c r="D13" s="10"/>
      <c r="E13" s="10"/>
      <c r="F13" s="10"/>
      <c r="G13" s="10"/>
      <c r="H13" s="10"/>
      <c r="I13" s="10"/>
      <c r="J13" s="10"/>
      <c r="K13" s="2"/>
      <c r="L13" s="2"/>
    </row>
    <row r="14" spans="1:12" ht="15" thickBot="1">
      <c r="A14" s="12" t="s">
        <v>225</v>
      </c>
      <c r="B14" s="15" t="s">
        <v>226</v>
      </c>
      <c r="C14" s="15" t="s">
        <v>227</v>
      </c>
      <c r="D14" s="15" t="s">
        <v>228</v>
      </c>
      <c r="E14" s="15" t="s">
        <v>229</v>
      </c>
      <c r="F14" s="15" t="s">
        <v>230</v>
      </c>
      <c r="G14" s="10"/>
      <c r="H14" s="10"/>
      <c r="I14" s="10"/>
      <c r="J14" s="10"/>
      <c r="K14" s="2"/>
      <c r="L14" s="2"/>
    </row>
    <row r="15" spans="1:12" ht="15" thickBot="1">
      <c r="A15" s="8" t="s">
        <v>218</v>
      </c>
      <c r="B15" s="9">
        <v>0.12</v>
      </c>
      <c r="C15" s="9">
        <v>0.15</v>
      </c>
      <c r="D15" s="9">
        <v>0.24</v>
      </c>
      <c r="E15" s="9">
        <v>0.24</v>
      </c>
      <c r="F15" s="9">
        <v>0.25</v>
      </c>
      <c r="G15" s="10">
        <f>SUM(B15:F15)</f>
        <v>1</v>
      </c>
      <c r="H15" s="10"/>
      <c r="I15" s="10"/>
      <c r="J15" s="10"/>
      <c r="K15" s="2"/>
      <c r="L15" s="2"/>
    </row>
    <row r="16" spans="1:12" ht="15" thickBot="1">
      <c r="A16" s="8" t="s">
        <v>219</v>
      </c>
      <c r="B16" s="11">
        <f t="shared" ref="B16:G16" si="0">ROUND(2000*B15,0)</f>
        <v>240</v>
      </c>
      <c r="C16" s="11">
        <f t="shared" si="0"/>
        <v>300</v>
      </c>
      <c r="D16" s="11">
        <f t="shared" si="0"/>
        <v>480</v>
      </c>
      <c r="E16" s="11">
        <f t="shared" si="0"/>
        <v>480</v>
      </c>
      <c r="F16" s="11">
        <f t="shared" si="0"/>
        <v>500</v>
      </c>
      <c r="G16" s="11">
        <f t="shared" si="0"/>
        <v>2000</v>
      </c>
      <c r="H16" s="10"/>
      <c r="I16" s="10"/>
      <c r="J16" s="10"/>
      <c r="K16" s="2"/>
      <c r="L16" s="2"/>
    </row>
    <row r="17" spans="1:12" ht="15" thickBot="1">
      <c r="A17" s="8" t="s">
        <v>220</v>
      </c>
      <c r="B17" s="11">
        <f t="shared" ref="B17:G17" si="1">ROUND(2200*B15,0)</f>
        <v>264</v>
      </c>
      <c r="C17" s="11">
        <f t="shared" si="1"/>
        <v>330</v>
      </c>
      <c r="D17" s="11">
        <f t="shared" si="1"/>
        <v>528</v>
      </c>
      <c r="E17" s="11">
        <f t="shared" si="1"/>
        <v>528</v>
      </c>
      <c r="F17" s="11">
        <f t="shared" si="1"/>
        <v>550</v>
      </c>
      <c r="G17" s="11">
        <f t="shared" si="1"/>
        <v>2200</v>
      </c>
      <c r="H17" s="10"/>
      <c r="I17" s="10"/>
      <c r="J17" s="10"/>
      <c r="K17" s="2"/>
      <c r="L17" s="2"/>
    </row>
    <row r="18" spans="1:12">
      <c r="A18" s="12" t="s">
        <v>238</v>
      </c>
      <c r="B18" s="13"/>
      <c r="C18" s="13"/>
      <c r="D18" s="13"/>
      <c r="E18" s="13"/>
      <c r="F18" s="13"/>
      <c r="G18" s="13"/>
      <c r="H18" s="10"/>
      <c r="I18" s="10"/>
      <c r="J18" s="10"/>
      <c r="K18" s="2"/>
      <c r="L18" s="2"/>
    </row>
    <row r="19" spans="1:12" ht="15" thickBot="1">
      <c r="A19" s="2"/>
      <c r="B19" s="10"/>
      <c r="C19" s="10"/>
      <c r="D19" s="10"/>
      <c r="E19" s="10"/>
      <c r="F19" s="10"/>
      <c r="G19" s="10"/>
      <c r="H19" s="10"/>
      <c r="I19" s="10"/>
      <c r="J19" s="10"/>
      <c r="K19" s="2"/>
      <c r="L19" s="2"/>
    </row>
    <row r="20" spans="1:12" ht="26.5" thickBot="1">
      <c r="A20" s="12" t="s">
        <v>231</v>
      </c>
      <c r="B20" s="15" t="s">
        <v>232</v>
      </c>
      <c r="C20" s="15" t="s">
        <v>233</v>
      </c>
      <c r="D20" s="15" t="s">
        <v>234</v>
      </c>
      <c r="E20" s="15" t="s">
        <v>235</v>
      </c>
      <c r="F20" s="10"/>
      <c r="G20" s="10"/>
      <c r="H20" s="10"/>
      <c r="I20" s="10"/>
      <c r="J20" s="10"/>
      <c r="K20" s="2"/>
      <c r="L20" s="2"/>
    </row>
    <row r="21" spans="1:12" ht="15" thickBot="1">
      <c r="A21" s="8" t="s">
        <v>236</v>
      </c>
      <c r="B21" s="9">
        <v>0.30099999999999999</v>
      </c>
      <c r="C21" s="9">
        <v>0.246</v>
      </c>
      <c r="D21" s="9">
        <v>0.16800000000000001</v>
      </c>
      <c r="E21" s="9">
        <v>0.28499999999999998</v>
      </c>
      <c r="F21" s="9">
        <v>1</v>
      </c>
      <c r="G21" s="10"/>
      <c r="H21" s="10"/>
      <c r="I21" s="10"/>
      <c r="J21" s="10"/>
      <c r="K21" s="2"/>
      <c r="L21" s="2"/>
    </row>
    <row r="22" spans="1:12" ht="15" thickBot="1">
      <c r="A22" s="8" t="s">
        <v>219</v>
      </c>
      <c r="B22" s="11">
        <f>ROUND(2000*B21,0)</f>
        <v>602</v>
      </c>
      <c r="C22" s="11">
        <f>ROUND(2000*C21,0)</f>
        <v>492</v>
      </c>
      <c r="D22" s="11">
        <f>ROUND(2000*D21,0)</f>
        <v>336</v>
      </c>
      <c r="E22" s="11">
        <f>ROUND(2000*E21,0)</f>
        <v>570</v>
      </c>
      <c r="F22" s="11">
        <f>ROUND(2000*F21,0)</f>
        <v>2000</v>
      </c>
      <c r="G22" s="10"/>
      <c r="H22" s="10"/>
      <c r="I22" s="10"/>
      <c r="J22" s="10"/>
      <c r="K22" s="2"/>
      <c r="L22" s="2"/>
    </row>
    <row r="23" spans="1:12" ht="15" thickBot="1">
      <c r="A23" s="8" t="s">
        <v>220</v>
      </c>
      <c r="B23" s="11">
        <f>ROUND(2200*B21,0)</f>
        <v>662</v>
      </c>
      <c r="C23" s="11">
        <f>ROUND(2200*C21,0)</f>
        <v>541</v>
      </c>
      <c r="D23" s="11">
        <f>ROUND(2200*D21,0)</f>
        <v>370</v>
      </c>
      <c r="E23" s="11">
        <f>ROUND(2200*E21,0)</f>
        <v>627</v>
      </c>
      <c r="F23" s="11">
        <f>ROUND(2200*F21,0)</f>
        <v>2200</v>
      </c>
      <c r="G23" s="10"/>
      <c r="H23" s="10"/>
      <c r="I23" s="10"/>
      <c r="J23" s="10"/>
      <c r="K23" s="2"/>
      <c r="L23" s="2"/>
    </row>
    <row r="24" spans="1:12" ht="15" thickBot="1">
      <c r="A24" s="12" t="s">
        <v>238</v>
      </c>
      <c r="B24" s="9"/>
      <c r="C24" s="9"/>
      <c r="D24" s="9"/>
      <c r="E24" s="9"/>
      <c r="F24" s="9"/>
    </row>
    <row r="25" spans="1:12" ht="15" thickBot="1">
      <c r="A25" s="8"/>
      <c r="B25" s="11"/>
      <c r="C25" s="11"/>
      <c r="D25" s="11"/>
      <c r="E25" s="11"/>
      <c r="F25" s="11"/>
    </row>
    <row r="26" spans="1:12" ht="16.5" customHeight="1" thickBot="1">
      <c r="A26" s="12" t="s">
        <v>505</v>
      </c>
      <c r="B26" s="15" t="s">
        <v>502</v>
      </c>
      <c r="C26" s="11" t="s">
        <v>503</v>
      </c>
      <c r="D26" s="15" t="s">
        <v>504</v>
      </c>
      <c r="E26" s="15"/>
      <c r="F26" s="15"/>
      <c r="G26" s="10"/>
    </row>
    <row r="27" spans="1:12" ht="15" thickBot="1">
      <c r="A27" s="8" t="s">
        <v>218</v>
      </c>
      <c r="B27" s="9">
        <v>0.59475129999999998</v>
      </c>
      <c r="C27" s="9">
        <v>0.1836103</v>
      </c>
      <c r="D27" s="9">
        <v>0.22163840000000001</v>
      </c>
      <c r="E27" s="10">
        <f>SUM(B27:D27)</f>
        <v>1</v>
      </c>
      <c r="F27" s="9"/>
    </row>
    <row r="28" spans="1:12" ht="15" thickBot="1">
      <c r="A28" s="8" t="s">
        <v>219</v>
      </c>
      <c r="B28" s="11">
        <f t="shared" ref="B28:D28" si="2">ROUND(2000*B27,0)</f>
        <v>1190</v>
      </c>
      <c r="C28" s="11">
        <f t="shared" si="2"/>
        <v>367</v>
      </c>
      <c r="D28" s="11">
        <f t="shared" si="2"/>
        <v>443</v>
      </c>
      <c r="E28" s="29">
        <f t="shared" ref="E28:E31" si="3">SUM(B28:D28)</f>
        <v>2000</v>
      </c>
      <c r="F28" s="11"/>
    </row>
    <row r="29" spans="1:12" ht="15" thickBot="1">
      <c r="A29" s="8" t="s">
        <v>509</v>
      </c>
      <c r="B29" s="13">
        <v>100</v>
      </c>
      <c r="C29" s="13">
        <v>32</v>
      </c>
      <c r="D29" s="13">
        <v>21</v>
      </c>
      <c r="E29" s="29">
        <f t="shared" si="3"/>
        <v>153</v>
      </c>
      <c r="F29" s="13"/>
    </row>
    <row r="30" spans="1:12" ht="15" thickBot="1">
      <c r="A30" s="8" t="s">
        <v>508</v>
      </c>
      <c r="B30" s="13">
        <f>B28-B29</f>
        <v>1090</v>
      </c>
      <c r="C30" s="13">
        <f t="shared" ref="C30:E30" si="4">C28-C29</f>
        <v>335</v>
      </c>
      <c r="D30" s="13">
        <f t="shared" si="4"/>
        <v>422</v>
      </c>
      <c r="E30" s="13">
        <f t="shared" si="4"/>
        <v>1847</v>
      </c>
      <c r="F30" s="13"/>
    </row>
    <row r="31" spans="1:12" ht="26.5" thickBot="1">
      <c r="A31" s="8" t="s">
        <v>510</v>
      </c>
      <c r="B31" s="13">
        <f>ROUND(2200*B27,0)-B29</f>
        <v>1208</v>
      </c>
      <c r="C31" s="13">
        <f t="shared" ref="C31:D31" si="5">ROUND(2200*C27,0)-C29</f>
        <v>372</v>
      </c>
      <c r="D31" s="13">
        <f t="shared" si="5"/>
        <v>467</v>
      </c>
      <c r="E31" s="29">
        <f t="shared" si="3"/>
        <v>2047</v>
      </c>
      <c r="F31" s="13"/>
    </row>
    <row r="32" spans="1:12">
      <c r="A32" s="12" t="s">
        <v>238</v>
      </c>
      <c r="B32" s="13"/>
      <c r="C32" s="13"/>
      <c r="D32" s="13"/>
      <c r="E32" s="13"/>
      <c r="F32" s="13"/>
      <c r="G32" s="13"/>
    </row>
    <row r="36" spans="1:10" ht="15" thickBot="1">
      <c r="A36" s="1" t="s">
        <v>506</v>
      </c>
    </row>
    <row r="37" spans="1:10" ht="26.5" thickBot="1">
      <c r="A37" s="8" t="s">
        <v>209</v>
      </c>
      <c r="B37" s="8" t="s">
        <v>210</v>
      </c>
      <c r="C37" s="8" t="s">
        <v>211</v>
      </c>
      <c r="D37" s="8" t="s">
        <v>212</v>
      </c>
      <c r="E37" s="8" t="s">
        <v>213</v>
      </c>
      <c r="F37" s="8" t="s">
        <v>214</v>
      </c>
      <c r="G37" s="8" t="s">
        <v>215</v>
      </c>
      <c r="H37" s="8" t="s">
        <v>216</v>
      </c>
      <c r="I37" s="8" t="s">
        <v>217</v>
      </c>
      <c r="J37" s="2"/>
    </row>
    <row r="38" spans="1:10" ht="15" thickBot="1">
      <c r="A38" s="8" t="s">
        <v>218</v>
      </c>
      <c r="B38" s="9">
        <v>8.0000000000000002E-3</v>
      </c>
      <c r="C38" s="9">
        <v>3.5000000000000003E-2</v>
      </c>
      <c r="D38" s="9">
        <v>0.10100000000000001</v>
      </c>
      <c r="E38" s="9">
        <v>0.13600000000000001</v>
      </c>
      <c r="F38" s="9">
        <v>0.15</v>
      </c>
      <c r="G38" s="9">
        <v>0.114</v>
      </c>
      <c r="H38" s="9">
        <v>0.32500000000000001</v>
      </c>
      <c r="I38" s="9">
        <v>0.129</v>
      </c>
      <c r="J38" s="10">
        <f>SUM(B38:I38)</f>
        <v>0.998</v>
      </c>
    </row>
    <row r="39" spans="1:10" ht="15" thickBot="1">
      <c r="A39" s="8" t="s">
        <v>219</v>
      </c>
      <c r="B39" s="11">
        <f>ROUND(2000*B38,0)</f>
        <v>16</v>
      </c>
      <c r="C39" s="11">
        <f t="shared" ref="C39:J39" si="6">ROUND(2000*C38,0)</f>
        <v>70</v>
      </c>
      <c r="D39" s="11">
        <f t="shared" si="6"/>
        <v>202</v>
      </c>
      <c r="E39" s="11">
        <f t="shared" si="6"/>
        <v>272</v>
      </c>
      <c r="F39" s="11">
        <f t="shared" si="6"/>
        <v>300</v>
      </c>
      <c r="G39" s="11">
        <f t="shared" si="6"/>
        <v>228</v>
      </c>
      <c r="H39" s="11">
        <f t="shared" si="6"/>
        <v>650</v>
      </c>
      <c r="I39" s="11">
        <f t="shared" si="6"/>
        <v>258</v>
      </c>
      <c r="J39" s="11">
        <f t="shared" si="6"/>
        <v>1996</v>
      </c>
    </row>
    <row r="40" spans="1:10" ht="15" thickBot="1">
      <c r="A40" s="8" t="s">
        <v>220</v>
      </c>
      <c r="B40" s="11">
        <f>ROUND(2200*B38,0)</f>
        <v>18</v>
      </c>
      <c r="C40" s="11">
        <f t="shared" ref="C40:J40" si="7">ROUND(2200*C38,0)</f>
        <v>77</v>
      </c>
      <c r="D40" s="11">
        <f t="shared" si="7"/>
        <v>222</v>
      </c>
      <c r="E40" s="11">
        <f t="shared" si="7"/>
        <v>299</v>
      </c>
      <c r="F40" s="11">
        <f t="shared" si="7"/>
        <v>330</v>
      </c>
      <c r="G40" s="11">
        <f t="shared" si="7"/>
        <v>251</v>
      </c>
      <c r="H40" s="11">
        <f t="shared" si="7"/>
        <v>715</v>
      </c>
      <c r="I40" s="11">
        <f t="shared" si="7"/>
        <v>284</v>
      </c>
      <c r="J40" s="11">
        <f t="shared" si="7"/>
        <v>2196</v>
      </c>
    </row>
    <row r="41" spans="1:10">
      <c r="A41" s="12" t="s">
        <v>238</v>
      </c>
      <c r="B41" s="13"/>
      <c r="C41" s="13"/>
      <c r="D41" s="13"/>
      <c r="E41" s="13"/>
      <c r="F41" s="13"/>
      <c r="G41" s="13"/>
      <c r="H41" s="13"/>
      <c r="I41" s="13"/>
      <c r="J41" s="13"/>
    </row>
    <row r="42" spans="1:10">
      <c r="A42" s="2"/>
      <c r="B42" s="10"/>
      <c r="C42" s="10"/>
      <c r="D42" s="10"/>
      <c r="E42" s="10"/>
      <c r="F42" s="10"/>
      <c r="G42" s="10"/>
      <c r="H42" s="10"/>
      <c r="I42" s="10"/>
      <c r="J42" s="10"/>
    </row>
    <row r="43" spans="1:10" ht="15" thickBot="1">
      <c r="A43" s="1" t="s">
        <v>506</v>
      </c>
    </row>
    <row r="44" spans="1:10" ht="15" thickBot="1">
      <c r="A44" s="12" t="s">
        <v>284</v>
      </c>
      <c r="B44" s="15" t="s">
        <v>285</v>
      </c>
      <c r="C44" s="11" t="s">
        <v>500</v>
      </c>
      <c r="D44" s="15" t="s">
        <v>498</v>
      </c>
      <c r="E44" s="15" t="s">
        <v>499</v>
      </c>
      <c r="F44" s="15" t="s">
        <v>286</v>
      </c>
      <c r="G44" s="10"/>
    </row>
    <row r="45" spans="1:10" ht="15" thickBot="1">
      <c r="A45" s="8" t="s">
        <v>218</v>
      </c>
      <c r="B45" s="9">
        <v>0.21659999999999999</v>
      </c>
      <c r="C45" s="9">
        <v>0.17100000000000001</v>
      </c>
      <c r="D45" s="9">
        <v>0.14080000000000001</v>
      </c>
      <c r="E45" s="9">
        <v>0.30830000000000002</v>
      </c>
      <c r="F45" s="9">
        <v>0.1633</v>
      </c>
      <c r="G45" s="10">
        <f>SUM(B45:F45)</f>
        <v>1</v>
      </c>
    </row>
    <row r="46" spans="1:10" ht="15" thickBot="1">
      <c r="A46" s="8" t="s">
        <v>219</v>
      </c>
      <c r="B46" s="11">
        <f t="shared" ref="B46:G46" si="8">ROUND(2000*B45,0)</f>
        <v>433</v>
      </c>
      <c r="C46" s="11">
        <f t="shared" si="8"/>
        <v>342</v>
      </c>
      <c r="D46" s="11">
        <f t="shared" si="8"/>
        <v>282</v>
      </c>
      <c r="E46" s="11">
        <f t="shared" si="8"/>
        <v>617</v>
      </c>
      <c r="F46" s="11">
        <f t="shared" si="8"/>
        <v>327</v>
      </c>
      <c r="G46" s="11">
        <f t="shared" si="8"/>
        <v>2000</v>
      </c>
    </row>
    <row r="47" spans="1:10" ht="15" thickBot="1">
      <c r="A47" s="8" t="s">
        <v>220</v>
      </c>
      <c r="B47" s="13">
        <f>ROUND(2200*B45,0)</f>
        <v>477</v>
      </c>
      <c r="C47" s="13">
        <f t="shared" ref="C47:G47" si="9">ROUND(2200*C45,0)</f>
        <v>376</v>
      </c>
      <c r="D47" s="13">
        <f t="shared" si="9"/>
        <v>310</v>
      </c>
      <c r="E47" s="13">
        <f t="shared" si="9"/>
        <v>678</v>
      </c>
      <c r="F47" s="13">
        <f t="shared" si="9"/>
        <v>359</v>
      </c>
      <c r="G47" s="13">
        <f t="shared" si="9"/>
        <v>2200</v>
      </c>
    </row>
    <row r="48" spans="1:10">
      <c r="A48" s="12" t="s">
        <v>238</v>
      </c>
      <c r="B48" s="13"/>
      <c r="C48" s="13"/>
      <c r="D48" s="13"/>
      <c r="E48" s="13"/>
      <c r="F48" s="13"/>
      <c r="G48" s="13"/>
    </row>
    <row r="49" spans="1:7">
      <c r="A49" s="2"/>
      <c r="B49" s="10"/>
      <c r="C49" s="10"/>
      <c r="D49" s="10"/>
      <c r="E49" s="10"/>
      <c r="F49" s="10"/>
      <c r="G49" s="1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A14" zoomScaleNormal="100" workbookViewId="0">
      <selection activeCell="A26" sqref="A26"/>
    </sheetView>
  </sheetViews>
  <sheetFormatPr defaultColWidth="8.81640625" defaultRowHeight="14.5"/>
  <sheetData>
    <row r="1" spans="1:11" ht="15" thickBot="1">
      <c r="A1" s="12" t="s">
        <v>222</v>
      </c>
      <c r="B1" s="15" t="s">
        <v>223</v>
      </c>
      <c r="C1" s="15" t="s">
        <v>224</v>
      </c>
      <c r="D1" s="10"/>
      <c r="E1" s="10"/>
      <c r="F1" s="10"/>
    </row>
    <row r="2" spans="1:11" ht="26.5" thickBot="1">
      <c r="A2" s="8" t="s">
        <v>218</v>
      </c>
      <c r="B2" s="9">
        <f>1/(1+F3)</f>
        <v>0.51209168827367724</v>
      </c>
      <c r="C2" s="9">
        <f>F3/(1+F3)</f>
        <v>0.48790831172632282</v>
      </c>
      <c r="D2" s="10">
        <f>SUM(B2:C2)</f>
        <v>1</v>
      </c>
      <c r="E2" s="10"/>
      <c r="F2" s="10" t="s">
        <v>553</v>
      </c>
    </row>
    <row r="3" spans="1:11" ht="15" thickBot="1">
      <c r="A3" s="8" t="s">
        <v>219</v>
      </c>
      <c r="B3" s="11">
        <f>ROUND(2000*B2,0)</f>
        <v>1024</v>
      </c>
      <c r="C3" s="11">
        <f>ROUND(2000*C2,0)</f>
        <v>976</v>
      </c>
      <c r="D3" s="11">
        <f>ROUND(2000*D2,0)</f>
        <v>2000</v>
      </c>
      <c r="E3" s="10"/>
      <c r="F3" s="10">
        <v>0.95277529961698948</v>
      </c>
    </row>
    <row r="4" spans="1:11" ht="26.5" thickBot="1">
      <c r="A4" s="8" t="s">
        <v>220</v>
      </c>
      <c r="B4" s="11">
        <f>ROUND(2200*B2,0)</f>
        <v>1127</v>
      </c>
      <c r="C4" s="11">
        <f>ROUND(2200*C2,0)</f>
        <v>1073</v>
      </c>
      <c r="D4" s="11">
        <f>ROUND(2200*D2,0)</f>
        <v>2200</v>
      </c>
      <c r="E4" s="10"/>
      <c r="F4" s="10"/>
    </row>
    <row r="6" spans="1:11" ht="15" thickBot="1"/>
    <row r="7" spans="1:11" ht="15" thickBot="1">
      <c r="A7" s="12" t="s">
        <v>225</v>
      </c>
      <c r="B7" s="15" t="s">
        <v>226</v>
      </c>
      <c r="C7" s="15" t="s">
        <v>227</v>
      </c>
      <c r="D7" s="15" t="s">
        <v>228</v>
      </c>
      <c r="E7" s="15" t="s">
        <v>229</v>
      </c>
      <c r="F7" s="15" t="s">
        <v>230</v>
      </c>
      <c r="G7" s="10"/>
    </row>
    <row r="8" spans="1:11" ht="26.5" thickBot="1">
      <c r="A8" s="8" t="s">
        <v>218</v>
      </c>
      <c r="B8" s="9">
        <v>8.5032487385340152E-2</v>
      </c>
      <c r="C8" s="9">
        <v>0.15000317826692605</v>
      </c>
      <c r="D8" s="9">
        <v>0.22186747853739194</v>
      </c>
      <c r="E8" s="9">
        <v>0.27966619732270359</v>
      </c>
      <c r="F8" s="9">
        <v>0.26343065848763841</v>
      </c>
      <c r="G8" s="10">
        <f>SUM(B8:F8)</f>
        <v>1.0000000000000002</v>
      </c>
    </row>
    <row r="9" spans="1:11" ht="15" thickBot="1">
      <c r="A9" s="8" t="s">
        <v>219</v>
      </c>
      <c r="B9" s="11">
        <f t="shared" ref="B9:G9" si="0">ROUND(2000*B8,0)</f>
        <v>170</v>
      </c>
      <c r="C9" s="11">
        <f t="shared" si="0"/>
        <v>300</v>
      </c>
      <c r="D9" s="11">
        <f t="shared" si="0"/>
        <v>444</v>
      </c>
      <c r="E9" s="11">
        <f t="shared" si="0"/>
        <v>559</v>
      </c>
      <c r="F9" s="11">
        <f t="shared" si="0"/>
        <v>527</v>
      </c>
      <c r="G9" s="11">
        <f t="shared" si="0"/>
        <v>2000</v>
      </c>
    </row>
    <row r="10" spans="1:11" ht="26.5" thickBot="1">
      <c r="A10" s="8" t="s">
        <v>220</v>
      </c>
      <c r="B10" s="11">
        <f t="shared" ref="B10:G10" si="1">ROUND(2200*B8,0)</f>
        <v>187</v>
      </c>
      <c r="C10" s="11">
        <f t="shared" si="1"/>
        <v>330</v>
      </c>
      <c r="D10" s="11">
        <f t="shared" si="1"/>
        <v>488</v>
      </c>
      <c r="E10" s="11">
        <f t="shared" si="1"/>
        <v>615</v>
      </c>
      <c r="F10" s="11">
        <f t="shared" si="1"/>
        <v>580</v>
      </c>
      <c r="G10" s="11">
        <f t="shared" si="1"/>
        <v>2200</v>
      </c>
    </row>
    <row r="11" spans="1:11">
      <c r="A11" s="12" t="s">
        <v>238</v>
      </c>
      <c r="B11" s="13"/>
      <c r="C11" s="13"/>
      <c r="D11" s="13"/>
      <c r="E11" s="13"/>
      <c r="F11" s="13"/>
      <c r="G11" s="13"/>
    </row>
    <row r="13" spans="1:11" ht="26.5" thickBot="1">
      <c r="A13" s="12" t="s">
        <v>221</v>
      </c>
      <c r="B13" s="23" t="s">
        <v>560</v>
      </c>
      <c r="C13" s="23" t="s">
        <v>561</v>
      </c>
      <c r="D13" s="23" t="s">
        <v>562</v>
      </c>
      <c r="E13" s="23" t="s">
        <v>563</v>
      </c>
      <c r="F13" s="24" t="s">
        <v>564</v>
      </c>
      <c r="J13" t="s">
        <v>565</v>
      </c>
      <c r="K13" t="s">
        <v>566</v>
      </c>
    </row>
    <row r="14" spans="1:11" ht="26.5" thickBot="1">
      <c r="A14" s="8" t="s">
        <v>218</v>
      </c>
      <c r="B14" s="32">
        <v>0.18076913009100481</v>
      </c>
      <c r="C14" s="32">
        <v>0.27688976422309164</v>
      </c>
      <c r="D14" s="32">
        <v>0.1012599620538078</v>
      </c>
      <c r="E14" s="32">
        <v>0.14979715862516194</v>
      </c>
      <c r="F14" s="33">
        <v>0.29128398500693387</v>
      </c>
      <c r="G14" s="22">
        <f>SUM(B14:F14)</f>
        <v>1</v>
      </c>
      <c r="J14" t="s">
        <v>567</v>
      </c>
      <c r="K14" t="s">
        <v>568</v>
      </c>
    </row>
    <row r="15" spans="1:11" ht="15" thickBot="1">
      <c r="A15" s="8" t="s">
        <v>219</v>
      </c>
      <c r="B15" s="13">
        <f>ROUND(2000*B14,0)</f>
        <v>362</v>
      </c>
      <c r="C15" s="13">
        <f>ROUND(2000*C14,0)</f>
        <v>554</v>
      </c>
      <c r="D15" s="13">
        <f>ROUND(2000*D14,0)</f>
        <v>203</v>
      </c>
      <c r="E15" s="13">
        <f>ROUND(2000*E14,0)</f>
        <v>300</v>
      </c>
      <c r="F15" s="13">
        <f>ROUND(2000*F14,0)</f>
        <v>583</v>
      </c>
      <c r="G15" s="3">
        <f>SUM(B15:F15)</f>
        <v>2002</v>
      </c>
      <c r="J15" t="s">
        <v>569</v>
      </c>
      <c r="K15" t="s">
        <v>570</v>
      </c>
    </row>
    <row r="16" spans="1:11" ht="26.5" thickBot="1">
      <c r="A16" s="8" t="s">
        <v>220</v>
      </c>
      <c r="B16" s="2">
        <f>ROUND(2200*B14,0)</f>
        <v>398</v>
      </c>
      <c r="C16" s="2">
        <f>ROUND(2200*C14,0)</f>
        <v>609</v>
      </c>
      <c r="D16" s="2">
        <f>ROUND(2200*D14,0)</f>
        <v>223</v>
      </c>
      <c r="E16" s="2">
        <f>ROUND(2200*E14,0)</f>
        <v>330</v>
      </c>
      <c r="F16" s="2">
        <f>ROUND(2200*F14,0)</f>
        <v>641</v>
      </c>
      <c r="G16" s="3">
        <f>SUM(B16:F16)</f>
        <v>2201</v>
      </c>
      <c r="J16" t="s">
        <v>571</v>
      </c>
      <c r="K16" t="s">
        <v>573</v>
      </c>
    </row>
    <row r="17" spans="1:11">
      <c r="A17" s="12" t="s">
        <v>238</v>
      </c>
      <c r="B17" s="2"/>
      <c r="C17" s="2"/>
      <c r="D17" s="2"/>
      <c r="E17" s="14"/>
      <c r="J17" t="s">
        <v>572</v>
      </c>
      <c r="K17" t="s">
        <v>574</v>
      </c>
    </row>
    <row r="20" spans="1:11" ht="15" thickBot="1">
      <c r="A20" s="16" t="s">
        <v>337</v>
      </c>
      <c r="B20" t="s">
        <v>259</v>
      </c>
      <c r="C20" t="s">
        <v>792</v>
      </c>
      <c r="D20" t="s">
        <v>608</v>
      </c>
    </row>
    <row r="21" spans="1:11" ht="26.5" thickBot="1">
      <c r="A21" s="8" t="s">
        <v>218</v>
      </c>
      <c r="B21">
        <v>0.2020653</v>
      </c>
      <c r="C21">
        <v>0.40323310000000001</v>
      </c>
      <c r="D21" s="22">
        <v>0.39470159999999999</v>
      </c>
      <c r="E21" s="22">
        <f>SUM(B21:D21)</f>
        <v>1</v>
      </c>
    </row>
    <row r="22" spans="1:11" ht="15" thickBot="1">
      <c r="A22" s="8" t="s">
        <v>219</v>
      </c>
      <c r="B22">
        <f>ROUND(2000*B21,0)</f>
        <v>404</v>
      </c>
      <c r="C22">
        <f>ROUND(2000*C21,0)</f>
        <v>806</v>
      </c>
      <c r="D22">
        <f>ROUND(2000*D21,0)</f>
        <v>789</v>
      </c>
      <c r="E22">
        <f>SUM(B22:D22)</f>
        <v>1999</v>
      </c>
      <c r="F22" t="s">
        <v>637</v>
      </c>
      <c r="G22" t="s">
        <v>789</v>
      </c>
    </row>
    <row r="23" spans="1:11" ht="26.5" thickBot="1">
      <c r="A23" s="8" t="s">
        <v>220</v>
      </c>
      <c r="B23">
        <f>ROUND(2200*B21,0)</f>
        <v>445</v>
      </c>
      <c r="C23">
        <f>ROUND(2200*C21,0)</f>
        <v>887</v>
      </c>
      <c r="D23">
        <f>ROUND(2200*D21,0)</f>
        <v>868</v>
      </c>
      <c r="E23">
        <f>SUM(B23:D23)</f>
        <v>2200</v>
      </c>
      <c r="F23" t="s">
        <v>790</v>
      </c>
      <c r="G23" s="18" t="s">
        <v>791</v>
      </c>
    </row>
    <row r="24" spans="1:11">
      <c r="A24" s="12" t="s">
        <v>238</v>
      </c>
    </row>
  </sheetData>
  <hyperlinks>
    <hyperlink ref="G2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opLeftCell="A17" workbookViewId="0">
      <selection activeCell="F25" sqref="F25"/>
    </sheetView>
  </sheetViews>
  <sheetFormatPr defaultColWidth="8.81640625" defaultRowHeight="14.5"/>
  <sheetData>
    <row r="1" spans="1:10" ht="15" thickBot="1">
      <c r="A1" s="12" t="s">
        <v>222</v>
      </c>
      <c r="B1" s="15" t="s">
        <v>223</v>
      </c>
      <c r="C1" s="15" t="s">
        <v>224</v>
      </c>
      <c r="D1" s="10"/>
      <c r="E1" s="10"/>
      <c r="F1" s="10"/>
    </row>
    <row r="2" spans="1:10" ht="26.5" thickBot="1">
      <c r="A2" s="8" t="s">
        <v>218</v>
      </c>
      <c r="B2" s="9">
        <f>1/(1+F3)</f>
        <v>0.52409308277145628</v>
      </c>
      <c r="C2" s="9">
        <f>F3/(1+F3)</f>
        <v>0.47590691722854372</v>
      </c>
      <c r="D2" s="10">
        <f>SUM(B2:C2)</f>
        <v>1</v>
      </c>
      <c r="E2" s="10"/>
      <c r="F2" s="10" t="s">
        <v>553</v>
      </c>
    </row>
    <row r="3" spans="1:10" ht="15" thickBot="1">
      <c r="A3" s="8" t="s">
        <v>219</v>
      </c>
      <c r="B3" s="11">
        <f>ROUND(2000*B2,0)</f>
        <v>1048</v>
      </c>
      <c r="C3" s="11">
        <f>ROUND(2000*C2,0)</f>
        <v>952</v>
      </c>
      <c r="D3" s="11">
        <f>ROUND(2000*D2,0)</f>
        <v>2000</v>
      </c>
      <c r="E3" s="10"/>
      <c r="F3" s="10">
        <v>0.90805800128462044</v>
      </c>
    </row>
    <row r="4" spans="1:10" ht="26.5" thickBot="1">
      <c r="A4" s="8" t="s">
        <v>220</v>
      </c>
      <c r="B4" s="11">
        <f>ROUND(2200*B2,0)</f>
        <v>1153</v>
      </c>
      <c r="C4" s="11">
        <f>ROUND(2200*C2,0)</f>
        <v>1047</v>
      </c>
      <c r="D4" s="11">
        <f>ROUND(2200*D2,0)</f>
        <v>2200</v>
      </c>
      <c r="E4" s="10"/>
      <c r="F4" s="10"/>
    </row>
    <row r="6" spans="1:10" ht="15" thickBot="1"/>
    <row r="7" spans="1:10" ht="15" thickBot="1">
      <c r="A7" s="12" t="s">
        <v>225</v>
      </c>
      <c r="B7" s="15" t="s">
        <v>226</v>
      </c>
      <c r="C7" s="15" t="s">
        <v>227</v>
      </c>
      <c r="D7" s="15" t="s">
        <v>228</v>
      </c>
      <c r="E7" s="15" t="s">
        <v>229</v>
      </c>
      <c r="F7" s="15" t="s">
        <v>230</v>
      </c>
      <c r="G7" s="10"/>
    </row>
    <row r="8" spans="1:10" ht="26.5" thickBot="1">
      <c r="A8" s="8" t="s">
        <v>218</v>
      </c>
      <c r="B8" s="9">
        <v>7.9952779995488915E-2</v>
      </c>
      <c r="C8" s="9">
        <v>0.12237462522799993</v>
      </c>
      <c r="D8" s="9">
        <v>0.24164701853283579</v>
      </c>
      <c r="E8" s="9">
        <v>0.27065084873707446</v>
      </c>
      <c r="F8" s="9">
        <v>0.28537472750660098</v>
      </c>
      <c r="G8" s="10">
        <f>SUM(B8:F8)</f>
        <v>1</v>
      </c>
    </row>
    <row r="9" spans="1:10" ht="15" thickBot="1">
      <c r="A9" s="8" t="s">
        <v>219</v>
      </c>
      <c r="B9" s="11">
        <f t="shared" ref="B9:G9" si="0">ROUND(2000*B8,0)</f>
        <v>160</v>
      </c>
      <c r="C9" s="11">
        <f t="shared" si="0"/>
        <v>245</v>
      </c>
      <c r="D9" s="11">
        <f t="shared" si="0"/>
        <v>483</v>
      </c>
      <c r="E9" s="11">
        <f t="shared" si="0"/>
        <v>541</v>
      </c>
      <c r="F9" s="11">
        <f t="shared" si="0"/>
        <v>571</v>
      </c>
      <c r="G9" s="11">
        <f t="shared" si="0"/>
        <v>2000</v>
      </c>
    </row>
    <row r="10" spans="1:10" ht="26.5" thickBot="1">
      <c r="A10" s="8" t="s">
        <v>220</v>
      </c>
      <c r="B10" s="11">
        <f t="shared" ref="B10:G10" si="1">ROUND(2200*B8,0)</f>
        <v>176</v>
      </c>
      <c r="C10" s="11">
        <f t="shared" si="1"/>
        <v>269</v>
      </c>
      <c r="D10" s="11">
        <f t="shared" si="1"/>
        <v>532</v>
      </c>
      <c r="E10" s="11">
        <f t="shared" si="1"/>
        <v>595</v>
      </c>
      <c r="F10" s="11">
        <f t="shared" si="1"/>
        <v>628</v>
      </c>
      <c r="G10" s="11">
        <f t="shared" si="1"/>
        <v>2200</v>
      </c>
    </row>
    <row r="11" spans="1:10">
      <c r="A11" s="12" t="s">
        <v>238</v>
      </c>
      <c r="B11" s="13"/>
      <c r="C11" s="13"/>
      <c r="D11" s="13"/>
      <c r="E11" s="13"/>
      <c r="F11" s="13"/>
      <c r="G11" s="13"/>
    </row>
    <row r="13" spans="1:10" ht="26.5" thickBot="1">
      <c r="A13" s="12" t="s">
        <v>221</v>
      </c>
      <c r="B13" s="23" t="s">
        <v>575</v>
      </c>
      <c r="C13" s="23" t="s">
        <v>576</v>
      </c>
      <c r="D13" s="23" t="s">
        <v>577</v>
      </c>
      <c r="E13" s="23" t="s">
        <v>255</v>
      </c>
      <c r="F13" s="24" t="s">
        <v>578</v>
      </c>
    </row>
    <row r="14" spans="1:10" ht="26.5" thickBot="1">
      <c r="A14" s="8" t="s">
        <v>218</v>
      </c>
      <c r="B14" s="32">
        <v>0.2666</v>
      </c>
      <c r="C14" s="32">
        <v>0.19309999999999999</v>
      </c>
      <c r="D14" s="32">
        <v>0.1991</v>
      </c>
      <c r="E14" s="32">
        <v>0.23119999999999999</v>
      </c>
      <c r="F14" s="33">
        <v>0.11</v>
      </c>
      <c r="G14" s="22">
        <f>SUM(B14:F14)</f>
        <v>1</v>
      </c>
    </row>
    <row r="15" spans="1:10" ht="15" thickBot="1">
      <c r="A15" s="8" t="s">
        <v>219</v>
      </c>
      <c r="B15" s="13">
        <f>ROUND(2000*B14,0)</f>
        <v>533</v>
      </c>
      <c r="C15" s="13">
        <f>ROUND(2000*C14,0)</f>
        <v>386</v>
      </c>
      <c r="D15" s="13">
        <f>ROUND(2000*D14,0)</f>
        <v>398</v>
      </c>
      <c r="E15" s="13">
        <f>ROUND(2000*E14,0)</f>
        <v>462</v>
      </c>
      <c r="F15" s="13">
        <f>ROUND(2000*F14,0)</f>
        <v>220</v>
      </c>
      <c r="G15" s="3">
        <f>SUM(B15:F15)</f>
        <v>1999</v>
      </c>
    </row>
    <row r="16" spans="1:10" ht="26.5" thickBot="1">
      <c r="A16" s="8" t="s">
        <v>220</v>
      </c>
      <c r="B16" s="2">
        <f>ROUND(2200*B14,0)</f>
        <v>587</v>
      </c>
      <c r="C16" s="2">
        <f>ROUND(2200*C14,0)</f>
        <v>425</v>
      </c>
      <c r="D16" s="2">
        <f>ROUND(2200*D14,0)</f>
        <v>438</v>
      </c>
      <c r="E16" s="2">
        <f>ROUND(2200*E14,0)</f>
        <v>509</v>
      </c>
      <c r="F16" s="2">
        <f>ROUND(2200*F14,0)</f>
        <v>242</v>
      </c>
      <c r="G16" s="3">
        <f>SUM(B16:F16)</f>
        <v>2201</v>
      </c>
      <c r="J16" t="s">
        <v>595</v>
      </c>
    </row>
    <row r="17" spans="1:8">
      <c r="A17" s="12" t="s">
        <v>238</v>
      </c>
      <c r="B17" s="2"/>
      <c r="C17" s="2"/>
      <c r="D17" s="2"/>
      <c r="E17" s="14"/>
    </row>
    <row r="19" spans="1:8" ht="15" thickBot="1">
      <c r="A19" s="16" t="s">
        <v>337</v>
      </c>
      <c r="B19" t="s">
        <v>338</v>
      </c>
      <c r="C19" t="s">
        <v>339</v>
      </c>
    </row>
    <row r="20" spans="1:8" ht="26.5" thickBot="1">
      <c r="A20" s="8" t="s">
        <v>218</v>
      </c>
      <c r="B20">
        <v>0.4699139</v>
      </c>
      <c r="C20">
        <v>0.5300861</v>
      </c>
      <c r="D20" s="22">
        <f>SUM(B20:C20)</f>
        <v>1</v>
      </c>
    </row>
    <row r="21" spans="1:8" ht="15" thickBot="1">
      <c r="A21" s="8" t="s">
        <v>219</v>
      </c>
      <c r="B21">
        <f>ROUND(2000*B20,0)</f>
        <v>940</v>
      </c>
      <c r="C21">
        <f>ROUND(2000*C20,0)</f>
        <v>1060</v>
      </c>
      <c r="D21">
        <f>SUM(B21:C21)</f>
        <v>2000</v>
      </c>
    </row>
    <row r="22" spans="1:8" ht="26.5" thickBot="1">
      <c r="A22" s="8" t="s">
        <v>220</v>
      </c>
      <c r="B22">
        <f>ROUND(2200*B20,0)</f>
        <v>1034</v>
      </c>
      <c r="C22">
        <f>ROUND(2200*C20,0)</f>
        <v>1166</v>
      </c>
      <c r="D22">
        <f>SUM(B22:C22)</f>
        <v>2200</v>
      </c>
    </row>
    <row r="23" spans="1:8">
      <c r="A23" s="12" t="s">
        <v>238</v>
      </c>
    </row>
    <row r="24" spans="1:8" ht="15" thickBot="1"/>
    <row r="25" spans="1:8" ht="26.5" thickBot="1">
      <c r="A25" s="12" t="s">
        <v>505</v>
      </c>
      <c r="B25" s="15" t="s">
        <v>608</v>
      </c>
      <c r="C25" s="11" t="s">
        <v>609</v>
      </c>
      <c r="D25" s="15" t="s">
        <v>259</v>
      </c>
      <c r="E25" s="15"/>
    </row>
    <row r="26" spans="1:8" ht="26.5" thickBot="1">
      <c r="A26" s="8" t="s">
        <v>218</v>
      </c>
      <c r="B26" s="9">
        <v>0.3560815</v>
      </c>
      <c r="C26" s="9">
        <v>0.4741165</v>
      </c>
      <c r="D26" s="9">
        <v>0.16980200000000001</v>
      </c>
      <c r="E26" s="10">
        <f>SUM(B26:D26)</f>
        <v>1</v>
      </c>
    </row>
    <row r="27" spans="1:8" ht="15" thickBot="1">
      <c r="A27" s="8" t="s">
        <v>219</v>
      </c>
      <c r="B27" s="11">
        <f t="shared" ref="B27:D27" si="2">ROUND(2000*B26,0)</f>
        <v>712</v>
      </c>
      <c r="C27" s="11">
        <f t="shared" si="2"/>
        <v>948</v>
      </c>
      <c r="D27" s="11">
        <f t="shared" si="2"/>
        <v>340</v>
      </c>
      <c r="E27" s="29">
        <f t="shared" ref="E27" si="3">SUM(B27:D27)</f>
        <v>2000</v>
      </c>
    </row>
    <row r="28" spans="1:8" ht="39" thickBot="1">
      <c r="A28" s="8" t="s">
        <v>510</v>
      </c>
      <c r="B28" s="13">
        <f>ROUND(2200*B26,0)</f>
        <v>783</v>
      </c>
      <c r="C28" s="13">
        <f t="shared" ref="C28:D28" si="4">ROUND(2200*C26,0)</f>
        <v>1043</v>
      </c>
      <c r="D28" s="13">
        <f t="shared" si="4"/>
        <v>374</v>
      </c>
      <c r="E28" s="29">
        <f>SUM(B28:D28)</f>
        <v>2200</v>
      </c>
      <c r="H28" t="s">
        <v>610</v>
      </c>
    </row>
    <row r="29" spans="1:8">
      <c r="A29" s="12" t="s">
        <v>238</v>
      </c>
      <c r="B29" s="13"/>
      <c r="C29" s="13"/>
      <c r="D29" s="13"/>
      <c r="E29" s="13"/>
      <c r="H29" t="s">
        <v>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opLeftCell="A14" workbookViewId="0">
      <selection activeCell="E23" sqref="A20:E23"/>
    </sheetView>
  </sheetViews>
  <sheetFormatPr defaultColWidth="8.81640625" defaultRowHeight="14.5"/>
  <sheetData>
    <row r="1" spans="1:13" ht="15" thickBot="1">
      <c r="A1" s="12" t="s">
        <v>222</v>
      </c>
      <c r="B1" s="15" t="s">
        <v>223</v>
      </c>
      <c r="C1" s="15" t="s">
        <v>224</v>
      </c>
      <c r="D1" s="10"/>
      <c r="E1" s="10"/>
      <c r="F1" s="10"/>
    </row>
    <row r="2" spans="1:13" ht="26.5" thickBot="1">
      <c r="A2" s="8" t="s">
        <v>218</v>
      </c>
      <c r="B2" s="9">
        <f>1/(1+F3)</f>
        <v>0.51901684851665975</v>
      </c>
      <c r="C2" s="9">
        <f>F3/(1+F3)</f>
        <v>0.48098315148334025</v>
      </c>
      <c r="D2" s="10">
        <f>SUM(B2:C2)</f>
        <v>1</v>
      </c>
      <c r="E2" s="10"/>
      <c r="F2" s="10" t="s">
        <v>553</v>
      </c>
    </row>
    <row r="3" spans="1:13" ht="15" thickBot="1">
      <c r="A3" s="8" t="s">
        <v>219</v>
      </c>
      <c r="B3" s="11">
        <f>ROUND(2000*B2,0)</f>
        <v>1038</v>
      </c>
      <c r="C3" s="11">
        <f>ROUND(2000*C2,0)</f>
        <v>962</v>
      </c>
      <c r="D3" s="11">
        <f>ROUND(2000*D2,0)</f>
        <v>2000</v>
      </c>
      <c r="E3" s="10"/>
      <c r="F3" s="10">
        <v>0.9267197256851698</v>
      </c>
    </row>
    <row r="4" spans="1:13" ht="26.5" thickBot="1">
      <c r="A4" s="8" t="s">
        <v>220</v>
      </c>
      <c r="B4" s="11">
        <f>ROUND(2200*B2,0)</f>
        <v>1142</v>
      </c>
      <c r="C4" s="11">
        <f>ROUND(2200*C2,0)</f>
        <v>1058</v>
      </c>
      <c r="D4" s="11">
        <f>ROUND(2200*D2,0)</f>
        <v>2200</v>
      </c>
      <c r="E4" s="10"/>
      <c r="F4" s="10"/>
    </row>
    <row r="6" spans="1:13" ht="15" thickBot="1"/>
    <row r="7" spans="1:13" ht="15" thickBot="1">
      <c r="A7" s="12" t="s">
        <v>225</v>
      </c>
      <c r="B7" s="15" t="s">
        <v>226</v>
      </c>
      <c r="C7" s="15" t="s">
        <v>227</v>
      </c>
      <c r="D7" s="15" t="s">
        <v>228</v>
      </c>
      <c r="E7" s="15" t="s">
        <v>229</v>
      </c>
      <c r="F7" s="15" t="s">
        <v>230</v>
      </c>
      <c r="G7" s="10"/>
    </row>
    <row r="8" spans="1:13" ht="26.5" thickBot="1">
      <c r="A8" s="8" t="s">
        <v>218</v>
      </c>
      <c r="B8" s="9">
        <v>8.7186977295412069E-2</v>
      </c>
      <c r="C8" s="9">
        <v>0.16950329109546619</v>
      </c>
      <c r="D8" s="9">
        <v>0.28241706430402902</v>
      </c>
      <c r="E8" s="9">
        <v>0.23566356936015237</v>
      </c>
      <c r="F8" s="9">
        <v>0.22522909794494045</v>
      </c>
      <c r="G8" s="10">
        <f>SUM(B8:F8)</f>
        <v>1.0000000000000002</v>
      </c>
    </row>
    <row r="9" spans="1:13" ht="15" thickBot="1">
      <c r="A9" s="8" t="s">
        <v>219</v>
      </c>
      <c r="B9" s="11">
        <f t="shared" ref="B9:G9" si="0">ROUND(2000*B8,0)</f>
        <v>174</v>
      </c>
      <c r="C9" s="11">
        <f t="shared" si="0"/>
        <v>339</v>
      </c>
      <c r="D9" s="11">
        <f t="shared" si="0"/>
        <v>565</v>
      </c>
      <c r="E9" s="11">
        <f t="shared" si="0"/>
        <v>471</v>
      </c>
      <c r="F9" s="11">
        <f t="shared" si="0"/>
        <v>450</v>
      </c>
      <c r="G9" s="11">
        <f t="shared" si="0"/>
        <v>2000</v>
      </c>
    </row>
    <row r="10" spans="1:13" ht="26.5" thickBot="1">
      <c r="A10" s="8" t="s">
        <v>220</v>
      </c>
      <c r="B10" s="11">
        <f t="shared" ref="B10:G10" si="1">ROUND(2200*B8,0)</f>
        <v>192</v>
      </c>
      <c r="C10" s="11">
        <f t="shared" si="1"/>
        <v>373</v>
      </c>
      <c r="D10" s="11">
        <f t="shared" si="1"/>
        <v>621</v>
      </c>
      <c r="E10" s="11">
        <f t="shared" si="1"/>
        <v>518</v>
      </c>
      <c r="F10" s="11">
        <f t="shared" si="1"/>
        <v>496</v>
      </c>
      <c r="G10" s="11">
        <f t="shared" si="1"/>
        <v>2200</v>
      </c>
    </row>
    <row r="11" spans="1:13">
      <c r="A11" s="12" t="s">
        <v>238</v>
      </c>
      <c r="B11" s="13"/>
      <c r="C11" s="13"/>
      <c r="D11" s="13"/>
      <c r="E11" s="13"/>
      <c r="F11" s="13"/>
      <c r="G11" s="13"/>
    </row>
    <row r="13" spans="1:13" ht="26.5" thickBot="1">
      <c r="A13" s="12" t="s">
        <v>221</v>
      </c>
      <c r="B13" s="23" t="s">
        <v>575</v>
      </c>
      <c r="C13" s="23" t="s">
        <v>576</v>
      </c>
      <c r="D13" s="23" t="s">
        <v>579</v>
      </c>
      <c r="E13" s="23" t="s">
        <v>580</v>
      </c>
      <c r="F13" s="24" t="s">
        <v>581</v>
      </c>
      <c r="G13" s="41" t="s">
        <v>582</v>
      </c>
      <c r="L13" t="s">
        <v>575</v>
      </c>
      <c r="M13" t="s">
        <v>583</v>
      </c>
    </row>
    <row r="14" spans="1:13" ht="26.5" thickBot="1">
      <c r="A14" s="8" t="s">
        <v>218</v>
      </c>
      <c r="B14">
        <v>0.10514413982674523</v>
      </c>
      <c r="C14">
        <v>6.7872784154502749E-2</v>
      </c>
      <c r="D14">
        <v>0.17149315816330732</v>
      </c>
      <c r="E14">
        <v>0.10119009101017765</v>
      </c>
      <c r="F14">
        <v>0.26197809874498507</v>
      </c>
      <c r="G14">
        <v>0.29232172810028201</v>
      </c>
      <c r="H14" s="22">
        <f>SUM(B14:G14)</f>
        <v>0.99999999999999989</v>
      </c>
      <c r="L14" t="s">
        <v>576</v>
      </c>
      <c r="M14" t="s">
        <v>584</v>
      </c>
    </row>
    <row r="15" spans="1:13" ht="15" thickBot="1">
      <c r="A15" s="8" t="s">
        <v>219</v>
      </c>
      <c r="B15" s="13">
        <f t="shared" ref="B15:G15" si="2">ROUND(2000*B14,0)</f>
        <v>210</v>
      </c>
      <c r="C15" s="13">
        <f t="shared" si="2"/>
        <v>136</v>
      </c>
      <c r="D15" s="13">
        <f t="shared" si="2"/>
        <v>343</v>
      </c>
      <c r="E15" s="13">
        <f t="shared" si="2"/>
        <v>202</v>
      </c>
      <c r="F15" s="13">
        <f t="shared" si="2"/>
        <v>524</v>
      </c>
      <c r="G15" s="13">
        <f t="shared" si="2"/>
        <v>585</v>
      </c>
      <c r="H15" s="3">
        <f>SUM(B15:G15)</f>
        <v>2000</v>
      </c>
      <c r="L15" t="s">
        <v>579</v>
      </c>
      <c r="M15" t="s">
        <v>585</v>
      </c>
    </row>
    <row r="16" spans="1:13" ht="26.5" thickBot="1">
      <c r="A16" s="8" t="s">
        <v>220</v>
      </c>
      <c r="B16" s="2">
        <f t="shared" ref="B16:G16" si="3">ROUND(2200*B14,0)</f>
        <v>231</v>
      </c>
      <c r="C16" s="2">
        <f t="shared" si="3"/>
        <v>149</v>
      </c>
      <c r="D16" s="2">
        <f t="shared" si="3"/>
        <v>377</v>
      </c>
      <c r="E16" s="2">
        <f t="shared" si="3"/>
        <v>223</v>
      </c>
      <c r="F16" s="2">
        <f t="shared" si="3"/>
        <v>576</v>
      </c>
      <c r="G16" s="2">
        <f t="shared" si="3"/>
        <v>643</v>
      </c>
      <c r="H16" s="3">
        <f>SUM(B16:G16)</f>
        <v>2199</v>
      </c>
      <c r="L16" t="s">
        <v>580</v>
      </c>
      <c r="M16" t="s">
        <v>586</v>
      </c>
    </row>
    <row r="17" spans="1:13">
      <c r="A17" s="12" t="s">
        <v>238</v>
      </c>
      <c r="B17" s="2"/>
      <c r="C17" s="2"/>
      <c r="D17" s="2"/>
      <c r="E17" s="14"/>
      <c r="L17" t="s">
        <v>581</v>
      </c>
      <c r="M17" t="s">
        <v>587</v>
      </c>
    </row>
    <row r="18" spans="1:13">
      <c r="L18" t="s">
        <v>582</v>
      </c>
      <c r="M18" t="s">
        <v>588</v>
      </c>
    </row>
    <row r="19" spans="1:13" ht="15" thickBot="1"/>
    <row r="20" spans="1:13" ht="26.5" thickBot="1">
      <c r="A20" s="12" t="s">
        <v>505</v>
      </c>
      <c r="B20" s="15" t="s">
        <v>258</v>
      </c>
      <c r="C20" s="11" t="s">
        <v>259</v>
      </c>
      <c r="D20" s="15"/>
      <c r="E20" s="15"/>
    </row>
    <row r="21" spans="1:13" ht="26.5" thickBot="1">
      <c r="A21" s="8" t="s">
        <v>218</v>
      </c>
      <c r="B21" s="9">
        <v>0.57801659999999999</v>
      </c>
      <c r="C21" s="9">
        <v>0.42198340000000001</v>
      </c>
      <c r="D21" s="9">
        <f>SUM(B21:C21)</f>
        <v>1</v>
      </c>
      <c r="E21" s="10"/>
    </row>
    <row r="22" spans="1:13" ht="15" thickBot="1">
      <c r="A22" s="8" t="s">
        <v>219</v>
      </c>
      <c r="B22" s="11">
        <f t="shared" ref="B22:C22" si="4">ROUND(2000*B21,0)</f>
        <v>1156</v>
      </c>
      <c r="C22" s="11">
        <f t="shared" si="4"/>
        <v>844</v>
      </c>
      <c r="D22" s="11">
        <f>SUM(B22:C22)</f>
        <v>2000</v>
      </c>
      <c r="E22" s="29"/>
    </row>
    <row r="23" spans="1:13" ht="39" thickBot="1">
      <c r="A23" s="8" t="s">
        <v>510</v>
      </c>
      <c r="B23" s="13">
        <f>ROUND(2200*B21,0)</f>
        <v>1272</v>
      </c>
      <c r="C23" s="13">
        <f t="shared" ref="C23" si="5">ROUND(2200*C21,0)</f>
        <v>928</v>
      </c>
      <c r="D23" s="13">
        <f>SUM(B23:C23)</f>
        <v>2200</v>
      </c>
      <c r="E23" s="29"/>
    </row>
    <row r="24" spans="1:13">
      <c r="A24" s="12" t="s">
        <v>238</v>
      </c>
      <c r="B24" s="13"/>
      <c r="C24" s="13"/>
      <c r="D24" s="13"/>
      <c r="E24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A9" workbookViewId="0">
      <selection activeCell="K25" sqref="K25"/>
    </sheetView>
  </sheetViews>
  <sheetFormatPr defaultColWidth="8.81640625" defaultRowHeight="14.5"/>
  <cols>
    <col min="10" max="10" width="10" bestFit="1" customWidth="1"/>
  </cols>
  <sheetData>
    <row r="1" spans="1:11" ht="15" thickBot="1">
      <c r="A1" s="12" t="s">
        <v>222</v>
      </c>
      <c r="B1" s="15" t="s">
        <v>223</v>
      </c>
      <c r="C1" s="15" t="s">
        <v>224</v>
      </c>
      <c r="D1" s="10"/>
      <c r="E1" s="10"/>
      <c r="F1" s="10"/>
    </row>
    <row r="2" spans="1:11" ht="26.5" thickBot="1">
      <c r="A2" s="8" t="s">
        <v>218</v>
      </c>
      <c r="B2" s="9">
        <f>1/(1+F3)</f>
        <v>0.50646183311870618</v>
      </c>
      <c r="C2" s="9">
        <f>F3/(1+F3)</f>
        <v>0.49353816688129393</v>
      </c>
      <c r="D2" s="10">
        <f>SUM(B2:C2)</f>
        <v>1</v>
      </c>
      <c r="E2" s="10"/>
      <c r="F2" s="10" t="s">
        <v>553</v>
      </c>
    </row>
    <row r="3" spans="1:11" ht="15" thickBot="1">
      <c r="A3" s="8" t="s">
        <v>219</v>
      </c>
      <c r="B3" s="11">
        <f>ROUND(2000*B2,0)</f>
        <v>1013</v>
      </c>
      <c r="C3" s="11">
        <f>ROUND(2000*C2,0)</f>
        <v>987</v>
      </c>
      <c r="D3" s="11">
        <f>ROUND(2000*D2,0)</f>
        <v>2000</v>
      </c>
      <c r="E3" s="10"/>
      <c r="F3" s="10">
        <v>0.97448244785232785</v>
      </c>
    </row>
    <row r="4" spans="1:11" ht="26.5" thickBot="1">
      <c r="A4" s="8" t="s">
        <v>220</v>
      </c>
      <c r="B4" s="11">
        <f>ROUND(2200*B2,0)</f>
        <v>1114</v>
      </c>
      <c r="C4" s="11">
        <f>ROUND(2200*C2,0)</f>
        <v>1086</v>
      </c>
      <c r="D4" s="11">
        <f>ROUND(2200*D2,0)</f>
        <v>2200</v>
      </c>
      <c r="E4" s="10"/>
      <c r="F4" s="10"/>
    </row>
    <row r="6" spans="1:11" ht="15" thickBot="1"/>
    <row r="7" spans="1:11" ht="15" thickBot="1">
      <c r="A7" s="12" t="s">
        <v>225</v>
      </c>
      <c r="B7" s="15" t="s">
        <v>226</v>
      </c>
      <c r="C7" s="15" t="s">
        <v>227</v>
      </c>
      <c r="D7" s="15" t="s">
        <v>228</v>
      </c>
      <c r="E7" s="15" t="s">
        <v>229</v>
      </c>
      <c r="F7" s="15" t="s">
        <v>230</v>
      </c>
      <c r="G7" s="10"/>
    </row>
    <row r="8" spans="1:11" ht="26.5" thickBot="1">
      <c r="A8" s="8" t="s">
        <v>218</v>
      </c>
      <c r="B8" s="9">
        <v>7.9191491752479096E-2</v>
      </c>
      <c r="C8" s="9">
        <v>0.12421461688688819</v>
      </c>
      <c r="D8" s="9">
        <v>0.28456157532012299</v>
      </c>
      <c r="E8" s="9">
        <v>0.26561284423668119</v>
      </c>
      <c r="F8" s="9">
        <v>0.24641947180382848</v>
      </c>
      <c r="G8" s="10">
        <f>SUM(B8:F8)</f>
        <v>1</v>
      </c>
    </row>
    <row r="9" spans="1:11" ht="15" thickBot="1">
      <c r="A9" s="8" t="s">
        <v>219</v>
      </c>
      <c r="B9" s="11">
        <f t="shared" ref="B9:G9" si="0">ROUND(2000*B8,0)</f>
        <v>158</v>
      </c>
      <c r="C9" s="11">
        <f t="shared" si="0"/>
        <v>248</v>
      </c>
      <c r="D9" s="11">
        <f t="shared" si="0"/>
        <v>569</v>
      </c>
      <c r="E9" s="11">
        <f t="shared" si="0"/>
        <v>531</v>
      </c>
      <c r="F9" s="11">
        <f t="shared" si="0"/>
        <v>493</v>
      </c>
      <c r="G9" s="11">
        <f t="shared" si="0"/>
        <v>2000</v>
      </c>
    </row>
    <row r="10" spans="1:11" ht="26.5" thickBot="1">
      <c r="A10" s="8" t="s">
        <v>220</v>
      </c>
      <c r="B10" s="11">
        <f t="shared" ref="B10:G10" si="1">ROUND(2200*B8,0)</f>
        <v>174</v>
      </c>
      <c r="C10" s="11">
        <f t="shared" si="1"/>
        <v>273</v>
      </c>
      <c r="D10" s="11">
        <f t="shared" si="1"/>
        <v>626</v>
      </c>
      <c r="E10" s="11">
        <f t="shared" si="1"/>
        <v>584</v>
      </c>
      <c r="F10" s="11">
        <f t="shared" si="1"/>
        <v>542</v>
      </c>
      <c r="G10" s="11">
        <f t="shared" si="1"/>
        <v>2200</v>
      </c>
    </row>
    <row r="11" spans="1:11">
      <c r="A11" s="12" t="s">
        <v>238</v>
      </c>
      <c r="B11" s="13"/>
      <c r="C11" s="13"/>
      <c r="D11" s="13"/>
      <c r="E11" s="13"/>
      <c r="F11" s="13"/>
      <c r="G11" s="13"/>
    </row>
    <row r="13" spans="1:11">
      <c r="A13" s="12"/>
      <c r="B13" s="23"/>
      <c r="C13" s="23"/>
      <c r="D13" s="23"/>
      <c r="E13" s="23"/>
      <c r="F13" s="24"/>
      <c r="G13" s="41"/>
    </row>
    <row r="14" spans="1:11" ht="15" thickBot="1">
      <c r="A14" s="12" t="s">
        <v>221</v>
      </c>
      <c r="B14" s="23" t="s">
        <v>632</v>
      </c>
      <c r="C14" s="23" t="s">
        <v>628</v>
      </c>
      <c r="D14" s="23" t="s">
        <v>255</v>
      </c>
      <c r="E14" s="23" t="s">
        <v>630</v>
      </c>
      <c r="F14" s="24" t="s">
        <v>631</v>
      </c>
      <c r="G14" s="41" t="s">
        <v>636</v>
      </c>
    </row>
    <row r="15" spans="1:11" ht="26.5" thickBot="1">
      <c r="A15" s="8" t="s">
        <v>218</v>
      </c>
      <c r="B15" s="43">
        <v>0.29524004813828703</v>
      </c>
      <c r="C15" s="43">
        <v>0.18598442871189</v>
      </c>
      <c r="D15" s="43">
        <v>0.282121279527561</v>
      </c>
      <c r="E15" s="43">
        <v>0.107772925616947</v>
      </c>
      <c r="F15" s="43">
        <v>0.12888131800531499</v>
      </c>
      <c r="G15">
        <f>SUM(B15:F15)</f>
        <v>0.99999999999999989</v>
      </c>
      <c r="H15" s="22"/>
      <c r="J15" s="3" t="s">
        <v>632</v>
      </c>
      <c r="K15" t="s">
        <v>635</v>
      </c>
    </row>
    <row r="16" spans="1:11" ht="15" thickBot="1">
      <c r="A16" s="8" t="s">
        <v>219</v>
      </c>
      <c r="B16" s="13">
        <f t="shared" ref="B16:F16" si="2">ROUND(2000*B15,0)</f>
        <v>590</v>
      </c>
      <c r="C16" s="13">
        <f t="shared" si="2"/>
        <v>372</v>
      </c>
      <c r="D16" s="13">
        <f t="shared" si="2"/>
        <v>564</v>
      </c>
      <c r="E16" s="13">
        <f t="shared" si="2"/>
        <v>216</v>
      </c>
      <c r="F16" s="13">
        <f t="shared" si="2"/>
        <v>258</v>
      </c>
      <c r="G16" s="13">
        <f>SUM(B16:F16)</f>
        <v>2000</v>
      </c>
      <c r="H16" s="3"/>
      <c r="J16" s="3" t="s">
        <v>628</v>
      </c>
      <c r="K16" t="s">
        <v>629</v>
      </c>
    </row>
    <row r="17" spans="1:11" ht="26.5" thickBot="1">
      <c r="A17" s="8" t="s">
        <v>220</v>
      </c>
      <c r="B17" s="2">
        <f t="shared" ref="B17:F17" si="3">ROUND(2200*B15,0)</f>
        <v>650</v>
      </c>
      <c r="C17" s="2">
        <f t="shared" si="3"/>
        <v>409</v>
      </c>
      <c r="D17" s="2">
        <f t="shared" si="3"/>
        <v>621</v>
      </c>
      <c r="E17" s="2">
        <f t="shared" si="3"/>
        <v>237</v>
      </c>
      <c r="F17" s="2">
        <f t="shared" si="3"/>
        <v>284</v>
      </c>
      <c r="G17" s="2">
        <f>SUM(B17:F17)</f>
        <v>2201</v>
      </c>
      <c r="H17" s="3"/>
      <c r="J17" t="s">
        <v>255</v>
      </c>
      <c r="K17" t="s">
        <v>820</v>
      </c>
    </row>
    <row r="18" spans="1:11">
      <c r="A18" s="12" t="s">
        <v>238</v>
      </c>
      <c r="B18" s="2"/>
      <c r="C18" s="2"/>
      <c r="D18" s="2"/>
      <c r="E18" s="14"/>
      <c r="J18" t="s">
        <v>630</v>
      </c>
      <c r="K18" t="s">
        <v>633</v>
      </c>
    </row>
    <row r="19" spans="1:11">
      <c r="J19" t="s">
        <v>575</v>
      </c>
      <c r="K19" t="s">
        <v>634</v>
      </c>
    </row>
    <row r="20" spans="1:11">
      <c r="J20" t="s">
        <v>637</v>
      </c>
      <c r="K20" t="s">
        <v>638</v>
      </c>
    </row>
    <row r="21" spans="1:11" ht="15" thickBot="1">
      <c r="A21" s="16" t="s">
        <v>337</v>
      </c>
      <c r="B21" t="s">
        <v>338</v>
      </c>
      <c r="C21" t="s">
        <v>339</v>
      </c>
    </row>
    <row r="22" spans="1:11" ht="26.5" thickBot="1">
      <c r="A22" s="8" t="s">
        <v>218</v>
      </c>
      <c r="B22">
        <v>0.30268220000000001</v>
      </c>
      <c r="C22">
        <v>0.69731779999999999</v>
      </c>
      <c r="D22" s="22">
        <f>SUM(B22:C22)</f>
        <v>1</v>
      </c>
    </row>
    <row r="23" spans="1:11" ht="15" thickBot="1">
      <c r="A23" s="8" t="s">
        <v>219</v>
      </c>
      <c r="B23">
        <f>ROUND(2000*B22,0)</f>
        <v>605</v>
      </c>
      <c r="C23">
        <f>ROUND(2000*C22,0)</f>
        <v>1395</v>
      </c>
      <c r="D23">
        <f>SUM(B23:C23)</f>
        <v>2000</v>
      </c>
    </row>
    <row r="24" spans="1:11" ht="26.5" thickBot="1">
      <c r="A24" s="8" t="s">
        <v>220</v>
      </c>
      <c r="B24">
        <f>ROUND(2200*B22,0)</f>
        <v>666</v>
      </c>
      <c r="C24">
        <f>ROUND(2200*C22,0)</f>
        <v>1534</v>
      </c>
      <c r="D24">
        <f>SUM(B24:C24)</f>
        <v>2200</v>
      </c>
    </row>
    <row r="25" spans="1:11">
      <c r="A25" s="12" t="s">
        <v>238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A7" workbookViewId="0">
      <selection activeCell="A14" sqref="A14:J18"/>
    </sheetView>
  </sheetViews>
  <sheetFormatPr defaultColWidth="8.81640625" defaultRowHeight="14.5"/>
  <sheetData>
    <row r="1" spans="1:11" ht="15" thickBot="1">
      <c r="A1" s="12" t="s">
        <v>222</v>
      </c>
      <c r="B1" s="15" t="s">
        <v>223</v>
      </c>
      <c r="C1" s="15" t="s">
        <v>224</v>
      </c>
      <c r="D1" s="10"/>
      <c r="E1" s="10"/>
      <c r="F1" s="10"/>
    </row>
    <row r="2" spans="1:11" ht="26.5" thickBot="1">
      <c r="A2" s="8" t="s">
        <v>218</v>
      </c>
      <c r="B2" s="9">
        <f>1/(1+F3)</f>
        <v>0.50415428420411779</v>
      </c>
      <c r="C2" s="9">
        <f>F3/(1+F3)</f>
        <v>0.4958457157958821</v>
      </c>
      <c r="D2" s="10">
        <f>SUM(B2:C2)</f>
        <v>0.99999999999999989</v>
      </c>
      <c r="E2" s="10"/>
      <c r="F2" s="10" t="s">
        <v>553</v>
      </c>
    </row>
    <row r="3" spans="1:11" ht="15" thickBot="1">
      <c r="A3" s="8" t="s">
        <v>219</v>
      </c>
      <c r="B3" s="11">
        <f>ROUND(2000*B2,0)</f>
        <v>1008</v>
      </c>
      <c r="C3" s="11">
        <f>ROUND(2000*C2,0)</f>
        <v>992</v>
      </c>
      <c r="D3" s="11">
        <f>ROUND(2000*D2,0)</f>
        <v>2000</v>
      </c>
      <c r="E3" s="10"/>
      <c r="F3" s="10">
        <v>0.98351979013457747</v>
      </c>
    </row>
    <row r="4" spans="1:11" ht="26.5" thickBot="1">
      <c r="A4" s="8" t="s">
        <v>220</v>
      </c>
      <c r="B4" s="11">
        <f>ROUND(2200*B2,0)</f>
        <v>1109</v>
      </c>
      <c r="C4" s="11">
        <f>ROUND(2200*C2,0)</f>
        <v>1091</v>
      </c>
      <c r="D4" s="11">
        <f>ROUND(2200*D2,0)</f>
        <v>2200</v>
      </c>
      <c r="E4" s="10"/>
      <c r="F4" s="10"/>
    </row>
    <row r="6" spans="1:11" ht="15" thickBot="1"/>
    <row r="7" spans="1:11" ht="15" thickBot="1">
      <c r="A7" s="12" t="s">
        <v>225</v>
      </c>
      <c r="B7" s="15" t="s">
        <v>226</v>
      </c>
      <c r="C7" s="15" t="s">
        <v>227</v>
      </c>
      <c r="D7" s="15" t="s">
        <v>228</v>
      </c>
      <c r="E7" s="15" t="s">
        <v>229</v>
      </c>
      <c r="F7" s="15" t="s">
        <v>230</v>
      </c>
      <c r="G7" s="10"/>
    </row>
    <row r="8" spans="1:11" ht="26.5" thickBot="1">
      <c r="A8" s="8" t="s">
        <v>218</v>
      </c>
      <c r="B8" s="9">
        <v>0.10159127995127748</v>
      </c>
      <c r="C8" s="9">
        <v>0.16756283966052701</v>
      </c>
      <c r="D8" s="9">
        <v>0.24420109077165625</v>
      </c>
      <c r="E8" s="9">
        <v>0.24596309794558133</v>
      </c>
      <c r="F8" s="9">
        <v>0.24068169167095807</v>
      </c>
      <c r="G8" s="10">
        <f>SUM(B8:F8)</f>
        <v>1</v>
      </c>
    </row>
    <row r="9" spans="1:11" ht="15" thickBot="1">
      <c r="A9" s="8" t="s">
        <v>219</v>
      </c>
      <c r="B9" s="11">
        <f t="shared" ref="B9:G9" si="0">ROUND(2000*B8,0)</f>
        <v>203</v>
      </c>
      <c r="C9" s="11">
        <f t="shared" si="0"/>
        <v>335</v>
      </c>
      <c r="D9" s="11">
        <f t="shared" si="0"/>
        <v>488</v>
      </c>
      <c r="E9" s="11">
        <f t="shared" si="0"/>
        <v>492</v>
      </c>
      <c r="F9" s="11">
        <f t="shared" si="0"/>
        <v>481</v>
      </c>
      <c r="G9" s="11">
        <f t="shared" si="0"/>
        <v>2000</v>
      </c>
    </row>
    <row r="10" spans="1:11" ht="26.5" thickBot="1">
      <c r="A10" s="8" t="s">
        <v>220</v>
      </c>
      <c r="B10" s="11">
        <f t="shared" ref="B10:G10" si="1">ROUND(2200*B8,0)</f>
        <v>224</v>
      </c>
      <c r="C10" s="11">
        <f t="shared" si="1"/>
        <v>369</v>
      </c>
      <c r="D10" s="11">
        <f t="shared" si="1"/>
        <v>537</v>
      </c>
      <c r="E10" s="11">
        <f t="shared" si="1"/>
        <v>541</v>
      </c>
      <c r="F10" s="11">
        <f t="shared" si="1"/>
        <v>529</v>
      </c>
      <c r="G10" s="11">
        <f t="shared" si="1"/>
        <v>2200</v>
      </c>
    </row>
    <row r="11" spans="1:11">
      <c r="A11" s="12" t="s">
        <v>238</v>
      </c>
      <c r="B11" s="13"/>
      <c r="C11" s="13"/>
      <c r="D11" s="13"/>
      <c r="E11" s="13"/>
      <c r="F11" s="13"/>
      <c r="G11" s="13"/>
    </row>
    <row r="14" spans="1:11" ht="26.5" thickBot="1">
      <c r="A14" s="12" t="s">
        <v>221</v>
      </c>
      <c r="B14" s="23" t="s">
        <v>840</v>
      </c>
      <c r="C14" s="23" t="s">
        <v>836</v>
      </c>
      <c r="D14" s="23" t="s">
        <v>841</v>
      </c>
      <c r="E14" s="23" t="s">
        <v>837</v>
      </c>
      <c r="F14" s="24" t="s">
        <v>842</v>
      </c>
      <c r="J14" t="s">
        <v>843</v>
      </c>
      <c r="K14" t="s">
        <v>838</v>
      </c>
    </row>
    <row r="15" spans="1:11" ht="26.5" thickBot="1">
      <c r="A15" s="8" t="s">
        <v>218</v>
      </c>
      <c r="B15" s="32">
        <v>0.12942909999999999</v>
      </c>
      <c r="C15" s="32">
        <v>0.31305650000000002</v>
      </c>
      <c r="D15" s="32">
        <v>0.20899190000000001</v>
      </c>
      <c r="E15" s="32">
        <v>0.23645070000000001</v>
      </c>
      <c r="F15" s="33">
        <v>0.1120718</v>
      </c>
      <c r="G15" s="22">
        <f>SUM(B15:F15)</f>
        <v>1</v>
      </c>
      <c r="J15" t="s">
        <v>844</v>
      </c>
      <c r="K15" t="s">
        <v>839</v>
      </c>
    </row>
    <row r="16" spans="1:11" ht="15" thickBot="1">
      <c r="A16" s="8" t="s">
        <v>219</v>
      </c>
      <c r="B16" s="13">
        <f>ROUND(2000*B15,0)</f>
        <v>259</v>
      </c>
      <c r="C16" s="13">
        <f>ROUND(2000*C15,0)</f>
        <v>626</v>
      </c>
      <c r="D16" s="13">
        <f>ROUND(2000*D15,0)</f>
        <v>418</v>
      </c>
      <c r="E16" s="13">
        <f>ROUND(2000*E15,0)</f>
        <v>473</v>
      </c>
      <c r="F16" s="13">
        <f>ROUND(2000*F15,0)</f>
        <v>224</v>
      </c>
      <c r="G16" s="3">
        <f>SUM(B16:F16)</f>
        <v>2000</v>
      </c>
      <c r="J16" t="s">
        <v>845</v>
      </c>
    </row>
    <row r="17" spans="1:10" ht="26.5" thickBot="1">
      <c r="A17" s="8" t="s">
        <v>220</v>
      </c>
      <c r="B17" s="2">
        <f>ROUND(2200*B15,0)</f>
        <v>285</v>
      </c>
      <c r="C17" s="2">
        <f>ROUND(2200*C15,0)</f>
        <v>689</v>
      </c>
      <c r="D17" s="2">
        <f>ROUND(2200*D15,0)</f>
        <v>460</v>
      </c>
      <c r="E17" s="2">
        <f>ROUND(2200*E15,0)</f>
        <v>520</v>
      </c>
      <c r="F17" s="2">
        <f>ROUND(2200*F15,0)</f>
        <v>247</v>
      </c>
      <c r="G17" s="3">
        <f>SUM(B17:F17)</f>
        <v>2201</v>
      </c>
      <c r="J17" t="s">
        <v>846</v>
      </c>
    </row>
    <row r="18" spans="1:10">
      <c r="A18" s="12" t="s">
        <v>238</v>
      </c>
      <c r="B18" s="2"/>
      <c r="C18" s="2"/>
      <c r="D18" s="2"/>
      <c r="E18" s="14"/>
      <c r="J18" t="s">
        <v>847</v>
      </c>
    </row>
    <row r="20" spans="1:10" ht="15" thickBot="1"/>
    <row r="21" spans="1:10" ht="26.5" thickBot="1">
      <c r="A21" s="12" t="s">
        <v>505</v>
      </c>
      <c r="B21" s="15" t="s">
        <v>606</v>
      </c>
      <c r="C21" s="11" t="s">
        <v>607</v>
      </c>
      <c r="D21" s="15" t="s">
        <v>605</v>
      </c>
      <c r="E21" s="15"/>
    </row>
    <row r="22" spans="1:10" ht="26.5" thickBot="1">
      <c r="A22" s="8" t="s">
        <v>218</v>
      </c>
      <c r="B22" s="9">
        <v>0.21759990000000001</v>
      </c>
      <c r="C22" s="9">
        <v>0.38593549999999999</v>
      </c>
      <c r="D22" s="9">
        <v>0.3964646</v>
      </c>
      <c r="E22" s="10">
        <f>SUM(B22:D22)</f>
        <v>1</v>
      </c>
    </row>
    <row r="23" spans="1:10" ht="15" thickBot="1">
      <c r="A23" s="8" t="s">
        <v>219</v>
      </c>
      <c r="B23" s="11">
        <f t="shared" ref="B23:D23" si="2">ROUND(2000*B22,0)</f>
        <v>435</v>
      </c>
      <c r="C23" s="11">
        <f t="shared" si="2"/>
        <v>772</v>
      </c>
      <c r="D23" s="11">
        <f t="shared" si="2"/>
        <v>793</v>
      </c>
      <c r="E23" s="29">
        <f t="shared" ref="E23" si="3">SUM(B23:D23)</f>
        <v>2000</v>
      </c>
      <c r="H23" t="s">
        <v>612</v>
      </c>
    </row>
    <row r="24" spans="1:10" ht="39" thickBot="1">
      <c r="A24" s="8" t="s">
        <v>510</v>
      </c>
      <c r="B24" s="13">
        <f>ROUND(2200*B22,0)</f>
        <v>479</v>
      </c>
      <c r="C24" s="13">
        <f t="shared" ref="C24:D24" si="4">ROUND(2200*C22,0)</f>
        <v>849</v>
      </c>
      <c r="D24" s="13">
        <f t="shared" si="4"/>
        <v>872</v>
      </c>
      <c r="E24" s="29">
        <f>SUM(B24:D24)</f>
        <v>2200</v>
      </c>
      <c r="H24" t="s">
        <v>613</v>
      </c>
    </row>
    <row r="25" spans="1:10">
      <c r="A25" s="12" t="s">
        <v>238</v>
      </c>
      <c r="B25" s="13"/>
      <c r="C25" s="13"/>
      <c r="D25" s="13"/>
      <c r="E25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A5" workbookViewId="0">
      <selection activeCell="J17" sqref="J17"/>
    </sheetView>
  </sheetViews>
  <sheetFormatPr defaultColWidth="8.81640625" defaultRowHeight="14.5"/>
  <sheetData>
    <row r="1" spans="1:10" ht="15" thickBot="1">
      <c r="A1" s="12" t="s">
        <v>222</v>
      </c>
      <c r="B1" s="15" t="s">
        <v>223</v>
      </c>
      <c r="C1" s="15" t="s">
        <v>224</v>
      </c>
      <c r="D1" s="10"/>
      <c r="E1" s="10"/>
      <c r="F1" s="10"/>
    </row>
    <row r="2" spans="1:10" ht="26.5" thickBot="1">
      <c r="A2" s="8" t="s">
        <v>218</v>
      </c>
      <c r="B2" s="9">
        <f>1/(1+F3)</f>
        <v>0.51914911814227283</v>
      </c>
      <c r="C2" s="9">
        <f>F3/(1+F3)</f>
        <v>0.48085088185772712</v>
      </c>
      <c r="D2" s="10">
        <f>SUM(B2:C2)</f>
        <v>1</v>
      </c>
      <c r="E2" s="10"/>
      <c r="F2" s="10" t="s">
        <v>553</v>
      </c>
    </row>
    <row r="3" spans="1:10" ht="15" thickBot="1">
      <c r="A3" s="8" t="s">
        <v>219</v>
      </c>
      <c r="B3" s="11">
        <f>ROUND(2000*B2,0)</f>
        <v>1038</v>
      </c>
      <c r="C3" s="11">
        <f>ROUND(2000*C2,0)</f>
        <v>962</v>
      </c>
      <c r="D3" s="11">
        <f>ROUND(2000*D2,0)</f>
        <v>2000</v>
      </c>
      <c r="E3" s="10"/>
      <c r="F3" s="10">
        <v>0.92622883301508352</v>
      </c>
    </row>
    <row r="4" spans="1:10" ht="26.5" thickBot="1">
      <c r="A4" s="8" t="s">
        <v>220</v>
      </c>
      <c r="B4" s="11">
        <f>ROUND(2200*B2,0)</f>
        <v>1142</v>
      </c>
      <c r="C4" s="11">
        <f>ROUND(2200*C2,0)</f>
        <v>1058</v>
      </c>
      <c r="D4" s="11">
        <f>ROUND(2200*D2,0)</f>
        <v>2200</v>
      </c>
      <c r="E4" s="10"/>
      <c r="F4" s="10"/>
    </row>
    <row r="6" spans="1:10" ht="15" thickBot="1"/>
    <row r="7" spans="1:10" ht="15" thickBot="1">
      <c r="A7" s="12" t="s">
        <v>225</v>
      </c>
      <c r="B7" s="15" t="s">
        <v>226</v>
      </c>
      <c r="C7" s="15" t="s">
        <v>227</v>
      </c>
      <c r="D7" s="15" t="s">
        <v>228</v>
      </c>
      <c r="E7" s="15" t="s">
        <v>229</v>
      </c>
      <c r="F7" s="15" t="s">
        <v>230</v>
      </c>
      <c r="G7" s="10"/>
    </row>
    <row r="8" spans="1:10" ht="26.5" thickBot="1">
      <c r="A8" s="8" t="s">
        <v>218</v>
      </c>
      <c r="B8" s="9">
        <v>7.7537574259398639E-2</v>
      </c>
      <c r="C8" s="9">
        <v>0.12102414349872047</v>
      </c>
      <c r="D8" s="9">
        <v>0.24363458605206709</v>
      </c>
      <c r="E8" s="9">
        <v>0.22420400944608818</v>
      </c>
      <c r="F8" s="9">
        <v>0.33359968674372587</v>
      </c>
      <c r="G8" s="10">
        <f>SUM(B8:F8)</f>
        <v>1.0000000000000002</v>
      </c>
    </row>
    <row r="9" spans="1:10" ht="15" thickBot="1">
      <c r="A9" s="8" t="s">
        <v>219</v>
      </c>
      <c r="B9" s="11">
        <f t="shared" ref="B9:G9" si="0">ROUND(2000*B8,0)</f>
        <v>155</v>
      </c>
      <c r="C9" s="11">
        <f t="shared" si="0"/>
        <v>242</v>
      </c>
      <c r="D9" s="11">
        <f t="shared" si="0"/>
        <v>487</v>
      </c>
      <c r="E9" s="11">
        <f t="shared" si="0"/>
        <v>448</v>
      </c>
      <c r="F9" s="11">
        <f t="shared" si="0"/>
        <v>667</v>
      </c>
      <c r="G9" s="11">
        <f t="shared" si="0"/>
        <v>2000</v>
      </c>
    </row>
    <row r="10" spans="1:10" ht="26.5" thickBot="1">
      <c r="A10" s="8" t="s">
        <v>220</v>
      </c>
      <c r="B10" s="11">
        <f t="shared" ref="B10:G10" si="1">ROUND(2200*B8,0)</f>
        <v>171</v>
      </c>
      <c r="C10" s="11">
        <f t="shared" si="1"/>
        <v>266</v>
      </c>
      <c r="D10" s="11">
        <f t="shared" si="1"/>
        <v>536</v>
      </c>
      <c r="E10" s="11">
        <f t="shared" si="1"/>
        <v>493</v>
      </c>
      <c r="F10" s="11">
        <f t="shared" si="1"/>
        <v>734</v>
      </c>
      <c r="G10" s="11">
        <f t="shared" si="1"/>
        <v>2200</v>
      </c>
    </row>
    <row r="11" spans="1:10">
      <c r="A11" s="12" t="s">
        <v>238</v>
      </c>
      <c r="B11" s="13"/>
      <c r="C11" s="13"/>
      <c r="D11" s="13"/>
      <c r="E11" s="13"/>
      <c r="F11" s="13"/>
      <c r="G11" s="13"/>
    </row>
    <row r="13" spans="1:10" ht="15" thickBot="1">
      <c r="A13" s="12" t="s">
        <v>221</v>
      </c>
      <c r="B13" s="23" t="s">
        <v>728</v>
      </c>
      <c r="C13" s="23" t="s">
        <v>727</v>
      </c>
      <c r="D13" s="23" t="s">
        <v>630</v>
      </c>
      <c r="E13" s="23" t="s">
        <v>726</v>
      </c>
      <c r="F13" s="24" t="s">
        <v>255</v>
      </c>
      <c r="G13" s="41" t="s">
        <v>636</v>
      </c>
    </row>
    <row r="14" spans="1:10" ht="26.5" thickBot="1">
      <c r="A14" s="8" t="s">
        <v>218</v>
      </c>
      <c r="B14">
        <v>0.34599740763411402</v>
      </c>
      <c r="C14">
        <v>0.176839093907908</v>
      </c>
      <c r="D14">
        <v>0.109666596260914</v>
      </c>
      <c r="E14">
        <v>0.167605083516045</v>
      </c>
      <c r="F14">
        <v>0.19989181868101899</v>
      </c>
      <c r="G14">
        <f>SUM(B14:F14)</f>
        <v>1</v>
      </c>
      <c r="I14" t="s">
        <v>630</v>
      </c>
      <c r="J14" t="s">
        <v>725</v>
      </c>
    </row>
    <row r="15" spans="1:10" ht="15" thickBot="1">
      <c r="A15" s="8" t="s">
        <v>219</v>
      </c>
      <c r="B15" s="13">
        <f>ROUND(2000*B14,0)</f>
        <v>692</v>
      </c>
      <c r="C15" s="13">
        <f>ROUND(2000*C14,0)</f>
        <v>354</v>
      </c>
      <c r="D15" s="13">
        <f>ROUND(2000*D14,0)</f>
        <v>219</v>
      </c>
      <c r="E15" s="13">
        <f>ROUND(2000*E14,0)</f>
        <v>335</v>
      </c>
      <c r="F15" s="13">
        <f>ROUND(2000*F14,0)</f>
        <v>400</v>
      </c>
      <c r="G15" s="13">
        <f>SUM(B15:F15)</f>
        <v>2000</v>
      </c>
      <c r="I15" t="s">
        <v>255</v>
      </c>
      <c r="J15" t="s">
        <v>724</v>
      </c>
    </row>
    <row r="16" spans="1:10" ht="26.5" thickBot="1">
      <c r="A16" s="8" t="s">
        <v>220</v>
      </c>
      <c r="B16" s="2">
        <f>ROUND(2200*B14,0)</f>
        <v>761</v>
      </c>
      <c r="C16" s="2">
        <f>ROUND(2200*C14,0)</f>
        <v>389</v>
      </c>
      <c r="D16" s="2">
        <f>ROUND(2200*D14,0)</f>
        <v>241</v>
      </c>
      <c r="E16" s="2">
        <f>ROUND(2200*E14,0)</f>
        <v>369</v>
      </c>
      <c r="F16" s="2">
        <f>ROUND(2200*F14,0)</f>
        <v>440</v>
      </c>
      <c r="G16" s="2">
        <f>SUM(B16:F16)</f>
        <v>2200</v>
      </c>
      <c r="I16" t="s">
        <v>637</v>
      </c>
      <c r="J16" t="s">
        <v>723</v>
      </c>
    </row>
    <row r="17" spans="1:10">
      <c r="A17" s="12" t="s">
        <v>238</v>
      </c>
      <c r="B17" s="2"/>
      <c r="C17" s="2"/>
      <c r="D17" s="2"/>
      <c r="E17" s="14"/>
      <c r="J17" t="s">
        <v>819</v>
      </c>
    </row>
    <row r="19" spans="1:10" ht="15" thickBot="1"/>
    <row r="20" spans="1:10" ht="26.5" thickBot="1">
      <c r="A20" s="12" t="s">
        <v>505</v>
      </c>
      <c r="B20" s="15" t="s">
        <v>730</v>
      </c>
      <c r="C20" s="11" t="s">
        <v>731</v>
      </c>
      <c r="D20" s="15"/>
      <c r="E20" s="15"/>
    </row>
    <row r="21" spans="1:10" ht="26.5" thickBot="1">
      <c r="A21" s="8" t="s">
        <v>218</v>
      </c>
      <c r="B21" s="9">
        <v>0.32701219999999998</v>
      </c>
      <c r="C21" s="9">
        <v>0.67298780000000002</v>
      </c>
      <c r="D21" s="9">
        <f>SUM(B21:C21)</f>
        <v>1</v>
      </c>
      <c r="E21" s="10"/>
    </row>
    <row r="22" spans="1:10" ht="15" thickBot="1">
      <c r="A22" s="8" t="s">
        <v>219</v>
      </c>
      <c r="B22" s="11">
        <f t="shared" ref="B22:C22" si="2">ROUND(2000*B21,0)</f>
        <v>654</v>
      </c>
      <c r="C22" s="11">
        <f t="shared" si="2"/>
        <v>1346</v>
      </c>
      <c r="D22" s="11">
        <f>SUM(B22:C22)</f>
        <v>2000</v>
      </c>
      <c r="E22" s="29"/>
    </row>
    <row r="23" spans="1:10" ht="39" thickBot="1">
      <c r="A23" s="8" t="s">
        <v>510</v>
      </c>
      <c r="B23" s="13">
        <f>ROUND(2200*B21,0)</f>
        <v>719</v>
      </c>
      <c r="C23" s="13">
        <f t="shared" ref="C23" si="3">ROUND(2200*C21,0)</f>
        <v>1481</v>
      </c>
      <c r="D23" s="13">
        <f>SUM(B23:C23)</f>
        <v>2200</v>
      </c>
      <c r="E23" s="2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opLeftCell="A9" workbookViewId="0">
      <selection activeCell="M21" sqref="M21"/>
    </sheetView>
  </sheetViews>
  <sheetFormatPr defaultColWidth="8.81640625" defaultRowHeight="14.5"/>
  <cols>
    <col min="1" max="1" width="8.453125" bestFit="1" customWidth="1"/>
  </cols>
  <sheetData>
    <row r="1" spans="1:11" ht="15" thickBot="1">
      <c r="A1" s="12" t="s">
        <v>222</v>
      </c>
      <c r="B1" s="15" t="s">
        <v>223</v>
      </c>
      <c r="C1" s="15" t="s">
        <v>224</v>
      </c>
      <c r="D1" s="10"/>
      <c r="E1" s="10"/>
      <c r="F1" s="10"/>
      <c r="G1" s="10"/>
    </row>
    <row r="2" spans="1:11" ht="26.5" thickBot="1">
      <c r="A2" s="8" t="s">
        <v>218</v>
      </c>
      <c r="B2" s="9">
        <f>1/(1+F3)</f>
        <v>0.48604073678095544</v>
      </c>
      <c r="C2" s="9">
        <f>F3/(1+F3)</f>
        <v>0.5139592632190445</v>
      </c>
      <c r="D2" s="10">
        <f>SUM(B2:C2)</f>
        <v>1</v>
      </c>
      <c r="E2" s="10"/>
      <c r="F2" s="10" t="s">
        <v>553</v>
      </c>
      <c r="G2" s="10"/>
    </row>
    <row r="3" spans="1:11" ht="15" thickBot="1">
      <c r="A3" s="8" t="s">
        <v>219</v>
      </c>
      <c r="B3" s="11">
        <f>ROUND(2000*B2,0)</f>
        <v>972</v>
      </c>
      <c r="C3" s="11">
        <f>ROUND(2000*C2,0)</f>
        <v>1028</v>
      </c>
      <c r="D3" s="11">
        <f>ROUND(2000*D2,0)</f>
        <v>2000</v>
      </c>
      <c r="E3" s="10"/>
      <c r="F3" s="10">
        <v>1.057440712938988</v>
      </c>
      <c r="G3" s="10"/>
    </row>
    <row r="4" spans="1:11" ht="26.5" thickBot="1">
      <c r="A4" s="8" t="s">
        <v>220</v>
      </c>
      <c r="B4" s="11">
        <f>ROUND(2200*B2,0)</f>
        <v>1069</v>
      </c>
      <c r="C4" s="11">
        <f>ROUND(2200*C2,0)</f>
        <v>1131</v>
      </c>
      <c r="D4" s="11">
        <f>ROUND(2200*D2,0)</f>
        <v>2200</v>
      </c>
      <c r="E4" s="10"/>
      <c r="F4" s="10"/>
      <c r="G4" s="10"/>
    </row>
    <row r="5" spans="1:11">
      <c r="A5" s="12" t="s">
        <v>238</v>
      </c>
      <c r="B5" s="13"/>
      <c r="C5" s="13"/>
      <c r="D5" s="13"/>
      <c r="E5" s="10"/>
      <c r="F5" s="10"/>
      <c r="G5" s="10"/>
    </row>
    <row r="6" spans="1:11">
      <c r="A6" s="35"/>
      <c r="B6" s="36"/>
      <c r="C6" s="36"/>
      <c r="D6" s="36"/>
      <c r="E6" s="36"/>
      <c r="F6" s="36"/>
      <c r="G6" s="36"/>
      <c r="H6" s="37"/>
    </row>
    <row r="7" spans="1:11" ht="15" thickBot="1">
      <c r="A7" s="12"/>
      <c r="B7" s="38"/>
      <c r="C7" s="38"/>
      <c r="D7" s="38"/>
      <c r="E7" s="38"/>
      <c r="F7" s="38"/>
      <c r="G7" s="36"/>
      <c r="H7" s="37"/>
    </row>
    <row r="8" spans="1:11" ht="15" thickBot="1">
      <c r="A8" s="12" t="s">
        <v>225</v>
      </c>
      <c r="B8" s="15" t="s">
        <v>226</v>
      </c>
      <c r="C8" s="15" t="s">
        <v>227</v>
      </c>
      <c r="D8" s="15" t="s">
        <v>228</v>
      </c>
      <c r="E8" s="15" t="s">
        <v>229</v>
      </c>
      <c r="F8" s="15" t="s">
        <v>230</v>
      </c>
      <c r="G8" s="10"/>
      <c r="H8" s="37"/>
    </row>
    <row r="9" spans="1:11" ht="26.5" thickBot="1">
      <c r="A9" s="8" t="s">
        <v>218</v>
      </c>
      <c r="B9" s="9">
        <v>0.18353983704816287</v>
      </c>
      <c r="C9" s="9">
        <v>0.24282507436542905</v>
      </c>
      <c r="D9" s="9">
        <v>0.2889545677154407</v>
      </c>
      <c r="E9" s="9">
        <v>0.18828387827311449</v>
      </c>
      <c r="F9" s="9">
        <v>9.6396642597853091E-2</v>
      </c>
      <c r="G9" s="10">
        <f>SUM(B9:F9)</f>
        <v>1.0000000000000002</v>
      </c>
      <c r="H9" s="37"/>
    </row>
    <row r="10" spans="1:11" ht="15" thickBot="1">
      <c r="A10" s="8" t="s">
        <v>219</v>
      </c>
      <c r="B10" s="11">
        <f t="shared" ref="B10:G10" si="0">ROUND(2000*B9,0)</f>
        <v>367</v>
      </c>
      <c r="C10" s="11">
        <f t="shared" si="0"/>
        <v>486</v>
      </c>
      <c r="D10" s="11">
        <f t="shared" si="0"/>
        <v>578</v>
      </c>
      <c r="E10" s="11">
        <f t="shared" si="0"/>
        <v>377</v>
      </c>
      <c r="F10" s="11">
        <f t="shared" si="0"/>
        <v>193</v>
      </c>
      <c r="G10" s="11">
        <f t="shared" si="0"/>
        <v>2000</v>
      </c>
      <c r="H10" s="37"/>
    </row>
    <row r="11" spans="1:11" ht="26.5" thickBot="1">
      <c r="A11" s="8" t="s">
        <v>220</v>
      </c>
      <c r="B11" s="11">
        <f t="shared" ref="B11:G11" si="1">ROUND(2200*B9,0)</f>
        <v>404</v>
      </c>
      <c r="C11" s="11">
        <f t="shared" si="1"/>
        <v>534</v>
      </c>
      <c r="D11" s="11">
        <f t="shared" si="1"/>
        <v>636</v>
      </c>
      <c r="E11" s="11">
        <f t="shared" si="1"/>
        <v>414</v>
      </c>
      <c r="F11" s="11">
        <f t="shared" si="1"/>
        <v>212</v>
      </c>
      <c r="G11" s="11">
        <f t="shared" si="1"/>
        <v>2200</v>
      </c>
      <c r="H11" s="37"/>
    </row>
    <row r="12" spans="1:11">
      <c r="A12" s="12" t="s">
        <v>238</v>
      </c>
      <c r="B12" s="13"/>
      <c r="C12" s="13"/>
      <c r="D12" s="13"/>
      <c r="E12" s="13"/>
      <c r="F12" s="13"/>
      <c r="G12" s="13"/>
      <c r="H12" s="37"/>
    </row>
    <row r="13" spans="1:11">
      <c r="H13" s="37"/>
    </row>
    <row r="14" spans="1:11" ht="39" thickBot="1">
      <c r="A14" s="12" t="s">
        <v>221</v>
      </c>
      <c r="B14" s="23" t="s">
        <v>596</v>
      </c>
      <c r="C14" s="23" t="s">
        <v>597</v>
      </c>
      <c r="D14" s="23" t="s">
        <v>598</v>
      </c>
      <c r="E14" s="23" t="s">
        <v>599</v>
      </c>
      <c r="F14" s="24" t="s">
        <v>600</v>
      </c>
      <c r="G14" s="41" t="s">
        <v>601</v>
      </c>
      <c r="H14" s="37"/>
    </row>
    <row r="15" spans="1:11" ht="26.5" thickBot="1">
      <c r="A15" s="8" t="s">
        <v>218</v>
      </c>
      <c r="B15" s="32">
        <v>0.13169073093611702</v>
      </c>
      <c r="C15" s="32">
        <v>0.20145928952848952</v>
      </c>
      <c r="D15" s="32">
        <v>0.26537793566411777</v>
      </c>
      <c r="E15" s="32">
        <v>0.22558586499486741</v>
      </c>
      <c r="F15" s="33">
        <v>0.13797875654055569</v>
      </c>
      <c r="G15">
        <v>3.7907422335852557E-2</v>
      </c>
      <c r="H15" s="22">
        <f>SUM(B15:G15)</f>
        <v>0.99999999999999989</v>
      </c>
    </row>
    <row r="16" spans="1:11" ht="15" thickBot="1">
      <c r="A16" s="8" t="s">
        <v>219</v>
      </c>
      <c r="B16" s="13">
        <f t="shared" ref="B16:G16" si="2">ROUND(2000*B15,0)</f>
        <v>263</v>
      </c>
      <c r="C16" s="13">
        <f t="shared" si="2"/>
        <v>403</v>
      </c>
      <c r="D16" s="13">
        <f t="shared" si="2"/>
        <v>531</v>
      </c>
      <c r="E16" s="13">
        <f t="shared" si="2"/>
        <v>451</v>
      </c>
      <c r="F16" s="13">
        <f t="shared" si="2"/>
        <v>276</v>
      </c>
      <c r="G16" s="13">
        <f t="shared" si="2"/>
        <v>76</v>
      </c>
      <c r="H16" s="3">
        <f>SUM(B16:G16)</f>
        <v>2000</v>
      </c>
      <c r="K16" t="s">
        <v>603</v>
      </c>
    </row>
    <row r="17" spans="1:12" ht="26.5" thickBot="1">
      <c r="A17" s="8" t="s">
        <v>220</v>
      </c>
      <c r="B17" s="2">
        <f t="shared" ref="B17:G17" si="3">ROUND(2200*B15,0)</f>
        <v>290</v>
      </c>
      <c r="C17" s="2">
        <f t="shared" si="3"/>
        <v>443</v>
      </c>
      <c r="D17" s="2">
        <f t="shared" si="3"/>
        <v>584</v>
      </c>
      <c r="E17" s="2">
        <f t="shared" si="3"/>
        <v>496</v>
      </c>
      <c r="F17" s="2">
        <f t="shared" si="3"/>
        <v>304</v>
      </c>
      <c r="G17" s="2">
        <f t="shared" si="3"/>
        <v>83</v>
      </c>
      <c r="H17" s="3">
        <f>SUM(B17:G17)</f>
        <v>2200</v>
      </c>
      <c r="K17" t="s">
        <v>602</v>
      </c>
    </row>
    <row r="18" spans="1:12">
      <c r="A18" s="12" t="s">
        <v>238</v>
      </c>
      <c r="B18" s="2"/>
      <c r="C18" s="2"/>
      <c r="D18" s="2"/>
      <c r="E18" s="14"/>
      <c r="H18" s="37"/>
    </row>
    <row r="19" spans="1:12">
      <c r="A19" s="12"/>
      <c r="B19" s="32"/>
      <c r="C19" s="32"/>
      <c r="D19" s="32"/>
      <c r="E19" s="32"/>
      <c r="F19" s="33"/>
      <c r="G19" s="39"/>
      <c r="H19" s="37"/>
    </row>
    <row r="20" spans="1:12">
      <c r="A20" s="12"/>
      <c r="B20" s="13"/>
      <c r="C20" s="13"/>
      <c r="D20" s="13"/>
      <c r="E20" s="13"/>
      <c r="F20" s="13"/>
      <c r="G20" s="40"/>
      <c r="H20" s="37"/>
      <c r="K20" t="s">
        <v>649</v>
      </c>
      <c r="L20" t="s">
        <v>650</v>
      </c>
    </row>
    <row r="21" spans="1:12" ht="26.5" thickBot="1">
      <c r="A21" s="12" t="s">
        <v>802</v>
      </c>
      <c r="B21" s="23" t="s">
        <v>651</v>
      </c>
      <c r="C21" s="23" t="s">
        <v>652</v>
      </c>
      <c r="D21" s="23" t="s">
        <v>653</v>
      </c>
      <c r="E21" s="23" t="s">
        <v>654</v>
      </c>
      <c r="F21" s="24" t="s">
        <v>655</v>
      </c>
      <c r="G21" s="41" t="s">
        <v>656</v>
      </c>
      <c r="H21" s="37"/>
    </row>
    <row r="22" spans="1:12" ht="26.5" thickBot="1">
      <c r="A22" s="8" t="s">
        <v>218</v>
      </c>
      <c r="B22" s="32">
        <v>0.40933170000000002</v>
      </c>
      <c r="C22" s="32">
        <v>0.22944899999999999</v>
      </c>
      <c r="D22" s="32">
        <v>0.1114927</v>
      </c>
      <c r="E22" s="32">
        <v>0.1101543</v>
      </c>
      <c r="F22" s="33">
        <v>0.1096213</v>
      </c>
      <c r="G22">
        <v>2.9843149999999999E-2</v>
      </c>
      <c r="H22" s="22">
        <f>SUM(B22:G22)</f>
        <v>0.99989215000000009</v>
      </c>
    </row>
    <row r="23" spans="1:12" ht="15" thickBot="1">
      <c r="A23" s="8" t="s">
        <v>219</v>
      </c>
      <c r="B23" s="13">
        <f t="shared" ref="B23:G23" si="4">ROUND(2000*B22,0)</f>
        <v>819</v>
      </c>
      <c r="C23" s="13">
        <f t="shared" si="4"/>
        <v>459</v>
      </c>
      <c r="D23" s="13">
        <f t="shared" si="4"/>
        <v>223</v>
      </c>
      <c r="E23" s="13">
        <f t="shared" si="4"/>
        <v>220</v>
      </c>
      <c r="F23" s="13">
        <f t="shared" si="4"/>
        <v>219</v>
      </c>
      <c r="G23" s="13">
        <f t="shared" si="4"/>
        <v>60</v>
      </c>
      <c r="H23" s="3">
        <f>SUM(B23:G23)</f>
        <v>2000</v>
      </c>
    </row>
    <row r="24" spans="1:12" ht="26.5" thickBot="1">
      <c r="A24" s="8" t="s">
        <v>220</v>
      </c>
      <c r="B24" s="2">
        <f t="shared" ref="B24:G24" si="5">ROUND(2200*B22,0)</f>
        <v>901</v>
      </c>
      <c r="C24" s="2">
        <f t="shared" si="5"/>
        <v>505</v>
      </c>
      <c r="D24" s="2">
        <f t="shared" si="5"/>
        <v>245</v>
      </c>
      <c r="E24" s="2">
        <f t="shared" si="5"/>
        <v>242</v>
      </c>
      <c r="F24" s="2">
        <f t="shared" si="5"/>
        <v>241</v>
      </c>
      <c r="G24" s="2">
        <f t="shared" si="5"/>
        <v>66</v>
      </c>
      <c r="H24" s="3">
        <f>SUM(B24:G24)</f>
        <v>2200</v>
      </c>
    </row>
    <row r="25" spans="1:12">
      <c r="A25" s="12" t="s">
        <v>238</v>
      </c>
      <c r="B25" s="2"/>
      <c r="C25" s="2"/>
      <c r="D25" s="2"/>
      <c r="E25" s="14"/>
      <c r="H25" s="37"/>
    </row>
    <row r="26" spans="1:12">
      <c r="A26" s="12"/>
      <c r="B26" s="37"/>
      <c r="C26" s="37"/>
      <c r="D26" s="37"/>
      <c r="E26" s="37"/>
      <c r="F26" s="37"/>
      <c r="G26" s="37"/>
      <c r="H26" s="37"/>
    </row>
    <row r="27" spans="1:12">
      <c r="A27" s="12"/>
      <c r="B27" s="37"/>
      <c r="C27" s="37"/>
      <c r="D27" s="37"/>
      <c r="E27" s="37"/>
      <c r="F27" s="37"/>
      <c r="G27" s="37"/>
      <c r="H27" s="37"/>
    </row>
    <row r="28" spans="1:12">
      <c r="A28" s="12"/>
      <c r="B28" s="37"/>
      <c r="C28" s="37"/>
      <c r="D28" s="37"/>
      <c r="E28" s="37"/>
      <c r="F28" s="37"/>
      <c r="G28" s="37"/>
      <c r="H28" s="37"/>
    </row>
    <row r="29" spans="1:12">
      <c r="A29" s="37"/>
      <c r="B29" s="37"/>
      <c r="C29" s="37"/>
      <c r="D29" s="37"/>
      <c r="E29" s="37"/>
      <c r="F29" s="37"/>
      <c r="G29" s="37"/>
      <c r="H29" s="3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opLeftCell="A13" workbookViewId="0">
      <selection activeCell="A14" sqref="A14:N20"/>
    </sheetView>
  </sheetViews>
  <sheetFormatPr defaultColWidth="8.81640625" defaultRowHeight="14.5"/>
  <sheetData>
    <row r="1" spans="1:11" ht="15" thickBot="1">
      <c r="A1" s="12" t="s">
        <v>222</v>
      </c>
      <c r="B1" s="15" t="s">
        <v>223</v>
      </c>
      <c r="C1" s="15" t="s">
        <v>224</v>
      </c>
      <c r="D1" s="10"/>
      <c r="E1" s="10"/>
      <c r="F1" s="10"/>
    </row>
    <row r="2" spans="1:11" ht="26.5" thickBot="1">
      <c r="A2" s="8" t="s">
        <v>218</v>
      </c>
      <c r="B2" s="9">
        <f>1/(1+F3)</f>
        <v>0.50001780620614533</v>
      </c>
      <c r="C2" s="9">
        <f>F3/(1+F3)</f>
        <v>0.49998219379385467</v>
      </c>
      <c r="D2" s="10">
        <f>SUM(B2:C2)</f>
        <v>1</v>
      </c>
      <c r="E2" s="10"/>
      <c r="F2" s="10" t="s">
        <v>553</v>
      </c>
    </row>
    <row r="3" spans="1:11" ht="15" thickBot="1">
      <c r="A3" s="8" t="s">
        <v>219</v>
      </c>
      <c r="B3" s="11">
        <f>ROUND(2000*B2,0)</f>
        <v>1000</v>
      </c>
      <c r="C3" s="11">
        <f>ROUND(2000*C2,0)</f>
        <v>1000</v>
      </c>
      <c r="D3" s="11">
        <f>ROUND(2000*D2,0)</f>
        <v>2000</v>
      </c>
      <c r="E3" s="10"/>
      <c r="F3" s="10">
        <v>0.99992877771181621</v>
      </c>
    </row>
    <row r="4" spans="1:11" ht="26.5" thickBot="1">
      <c r="A4" s="8" t="s">
        <v>220</v>
      </c>
      <c r="B4" s="11">
        <f>ROUND(2200*B2,0)</f>
        <v>1100</v>
      </c>
      <c r="C4" s="11">
        <f>ROUND(2200*C2,0)</f>
        <v>1100</v>
      </c>
      <c r="D4" s="11">
        <f>ROUND(2200*D2,0)</f>
        <v>2200</v>
      </c>
      <c r="E4" s="10"/>
      <c r="F4" s="10"/>
    </row>
    <row r="6" spans="1:11" ht="15" thickBot="1"/>
    <row r="7" spans="1:11" ht="15" thickBot="1">
      <c r="A7" s="12" t="s">
        <v>225</v>
      </c>
      <c r="B7" s="15" t="s">
        <v>226</v>
      </c>
      <c r="C7" s="15" t="s">
        <v>227</v>
      </c>
      <c r="D7" s="15" t="s">
        <v>228</v>
      </c>
      <c r="E7" s="15" t="s">
        <v>229</v>
      </c>
      <c r="F7" s="15" t="s">
        <v>230</v>
      </c>
      <c r="G7" s="10"/>
    </row>
    <row r="8" spans="1:11" ht="26.5" thickBot="1">
      <c r="A8" s="8" t="s">
        <v>218</v>
      </c>
      <c r="B8" s="9">
        <v>0.16971230245923971</v>
      </c>
      <c r="C8" s="9">
        <v>0.22812202268499782</v>
      </c>
      <c r="D8" s="9">
        <v>0.31003297861716123</v>
      </c>
      <c r="E8" s="9">
        <v>0.20788644498076311</v>
      </c>
      <c r="F8" s="9">
        <v>8.4246251257838134E-2</v>
      </c>
      <c r="G8" s="10">
        <f>SUM(B8:F8)</f>
        <v>1</v>
      </c>
    </row>
    <row r="9" spans="1:11" ht="15" thickBot="1">
      <c r="A9" s="8" t="s">
        <v>219</v>
      </c>
      <c r="B9" s="11">
        <f t="shared" ref="B9:G9" si="0">ROUND(2000*B8,0)</f>
        <v>339</v>
      </c>
      <c r="C9" s="11">
        <f t="shared" si="0"/>
        <v>456</v>
      </c>
      <c r="D9" s="11">
        <f t="shared" si="0"/>
        <v>620</v>
      </c>
      <c r="E9" s="11">
        <f t="shared" si="0"/>
        <v>416</v>
      </c>
      <c r="F9" s="11">
        <f t="shared" si="0"/>
        <v>168</v>
      </c>
      <c r="G9" s="11">
        <f t="shared" si="0"/>
        <v>2000</v>
      </c>
    </row>
    <row r="10" spans="1:11" ht="26.5" thickBot="1">
      <c r="A10" s="8" t="s">
        <v>220</v>
      </c>
      <c r="B10" s="11">
        <f t="shared" ref="B10:G10" si="1">ROUND(2200*B8,0)</f>
        <v>373</v>
      </c>
      <c r="C10" s="11">
        <f t="shared" si="1"/>
        <v>502</v>
      </c>
      <c r="D10" s="11">
        <f t="shared" si="1"/>
        <v>682</v>
      </c>
      <c r="E10" s="11">
        <f t="shared" si="1"/>
        <v>457</v>
      </c>
      <c r="F10" s="11">
        <f t="shared" si="1"/>
        <v>185</v>
      </c>
      <c r="G10" s="11">
        <f t="shared" si="1"/>
        <v>2200</v>
      </c>
    </row>
    <row r="11" spans="1:11">
      <c r="A11" s="12" t="s">
        <v>238</v>
      </c>
      <c r="B11" s="13"/>
      <c r="C11" s="13"/>
      <c r="D11" s="13"/>
      <c r="E11" s="13"/>
      <c r="F11" s="13"/>
      <c r="G11" s="13"/>
    </row>
    <row r="14" spans="1:11" ht="26.5" thickBot="1">
      <c r="A14" s="12" t="s">
        <v>221</v>
      </c>
      <c r="B14" s="23" t="s">
        <v>735</v>
      </c>
      <c r="C14" s="23" t="s">
        <v>736</v>
      </c>
      <c r="D14" s="23" t="s">
        <v>737</v>
      </c>
      <c r="E14" s="23" t="s">
        <v>738</v>
      </c>
      <c r="F14" s="24" t="s">
        <v>739</v>
      </c>
      <c r="G14" s="41" t="s">
        <v>636</v>
      </c>
      <c r="J14" t="s">
        <v>740</v>
      </c>
      <c r="K14" t="s">
        <v>741</v>
      </c>
    </row>
    <row r="15" spans="1:11" ht="26.5" thickBot="1">
      <c r="A15" s="8" t="s">
        <v>218</v>
      </c>
      <c r="B15">
        <v>0.26997794120843172</v>
      </c>
      <c r="C15">
        <v>0.29942771567009541</v>
      </c>
      <c r="D15">
        <v>0.13359093373351449</v>
      </c>
      <c r="E15">
        <v>8.2251799113215257E-2</v>
      </c>
      <c r="F15">
        <v>0.21475161027474318</v>
      </c>
      <c r="G15" s="22">
        <f>SUM(B15:F15)</f>
        <v>1</v>
      </c>
      <c r="J15" t="s">
        <v>742</v>
      </c>
      <c r="K15" t="s">
        <v>743</v>
      </c>
    </row>
    <row r="16" spans="1:11" ht="15" thickBot="1">
      <c r="A16" s="8" t="s">
        <v>219</v>
      </c>
      <c r="B16" s="13">
        <f>ROUND(2000*B15,0)</f>
        <v>540</v>
      </c>
      <c r="C16" s="13">
        <f>ROUND(2000*C15,0)</f>
        <v>599</v>
      </c>
      <c r="D16" s="13">
        <f>ROUND(2000*D15,0)</f>
        <v>267</v>
      </c>
      <c r="E16" s="13">
        <f>ROUND(2000*E15,0)</f>
        <v>165</v>
      </c>
      <c r="F16" s="13">
        <f>ROUND(2000*F15,0)</f>
        <v>430</v>
      </c>
      <c r="G16" s="3">
        <f>SUM(B16:F16)</f>
        <v>2001</v>
      </c>
      <c r="J16" t="s">
        <v>744</v>
      </c>
      <c r="K16" t="s">
        <v>745</v>
      </c>
    </row>
    <row r="17" spans="1:11" ht="26.5" thickBot="1">
      <c r="A17" s="8" t="s">
        <v>220</v>
      </c>
      <c r="B17" s="2">
        <f>ROUND(2200*B15,0)</f>
        <v>594</v>
      </c>
      <c r="C17" s="2">
        <f>ROUND(2200*C15,0)</f>
        <v>659</v>
      </c>
      <c r="D17" s="2">
        <f>ROUND(2200*D15,0)</f>
        <v>294</v>
      </c>
      <c r="E17" s="2">
        <f>ROUND(2200*E15,0)</f>
        <v>181</v>
      </c>
      <c r="F17" s="2">
        <f>ROUND(2200*F15,0)</f>
        <v>472</v>
      </c>
      <c r="G17" s="3">
        <f>SUM(B17:F17)</f>
        <v>2200</v>
      </c>
      <c r="J17" t="s">
        <v>746</v>
      </c>
      <c r="K17" t="s">
        <v>747</v>
      </c>
    </row>
    <row r="18" spans="1:11">
      <c r="A18" s="12" t="s">
        <v>238</v>
      </c>
      <c r="B18" s="2"/>
      <c r="C18" s="2"/>
      <c r="D18" s="2"/>
      <c r="E18" s="14"/>
      <c r="J18" t="s">
        <v>748</v>
      </c>
      <c r="K18" t="s">
        <v>749</v>
      </c>
    </row>
    <row r="19" spans="1:11">
      <c r="K19" t="s">
        <v>750</v>
      </c>
    </row>
    <row r="22" spans="1:11" ht="15" thickBot="1"/>
    <row r="23" spans="1:11" ht="26.5" thickBot="1">
      <c r="A23" s="12" t="s">
        <v>505</v>
      </c>
      <c r="B23" s="15" t="s">
        <v>259</v>
      </c>
      <c r="C23" s="11" t="s">
        <v>258</v>
      </c>
      <c r="D23" s="15"/>
      <c r="E23" s="15"/>
    </row>
    <row r="24" spans="1:11" ht="26.5" thickBot="1">
      <c r="A24" s="8" t="s">
        <v>218</v>
      </c>
      <c r="B24" s="9">
        <v>0.433</v>
      </c>
      <c r="C24" s="9">
        <v>0.56699999999999995</v>
      </c>
      <c r="D24" s="9">
        <f>SUM(B24:C24)</f>
        <v>1</v>
      </c>
      <c r="E24" s="10"/>
      <c r="F24" t="s">
        <v>793</v>
      </c>
      <c r="G24" t="s">
        <v>794</v>
      </c>
    </row>
    <row r="25" spans="1:11" ht="15" thickBot="1">
      <c r="A25" s="8" t="s">
        <v>219</v>
      </c>
      <c r="B25" s="11">
        <f t="shared" ref="B25:C25" si="2">ROUND(2000*B24,0)</f>
        <v>866</v>
      </c>
      <c r="C25" s="11">
        <f t="shared" si="2"/>
        <v>1134</v>
      </c>
      <c r="D25" s="11">
        <f>SUM(B25:C25)</f>
        <v>2000</v>
      </c>
      <c r="E25" s="29"/>
      <c r="F25" t="s">
        <v>637</v>
      </c>
      <c r="G25" t="s">
        <v>795</v>
      </c>
    </row>
    <row r="26" spans="1:11" ht="39" thickBot="1">
      <c r="A26" s="8" t="s">
        <v>510</v>
      </c>
      <c r="B26" s="13">
        <f>ROUND(2200*B24,0)</f>
        <v>953</v>
      </c>
      <c r="C26" s="13">
        <f t="shared" ref="C26" si="3">ROUND(2200*C24,0)</f>
        <v>1247</v>
      </c>
      <c r="D26" s="13">
        <f>SUM(B26:C26)</f>
        <v>2200</v>
      </c>
      <c r="E26" s="29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22" sqref="A22:H25"/>
    </sheetView>
  </sheetViews>
  <sheetFormatPr defaultColWidth="10.81640625" defaultRowHeight="14.5"/>
  <sheetData>
    <row r="1" spans="1:11" ht="15" thickBot="1">
      <c r="A1" s="12" t="s">
        <v>222</v>
      </c>
      <c r="B1" s="15" t="s">
        <v>223</v>
      </c>
      <c r="C1" s="15" t="s">
        <v>224</v>
      </c>
      <c r="D1" s="10"/>
      <c r="E1" s="10"/>
      <c r="F1" s="10"/>
    </row>
    <row r="2" spans="1:11" ht="15" thickBot="1">
      <c r="A2" s="8" t="s">
        <v>218</v>
      </c>
      <c r="B2" s="9">
        <f>1/(1+F3)</f>
        <v>0.50566322232279204</v>
      </c>
      <c r="C2" s="9">
        <f>F3/(1+F3)</f>
        <v>0.49433677767720796</v>
      </c>
      <c r="D2" s="10">
        <f>SUM(B2:C2)</f>
        <v>1</v>
      </c>
      <c r="E2" s="10"/>
      <c r="F2" s="10" t="s">
        <v>553</v>
      </c>
    </row>
    <row r="3" spans="1:11" ht="15" thickBot="1">
      <c r="A3" s="8" t="s">
        <v>219</v>
      </c>
      <c r="B3" s="11">
        <f>ROUND(2000*B2,0)</f>
        <v>1011</v>
      </c>
      <c r="C3" s="11">
        <f>ROUND(2000*C2,0)</f>
        <v>989</v>
      </c>
      <c r="D3" s="11">
        <f>ROUND(2000*D2,0)</f>
        <v>2000</v>
      </c>
      <c r="E3" s="10"/>
      <c r="F3" s="10">
        <v>0.97760081385085629</v>
      </c>
    </row>
    <row r="4" spans="1:11" ht="26.5" thickBot="1">
      <c r="A4" s="8" t="s">
        <v>220</v>
      </c>
      <c r="B4" s="11">
        <f>ROUND(2200*B2,0)</f>
        <v>1112</v>
      </c>
      <c r="C4" s="11">
        <f>ROUND(2200*C2,0)</f>
        <v>1088</v>
      </c>
      <c r="D4" s="11">
        <f>ROUND(2200*D2,0)</f>
        <v>2200</v>
      </c>
      <c r="E4" s="10"/>
      <c r="F4" s="10"/>
    </row>
    <row r="6" spans="1:11" ht="15" thickBot="1"/>
    <row r="7" spans="1:11" ht="15" thickBot="1">
      <c r="A7" s="12" t="s">
        <v>225</v>
      </c>
      <c r="B7" s="15" t="s">
        <v>226</v>
      </c>
      <c r="C7" s="15" t="s">
        <v>227</v>
      </c>
      <c r="D7" s="15" t="s">
        <v>228</v>
      </c>
      <c r="E7" s="15" t="s">
        <v>229</v>
      </c>
      <c r="F7" s="15" t="s">
        <v>230</v>
      </c>
      <c r="G7" s="10"/>
    </row>
    <row r="8" spans="1:11" ht="15" thickBot="1">
      <c r="A8" s="8" t="s">
        <v>218</v>
      </c>
      <c r="B8" s="9">
        <v>0.21274710794604357</v>
      </c>
      <c r="C8" s="9">
        <v>0.28487855417082691</v>
      </c>
      <c r="D8" s="9">
        <v>0.28284455395065966</v>
      </c>
      <c r="E8" s="9">
        <v>0.16141070131335164</v>
      </c>
      <c r="F8" s="9">
        <v>5.8119082619118287E-2</v>
      </c>
      <c r="G8" s="10">
        <f>SUM(B8:F8)</f>
        <v>1</v>
      </c>
    </row>
    <row r="9" spans="1:11" ht="15" thickBot="1">
      <c r="A9" s="8" t="s">
        <v>219</v>
      </c>
      <c r="B9" s="11">
        <f t="shared" ref="B9:G9" si="0">ROUND(2000*B8,0)</f>
        <v>425</v>
      </c>
      <c r="C9" s="11">
        <f t="shared" si="0"/>
        <v>570</v>
      </c>
      <c r="D9" s="11">
        <f t="shared" si="0"/>
        <v>566</v>
      </c>
      <c r="E9" s="11">
        <f t="shared" si="0"/>
        <v>323</v>
      </c>
      <c r="F9" s="11">
        <f t="shared" si="0"/>
        <v>116</v>
      </c>
      <c r="G9" s="11">
        <f t="shared" si="0"/>
        <v>2000</v>
      </c>
    </row>
    <row r="10" spans="1:11" ht="26.5" thickBot="1">
      <c r="A10" s="8" t="s">
        <v>220</v>
      </c>
      <c r="B10" s="11">
        <f t="shared" ref="B10:G10" si="1">ROUND(2200*B8,0)</f>
        <v>468</v>
      </c>
      <c r="C10" s="11">
        <f t="shared" si="1"/>
        <v>627</v>
      </c>
      <c r="D10" s="11">
        <f t="shared" si="1"/>
        <v>622</v>
      </c>
      <c r="E10" s="11">
        <f t="shared" si="1"/>
        <v>355</v>
      </c>
      <c r="F10" s="11">
        <f t="shared" si="1"/>
        <v>128</v>
      </c>
      <c r="G10" s="11">
        <f t="shared" si="1"/>
        <v>2200</v>
      </c>
    </row>
    <row r="11" spans="1:11">
      <c r="A11" s="12" t="s">
        <v>238</v>
      </c>
      <c r="B11" s="13"/>
      <c r="C11" s="13"/>
      <c r="D11" s="13"/>
      <c r="E11" s="13"/>
      <c r="F11" s="13"/>
      <c r="G11" s="13"/>
    </row>
    <row r="14" spans="1:11" ht="15" thickBot="1">
      <c r="A14" s="12" t="s">
        <v>221</v>
      </c>
      <c r="B14" s="23" t="s">
        <v>751</v>
      </c>
      <c r="C14" s="23" t="s">
        <v>256</v>
      </c>
      <c r="D14" s="23" t="s">
        <v>752</v>
      </c>
      <c r="E14" s="23" t="s">
        <v>576</v>
      </c>
      <c r="F14" s="24" t="s">
        <v>582</v>
      </c>
      <c r="G14" s="41" t="s">
        <v>636</v>
      </c>
    </row>
    <row r="15" spans="1:11" ht="15" thickBot="1">
      <c r="A15" s="8" t="s">
        <v>218</v>
      </c>
      <c r="B15">
        <v>0.2370509950626187</v>
      </c>
      <c r="C15">
        <v>0.13460535998441275</v>
      </c>
      <c r="D15">
        <v>0.12083204970485059</v>
      </c>
      <c r="E15">
        <v>0.18243586350165297</v>
      </c>
      <c r="F15">
        <v>0.32507573174646498</v>
      </c>
      <c r="G15">
        <f>SUM(B15:F15)</f>
        <v>1</v>
      </c>
      <c r="J15" t="s">
        <v>753</v>
      </c>
      <c r="K15" t="s">
        <v>754</v>
      </c>
    </row>
    <row r="16" spans="1:11" ht="15" thickBot="1">
      <c r="A16" s="8" t="s">
        <v>219</v>
      </c>
      <c r="B16" s="13">
        <f>ROUND(2000*B15,0)</f>
        <v>474</v>
      </c>
      <c r="C16" s="13">
        <f>ROUND(2000*C15,0)</f>
        <v>269</v>
      </c>
      <c r="D16" s="13">
        <f>ROUND(2000*D15,0)</f>
        <v>242</v>
      </c>
      <c r="E16" s="13">
        <f>ROUND(2000*E15,0)</f>
        <v>365</v>
      </c>
      <c r="F16" s="13">
        <f>ROUND(2000*F15,0)</f>
        <v>650</v>
      </c>
      <c r="G16" s="13">
        <f>SUM(B16:F16)</f>
        <v>2000</v>
      </c>
      <c r="J16" t="s">
        <v>628</v>
      </c>
      <c r="K16" t="s">
        <v>755</v>
      </c>
    </row>
    <row r="17" spans="1:11" ht="26.5" thickBot="1">
      <c r="A17" s="8" t="s">
        <v>220</v>
      </c>
      <c r="B17" s="2">
        <f>ROUND(2200*B15,0)</f>
        <v>522</v>
      </c>
      <c r="C17" s="2">
        <f>ROUND(2200*C15,0)</f>
        <v>296</v>
      </c>
      <c r="D17" s="2">
        <f>ROUND(2200*D15,0)</f>
        <v>266</v>
      </c>
      <c r="E17" s="2">
        <f>ROUND(2200*E15,0)</f>
        <v>401</v>
      </c>
      <c r="F17" s="2">
        <f>ROUND(2200*F15,0)</f>
        <v>715</v>
      </c>
      <c r="G17" s="2">
        <f>SUM(B17:F17)</f>
        <v>2200</v>
      </c>
      <c r="J17" t="s">
        <v>756</v>
      </c>
      <c r="K17" t="s">
        <v>757</v>
      </c>
    </row>
    <row r="18" spans="1:11">
      <c r="A18" s="12" t="s">
        <v>238</v>
      </c>
      <c r="B18" s="2"/>
      <c r="C18" s="2"/>
      <c r="D18" s="2"/>
      <c r="E18" s="14"/>
      <c r="J18" t="s">
        <v>758</v>
      </c>
      <c r="K18" t="s">
        <v>759</v>
      </c>
    </row>
    <row r="21" spans="1:11" ht="15" thickBot="1"/>
    <row r="22" spans="1:11" ht="26.5" thickBot="1">
      <c r="A22" s="12" t="s">
        <v>505</v>
      </c>
      <c r="B22" s="15" t="s">
        <v>259</v>
      </c>
      <c r="C22" s="11" t="s">
        <v>258</v>
      </c>
      <c r="D22" s="15"/>
      <c r="E22" s="15"/>
    </row>
    <row r="23" spans="1:11" ht="15" thickBot="1">
      <c r="A23" s="8" t="s">
        <v>218</v>
      </c>
      <c r="B23" s="9">
        <v>0.5109049</v>
      </c>
      <c r="C23" s="9">
        <v>0.4890951</v>
      </c>
      <c r="D23" s="9">
        <f>SUM(B23:C23)</f>
        <v>1</v>
      </c>
      <c r="E23" s="10"/>
      <c r="F23" t="s">
        <v>798</v>
      </c>
      <c r="G23" t="s">
        <v>799</v>
      </c>
    </row>
    <row r="24" spans="1:11" ht="15" thickBot="1">
      <c r="A24" s="8" t="s">
        <v>219</v>
      </c>
      <c r="B24" s="11">
        <f>ROUND(2000*B23,0)</f>
        <v>1022</v>
      </c>
      <c r="C24" s="11">
        <f>ROUND(2000*C23,0)</f>
        <v>978</v>
      </c>
      <c r="D24" s="11">
        <f>SUM(B24:C24)</f>
        <v>2000</v>
      </c>
      <c r="E24" s="29"/>
      <c r="F24" t="s">
        <v>748</v>
      </c>
      <c r="G24" t="s">
        <v>800</v>
      </c>
      <c r="H24" s="4" t="s">
        <v>801</v>
      </c>
    </row>
    <row r="25" spans="1:11" ht="39" thickBot="1">
      <c r="A25" s="8" t="s">
        <v>510</v>
      </c>
      <c r="B25" s="13">
        <f>ROUND(2200*B23,0)</f>
        <v>1124</v>
      </c>
      <c r="C25" s="13">
        <f>ROUND(2200*C23,0)</f>
        <v>1076</v>
      </c>
      <c r="D25" s="13">
        <f>SUM(B25:C25)</f>
        <v>2200</v>
      </c>
      <c r="E25" s="2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A10" workbookViewId="0">
      <selection activeCell="A19" sqref="A19:D23"/>
    </sheetView>
  </sheetViews>
  <sheetFormatPr defaultColWidth="10.81640625" defaultRowHeight="14.5"/>
  <sheetData>
    <row r="1" spans="1:10" ht="15" thickBot="1">
      <c r="A1" s="12" t="s">
        <v>222</v>
      </c>
      <c r="B1" s="15" t="s">
        <v>223</v>
      </c>
      <c r="C1" s="15" t="s">
        <v>224</v>
      </c>
      <c r="D1" s="10"/>
      <c r="E1" s="10"/>
      <c r="F1" s="10"/>
    </row>
    <row r="2" spans="1:10" ht="15" thickBot="1">
      <c r="A2" s="8" t="s">
        <v>218</v>
      </c>
      <c r="B2" s="9">
        <f>1/(1+F3)</f>
        <v>0.49161452937874478</v>
      </c>
      <c r="C2" s="9">
        <f>F3/(1+F3)</f>
        <v>0.50838547062125539</v>
      </c>
      <c r="D2" s="10">
        <f>SUM(B2:C2)</f>
        <v>1.0000000000000002</v>
      </c>
      <c r="E2" s="10"/>
      <c r="F2" s="10" t="s">
        <v>553</v>
      </c>
    </row>
    <row r="3" spans="1:10" ht="15" thickBot="1">
      <c r="A3" s="8" t="s">
        <v>219</v>
      </c>
      <c r="B3" s="11">
        <f>ROUND(2000*B2,0)</f>
        <v>983</v>
      </c>
      <c r="C3" s="11">
        <f>ROUND(2000*C2,0)</f>
        <v>1017</v>
      </c>
      <c r="D3" s="11">
        <f>ROUND(2000*D2,0)</f>
        <v>2000</v>
      </c>
      <c r="E3" s="10"/>
      <c r="F3" s="10">
        <v>1.0341140064832992</v>
      </c>
    </row>
    <row r="4" spans="1:10" ht="26.5" thickBot="1">
      <c r="A4" s="8" t="s">
        <v>220</v>
      </c>
      <c r="B4" s="11">
        <f>ROUND(2200*B2,0)</f>
        <v>1082</v>
      </c>
      <c r="C4" s="11">
        <f>ROUND(2200*C2,0)</f>
        <v>1118</v>
      </c>
      <c r="D4" s="11">
        <f>ROUND(2200*D2,0)</f>
        <v>2200</v>
      </c>
      <c r="E4" s="10"/>
      <c r="F4" s="10"/>
    </row>
    <row r="6" spans="1:10" ht="15" thickBot="1"/>
    <row r="7" spans="1:10" ht="15" thickBot="1">
      <c r="A7" s="12" t="s">
        <v>225</v>
      </c>
      <c r="B7" s="15" t="s">
        <v>226</v>
      </c>
      <c r="C7" s="15" t="s">
        <v>227</v>
      </c>
      <c r="D7" s="15" t="s">
        <v>228</v>
      </c>
      <c r="E7" s="15" t="s">
        <v>229</v>
      </c>
      <c r="F7" s="15" t="s">
        <v>230</v>
      </c>
      <c r="G7" s="10"/>
    </row>
    <row r="8" spans="1:10" ht="15" thickBot="1">
      <c r="A8" s="8" t="s">
        <v>218</v>
      </c>
      <c r="B8" s="9">
        <v>9.900574480623528E-2</v>
      </c>
      <c r="C8" s="9">
        <v>0.20351724433473822</v>
      </c>
      <c r="D8" s="9">
        <v>0.27862734720248172</v>
      </c>
      <c r="E8" s="9">
        <v>0.26501392118096706</v>
      </c>
      <c r="F8" s="9">
        <v>0.15383574247557782</v>
      </c>
      <c r="G8" s="10">
        <f>SUM(B8:F8)</f>
        <v>1.0000000000000002</v>
      </c>
    </row>
    <row r="9" spans="1:10" ht="15" thickBot="1">
      <c r="A9" s="8" t="s">
        <v>219</v>
      </c>
      <c r="B9" s="11">
        <f t="shared" ref="B9:G9" si="0">ROUND(2000*B8,0)</f>
        <v>198</v>
      </c>
      <c r="C9" s="11">
        <f t="shared" si="0"/>
        <v>407</v>
      </c>
      <c r="D9" s="11">
        <f t="shared" si="0"/>
        <v>557</v>
      </c>
      <c r="E9" s="11">
        <f t="shared" si="0"/>
        <v>530</v>
      </c>
      <c r="F9" s="11">
        <f t="shared" si="0"/>
        <v>308</v>
      </c>
      <c r="G9" s="11">
        <f t="shared" si="0"/>
        <v>2000</v>
      </c>
    </row>
    <row r="10" spans="1:10" ht="26.5" thickBot="1">
      <c r="A10" s="8" t="s">
        <v>220</v>
      </c>
      <c r="B10" s="11">
        <f t="shared" ref="B10:G10" si="1">ROUND(2200*B8,0)</f>
        <v>218</v>
      </c>
      <c r="C10" s="11">
        <f t="shared" si="1"/>
        <v>448</v>
      </c>
      <c r="D10" s="11">
        <f t="shared" si="1"/>
        <v>613</v>
      </c>
      <c r="E10" s="11">
        <f t="shared" si="1"/>
        <v>583</v>
      </c>
      <c r="F10" s="11">
        <f t="shared" si="1"/>
        <v>338</v>
      </c>
      <c r="G10" s="11">
        <f t="shared" si="1"/>
        <v>2200</v>
      </c>
    </row>
    <row r="11" spans="1:10">
      <c r="A11" s="12" t="s">
        <v>238</v>
      </c>
      <c r="B11" s="13"/>
      <c r="C11" s="13"/>
      <c r="D11" s="13"/>
      <c r="E11" s="13"/>
      <c r="F11" s="13"/>
      <c r="G11" s="13"/>
    </row>
    <row r="13" spans="1:10" ht="39" thickBot="1">
      <c r="A13" s="12" t="s">
        <v>221</v>
      </c>
      <c r="B13" s="23" t="s">
        <v>760</v>
      </c>
      <c r="C13" s="23" t="s">
        <v>761</v>
      </c>
      <c r="D13" s="23" t="s">
        <v>762</v>
      </c>
      <c r="E13" s="23" t="s">
        <v>763</v>
      </c>
      <c r="F13" s="24" t="s">
        <v>764</v>
      </c>
      <c r="G13" s="41" t="s">
        <v>636</v>
      </c>
    </row>
    <row r="14" spans="1:10" ht="15" thickBot="1">
      <c r="A14" s="8" t="s">
        <v>218</v>
      </c>
      <c r="B14">
        <v>0.12375118274124312</v>
      </c>
      <c r="C14">
        <v>8.2229515273649481E-2</v>
      </c>
      <c r="D14">
        <v>0.28858565961025462</v>
      </c>
      <c r="E14">
        <v>0.28798113617800519</v>
      </c>
      <c r="F14">
        <v>0.21745250619684758</v>
      </c>
      <c r="G14" s="22">
        <f>SUM(B14:F14)</f>
        <v>1</v>
      </c>
      <c r="I14" t="s">
        <v>765</v>
      </c>
      <c r="J14" t="s">
        <v>766</v>
      </c>
    </row>
    <row r="15" spans="1:10" ht="15" thickBot="1">
      <c r="A15" s="8" t="s">
        <v>219</v>
      </c>
      <c r="B15" s="13">
        <f>ROUND(2000*B14,0)</f>
        <v>248</v>
      </c>
      <c r="C15" s="13">
        <f>ROUND(2000*C14,0)</f>
        <v>164</v>
      </c>
      <c r="D15" s="13">
        <f>ROUND(2000*D14,0)</f>
        <v>577</v>
      </c>
      <c r="E15" s="13">
        <f>ROUND(2000*E14,0)</f>
        <v>576</v>
      </c>
      <c r="F15" s="13">
        <f>ROUND(2000*F14,0)</f>
        <v>435</v>
      </c>
      <c r="G15" s="3">
        <f>SUM(B15:F15)</f>
        <v>2000</v>
      </c>
      <c r="I15" t="s">
        <v>637</v>
      </c>
      <c r="J15" t="s">
        <v>767</v>
      </c>
    </row>
    <row r="16" spans="1:10" ht="26.5" thickBot="1">
      <c r="A16" s="8" t="s">
        <v>220</v>
      </c>
      <c r="B16" s="2">
        <f>ROUND(2200*B14,0)</f>
        <v>272</v>
      </c>
      <c r="C16" s="2">
        <f>ROUND(2200*C14,0)</f>
        <v>181</v>
      </c>
      <c r="D16" s="2">
        <f>ROUND(2200*D14,0)</f>
        <v>635</v>
      </c>
      <c r="E16" s="2">
        <f>ROUND(2200*E14,0)</f>
        <v>634</v>
      </c>
      <c r="F16" s="2">
        <f>ROUND(2200*F14,0)</f>
        <v>478</v>
      </c>
      <c r="G16" s="3">
        <f>SUM(B16:F16)</f>
        <v>2200</v>
      </c>
    </row>
    <row r="17" spans="1:9">
      <c r="A17" s="12" t="s">
        <v>238</v>
      </c>
      <c r="B17" s="2"/>
      <c r="C17" s="2"/>
      <c r="D17" s="2"/>
      <c r="E17" s="14"/>
    </row>
    <row r="19" spans="1:9" ht="15" thickBot="1">
      <c r="A19" s="16" t="s">
        <v>337</v>
      </c>
      <c r="B19" t="s">
        <v>259</v>
      </c>
      <c r="C19" t="s">
        <v>258</v>
      </c>
    </row>
    <row r="20" spans="1:9" ht="15" thickBot="1">
      <c r="A20" s="8" t="s">
        <v>218</v>
      </c>
      <c r="B20">
        <v>0.4437874</v>
      </c>
      <c r="C20">
        <v>0.55621259999999995</v>
      </c>
      <c r="D20" s="22">
        <f>SUM(B20:C20)</f>
        <v>1</v>
      </c>
      <c r="F20" t="s">
        <v>768</v>
      </c>
      <c r="G20" t="s">
        <v>769</v>
      </c>
    </row>
    <row r="21" spans="1:9" ht="15" thickBot="1">
      <c r="A21" s="8" t="s">
        <v>219</v>
      </c>
      <c r="B21">
        <f>ROUND(2000*B20,0)</f>
        <v>888</v>
      </c>
      <c r="C21">
        <f>ROUND(2000*C20,0)</f>
        <v>1112</v>
      </c>
      <c r="D21">
        <f>SUM(B21:C21)</f>
        <v>2000</v>
      </c>
    </row>
    <row r="22" spans="1:9" ht="26.5" thickBot="1">
      <c r="A22" s="8" t="s">
        <v>220</v>
      </c>
      <c r="B22">
        <f>ROUND(2200*B20,0)</f>
        <v>976</v>
      </c>
      <c r="C22">
        <f>ROUND(2200*C20,0)</f>
        <v>1224</v>
      </c>
      <c r="D22">
        <f>SUM(B22:C22)</f>
        <v>2200</v>
      </c>
      <c r="G22" t="s">
        <v>771</v>
      </c>
      <c r="H22" t="s">
        <v>772</v>
      </c>
      <c r="I22" t="s">
        <v>788</v>
      </c>
    </row>
    <row r="23" spans="1:9">
      <c r="A23" s="12" t="s">
        <v>238</v>
      </c>
      <c r="G23" s="42" t="s">
        <v>773</v>
      </c>
      <c r="H23" s="42" t="s">
        <v>770</v>
      </c>
      <c r="I23">
        <v>1</v>
      </c>
    </row>
    <row r="24" spans="1:9">
      <c r="G24" s="42" t="s">
        <v>774</v>
      </c>
      <c r="H24" s="42" t="s">
        <v>775</v>
      </c>
      <c r="I24">
        <v>1</v>
      </c>
    </row>
    <row r="25" spans="1:9">
      <c r="G25" s="42" t="s">
        <v>776</v>
      </c>
      <c r="H25" s="42" t="s">
        <v>777</v>
      </c>
      <c r="I25">
        <v>1</v>
      </c>
    </row>
    <row r="26" spans="1:9">
      <c r="G26" t="s">
        <v>778</v>
      </c>
      <c r="H26" t="s">
        <v>779</v>
      </c>
      <c r="I26">
        <v>0</v>
      </c>
    </row>
    <row r="27" spans="1:9">
      <c r="G27" t="s">
        <v>780</v>
      </c>
      <c r="I27">
        <v>0</v>
      </c>
    </row>
    <row r="28" spans="1:9">
      <c r="G28" t="s">
        <v>781</v>
      </c>
      <c r="I28">
        <v>0</v>
      </c>
    </row>
    <row r="29" spans="1:9">
      <c r="G29" t="s">
        <v>782</v>
      </c>
      <c r="H29" t="s">
        <v>783</v>
      </c>
      <c r="I29">
        <v>0</v>
      </c>
    </row>
    <row r="30" spans="1:9">
      <c r="G30" t="s">
        <v>784</v>
      </c>
      <c r="H30" t="s">
        <v>785</v>
      </c>
      <c r="I30">
        <v>0</v>
      </c>
    </row>
    <row r="31" spans="1:9">
      <c r="G31" t="s">
        <v>786</v>
      </c>
      <c r="H31" t="s">
        <v>787</v>
      </c>
      <c r="I3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8" sqref="B8:F8"/>
    </sheetView>
  </sheetViews>
  <sheetFormatPr defaultColWidth="10.81640625" defaultRowHeight="14.5"/>
  <sheetData>
    <row r="1" spans="1:7" ht="15" thickBot="1">
      <c r="A1" s="12" t="s">
        <v>222</v>
      </c>
      <c r="B1" s="15" t="s">
        <v>223</v>
      </c>
      <c r="C1" s="15" t="s">
        <v>224</v>
      </c>
      <c r="D1" s="10"/>
      <c r="E1" s="10"/>
      <c r="F1" s="10"/>
    </row>
    <row r="2" spans="1:7" ht="15" thickBot="1">
      <c r="A2" s="8" t="s">
        <v>218</v>
      </c>
      <c r="B2" s="9">
        <f>1/(1+F3)</f>
        <v>0.51224795602862983</v>
      </c>
      <c r="C2" s="9">
        <f>F3/(1+F3)</f>
        <v>0.48775204397137012</v>
      </c>
      <c r="D2" s="10">
        <f>SUM(B2:C2)</f>
        <v>1</v>
      </c>
      <c r="E2" s="10"/>
      <c r="F2" s="10" t="s">
        <v>553</v>
      </c>
    </row>
    <row r="3" spans="1:7" ht="15" thickBot="1">
      <c r="A3" s="8" t="s">
        <v>219</v>
      </c>
      <c r="B3" s="11">
        <f>ROUND(2000*B2,0)</f>
        <v>1024</v>
      </c>
      <c r="C3" s="11">
        <f>ROUND(2000*C2,0)</f>
        <v>976</v>
      </c>
      <c r="D3" s="11">
        <f>ROUND(2000*D2,0)</f>
        <v>2000</v>
      </c>
      <c r="E3" s="10"/>
      <c r="F3" s="10">
        <v>0.95217958067188335</v>
      </c>
    </row>
    <row r="4" spans="1:7" ht="26.5" thickBot="1">
      <c r="A4" s="8" t="s">
        <v>220</v>
      </c>
      <c r="B4" s="11">
        <f>ROUND(2200*B2,0)</f>
        <v>1127</v>
      </c>
      <c r="C4" s="11">
        <f>ROUND(2200*C2,0)</f>
        <v>1073</v>
      </c>
      <c r="D4" s="11">
        <f>ROUND(2200*D2,0)</f>
        <v>2200</v>
      </c>
      <c r="E4" s="10"/>
      <c r="F4" s="10"/>
    </row>
    <row r="6" spans="1:7" ht="15" thickBot="1"/>
    <row r="7" spans="1:7" ht="15" thickBot="1">
      <c r="A7" s="12" t="s">
        <v>225</v>
      </c>
      <c r="B7" s="15" t="s">
        <v>226</v>
      </c>
      <c r="C7" s="15" t="s">
        <v>227</v>
      </c>
      <c r="D7" s="15" t="s">
        <v>228</v>
      </c>
      <c r="E7" s="15" t="s">
        <v>229</v>
      </c>
      <c r="F7" s="15" t="s">
        <v>230</v>
      </c>
      <c r="G7" s="10"/>
    </row>
    <row r="8" spans="1:7" ht="15" thickBot="1">
      <c r="A8" s="8" t="s">
        <v>218</v>
      </c>
      <c r="B8" s="9">
        <v>0.14903892679989256</v>
      </c>
      <c r="C8" s="9">
        <v>0.21540663132380461</v>
      </c>
      <c r="D8" s="9">
        <v>0.29591305102515247</v>
      </c>
      <c r="E8" s="9">
        <v>0.21188894569774219</v>
      </c>
      <c r="F8" s="9">
        <v>0.12775244515340833</v>
      </c>
      <c r="G8" s="10">
        <f>SUM(B8:F8)</f>
        <v>1</v>
      </c>
    </row>
    <row r="9" spans="1:7" ht="15" thickBot="1">
      <c r="A9" s="8" t="s">
        <v>219</v>
      </c>
      <c r="B9" s="11">
        <f t="shared" ref="B9:G9" si="0">ROUND(2000*B8,0)</f>
        <v>298</v>
      </c>
      <c r="C9" s="11">
        <f t="shared" si="0"/>
        <v>431</v>
      </c>
      <c r="D9" s="11">
        <f t="shared" si="0"/>
        <v>592</v>
      </c>
      <c r="E9" s="11">
        <f t="shared" si="0"/>
        <v>424</v>
      </c>
      <c r="F9" s="11">
        <f t="shared" si="0"/>
        <v>256</v>
      </c>
      <c r="G9" s="11">
        <f t="shared" si="0"/>
        <v>2000</v>
      </c>
    </row>
    <row r="10" spans="1:7" ht="26.5" thickBot="1">
      <c r="A10" s="8" t="s">
        <v>220</v>
      </c>
      <c r="B10" s="11">
        <f t="shared" ref="B10:G10" si="1">ROUND(2200*B8,0)</f>
        <v>328</v>
      </c>
      <c r="C10" s="11">
        <f t="shared" si="1"/>
        <v>474</v>
      </c>
      <c r="D10" s="11">
        <f t="shared" si="1"/>
        <v>651</v>
      </c>
      <c r="E10" s="11">
        <f t="shared" si="1"/>
        <v>466</v>
      </c>
      <c r="F10" s="11">
        <f t="shared" si="1"/>
        <v>281</v>
      </c>
      <c r="G10" s="11">
        <f t="shared" si="1"/>
        <v>2200</v>
      </c>
    </row>
    <row r="11" spans="1:7">
      <c r="A11" s="12" t="s">
        <v>238</v>
      </c>
      <c r="B11" s="13"/>
      <c r="C11" s="13"/>
      <c r="D11" s="13"/>
      <c r="E11" s="13"/>
      <c r="F11" s="13"/>
      <c r="G11" s="1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8" sqref="B8:F8"/>
    </sheetView>
  </sheetViews>
  <sheetFormatPr defaultColWidth="10.81640625" defaultRowHeight="14.5"/>
  <sheetData>
    <row r="1" spans="1:7" ht="15" thickBot="1">
      <c r="A1" s="12" t="s">
        <v>222</v>
      </c>
      <c r="B1" s="15" t="s">
        <v>223</v>
      </c>
      <c r="C1" s="15" t="s">
        <v>224</v>
      </c>
      <c r="D1" s="10"/>
      <c r="E1" s="10"/>
      <c r="F1" s="10"/>
    </row>
    <row r="2" spans="1:7" ht="15" thickBot="1">
      <c r="A2" s="8" t="s">
        <v>218</v>
      </c>
      <c r="B2" s="9">
        <f>1/(1+F3)</f>
        <v>0.51821302803620284</v>
      </c>
      <c r="C2" s="9">
        <f>F3/(1+F3)</f>
        <v>0.48178697196379722</v>
      </c>
      <c r="D2" s="10">
        <f>SUM(B2:C2)</f>
        <v>1</v>
      </c>
      <c r="E2" s="10"/>
      <c r="F2" s="10" t="s">
        <v>553</v>
      </c>
    </row>
    <row r="3" spans="1:7" ht="15" thickBot="1">
      <c r="A3" s="8" t="s">
        <v>219</v>
      </c>
      <c r="B3" s="11">
        <f>ROUND(2000*B2,0)</f>
        <v>1036</v>
      </c>
      <c r="C3" s="11">
        <f>ROUND(2000*C2,0)</f>
        <v>964</v>
      </c>
      <c r="D3" s="11">
        <f>ROUND(2000*D2,0)</f>
        <v>2000</v>
      </c>
      <c r="E3" s="10"/>
      <c r="F3" s="10">
        <v>0.92970833595125124</v>
      </c>
    </row>
    <row r="4" spans="1:7" ht="26.5" thickBot="1">
      <c r="A4" s="8" t="s">
        <v>220</v>
      </c>
      <c r="B4" s="11">
        <f>ROUND(2200*B2,0)</f>
        <v>1140</v>
      </c>
      <c r="C4" s="11">
        <f>ROUND(2200*C2,0)</f>
        <v>1060</v>
      </c>
      <c r="D4" s="11">
        <f>ROUND(2200*D2,0)</f>
        <v>2200</v>
      </c>
      <c r="E4" s="10"/>
      <c r="F4" s="10"/>
    </row>
    <row r="6" spans="1:7" ht="15" thickBot="1"/>
    <row r="7" spans="1:7" ht="15" thickBot="1">
      <c r="A7" s="12" t="s">
        <v>225</v>
      </c>
      <c r="B7" s="15" t="s">
        <v>226</v>
      </c>
      <c r="C7" s="15" t="s">
        <v>227</v>
      </c>
      <c r="D7" s="15" t="s">
        <v>228</v>
      </c>
      <c r="E7" s="15" t="s">
        <v>229</v>
      </c>
      <c r="F7" s="15" t="s">
        <v>230</v>
      </c>
      <c r="G7" s="10"/>
    </row>
    <row r="8" spans="1:7" ht="15" thickBot="1">
      <c r="A8" s="8" t="s">
        <v>218</v>
      </c>
      <c r="B8" s="9">
        <v>0.17573222355182366</v>
      </c>
      <c r="C8" s="9">
        <v>0.2328969482207483</v>
      </c>
      <c r="D8" s="9">
        <v>0.29984795469291364</v>
      </c>
      <c r="E8" s="9">
        <v>0.1827328072764747</v>
      </c>
      <c r="F8" s="9">
        <v>0.10879006625803997</v>
      </c>
      <c r="G8" s="10">
        <f>SUM(B8:F8)</f>
        <v>1.0000000000000002</v>
      </c>
    </row>
    <row r="9" spans="1:7" ht="15" thickBot="1">
      <c r="A9" s="8" t="s">
        <v>219</v>
      </c>
      <c r="B9" s="11">
        <f t="shared" ref="B9:G9" si="0">ROUND(2000*B8,0)</f>
        <v>351</v>
      </c>
      <c r="C9" s="11">
        <f t="shared" si="0"/>
        <v>466</v>
      </c>
      <c r="D9" s="11">
        <f t="shared" si="0"/>
        <v>600</v>
      </c>
      <c r="E9" s="11">
        <f t="shared" si="0"/>
        <v>365</v>
      </c>
      <c r="F9" s="11">
        <f t="shared" si="0"/>
        <v>218</v>
      </c>
      <c r="G9" s="11">
        <f t="shared" si="0"/>
        <v>2000</v>
      </c>
    </row>
    <row r="10" spans="1:7" ht="26.5" thickBot="1">
      <c r="A10" s="8" t="s">
        <v>220</v>
      </c>
      <c r="B10" s="11">
        <f t="shared" ref="B10:G10" si="1">ROUND(2200*B8,0)</f>
        <v>387</v>
      </c>
      <c r="C10" s="11">
        <f t="shared" si="1"/>
        <v>512</v>
      </c>
      <c r="D10" s="11">
        <f t="shared" si="1"/>
        <v>660</v>
      </c>
      <c r="E10" s="11">
        <f t="shared" si="1"/>
        <v>402</v>
      </c>
      <c r="F10" s="11">
        <f t="shared" si="1"/>
        <v>239</v>
      </c>
      <c r="G10" s="11">
        <f t="shared" si="1"/>
        <v>2200</v>
      </c>
    </row>
    <row r="11" spans="1:7">
      <c r="A11" s="12" t="s">
        <v>238</v>
      </c>
      <c r="B11" s="13"/>
      <c r="C11" s="13"/>
      <c r="D11" s="13"/>
      <c r="E11" s="13"/>
      <c r="F11" s="13"/>
      <c r="G11" s="1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8" sqref="B8:F8"/>
    </sheetView>
  </sheetViews>
  <sheetFormatPr defaultColWidth="10.81640625" defaultRowHeight="14.5"/>
  <sheetData>
    <row r="1" spans="1:7" ht="15" thickBot="1">
      <c r="A1" s="12" t="s">
        <v>222</v>
      </c>
      <c r="B1" s="15" t="s">
        <v>223</v>
      </c>
      <c r="C1" s="15" t="s">
        <v>224</v>
      </c>
      <c r="D1" s="10"/>
      <c r="E1" s="10"/>
      <c r="F1" s="10"/>
    </row>
    <row r="2" spans="1:7" ht="15" thickBot="1">
      <c r="A2" s="8" t="s">
        <v>218</v>
      </c>
      <c r="B2" s="9">
        <f>1/(1+F3)</f>
        <v>0.49751243781094534</v>
      </c>
      <c r="C2" s="9">
        <f>F3/(1+F3)</f>
        <v>0.50248756218905477</v>
      </c>
      <c r="D2" s="10">
        <f>SUM(B2:C2)</f>
        <v>1</v>
      </c>
      <c r="E2" s="10"/>
      <c r="F2" s="10" t="s">
        <v>553</v>
      </c>
    </row>
    <row r="3" spans="1:7" ht="15" thickBot="1">
      <c r="A3" s="8" t="s">
        <v>219</v>
      </c>
      <c r="B3" s="11">
        <f>ROUND(2000*B2,0)</f>
        <v>995</v>
      </c>
      <c r="C3" s="11">
        <f>ROUND(2000*C2,0)</f>
        <v>1005</v>
      </c>
      <c r="D3" s="11">
        <f>ROUND(2000*D2,0)</f>
        <v>2000</v>
      </c>
      <c r="E3" s="10"/>
      <c r="F3" s="10">
        <v>1.01</v>
      </c>
    </row>
    <row r="4" spans="1:7" ht="26.5" thickBot="1">
      <c r="A4" s="8" t="s">
        <v>220</v>
      </c>
      <c r="B4" s="11">
        <f>ROUND(2200*B2,0)</f>
        <v>1095</v>
      </c>
      <c r="C4" s="11">
        <f>ROUND(2200*C2,0)</f>
        <v>1105</v>
      </c>
      <c r="D4" s="11">
        <f>ROUND(2200*D2,0)</f>
        <v>2200</v>
      </c>
      <c r="E4" s="10"/>
      <c r="F4" s="10"/>
    </row>
    <row r="6" spans="1:7" ht="15" thickBot="1"/>
    <row r="7" spans="1:7" ht="15" thickBot="1">
      <c r="A7" s="12" t="s">
        <v>225</v>
      </c>
      <c r="B7" s="15" t="s">
        <v>226</v>
      </c>
      <c r="C7" s="15" t="s">
        <v>227</v>
      </c>
      <c r="D7" s="15" t="s">
        <v>228</v>
      </c>
      <c r="E7" s="15" t="s">
        <v>229</v>
      </c>
      <c r="F7" s="15" t="s">
        <v>230</v>
      </c>
      <c r="G7" s="10"/>
    </row>
    <row r="8" spans="1:7" ht="15" thickBot="1">
      <c r="A8" s="8" t="s">
        <v>218</v>
      </c>
      <c r="B8" s="9">
        <v>9.7661294959996411E-2</v>
      </c>
      <c r="C8" s="9">
        <v>0.15904807790968184</v>
      </c>
      <c r="D8" s="9">
        <v>0.27449641413428144</v>
      </c>
      <c r="E8" s="9">
        <v>0.28165171586977938</v>
      </c>
      <c r="F8" s="9">
        <v>0.18714249712626085</v>
      </c>
      <c r="G8" s="10">
        <f>SUM(B8:F8)</f>
        <v>0.99999999999999989</v>
      </c>
    </row>
    <row r="9" spans="1:7" ht="15" thickBot="1">
      <c r="A9" s="8" t="s">
        <v>219</v>
      </c>
      <c r="B9" s="11">
        <f t="shared" ref="B9:G9" si="0">ROUND(2000*B8,0)</f>
        <v>195</v>
      </c>
      <c r="C9" s="11">
        <f t="shared" si="0"/>
        <v>318</v>
      </c>
      <c r="D9" s="11">
        <f t="shared" si="0"/>
        <v>549</v>
      </c>
      <c r="E9" s="11">
        <f t="shared" si="0"/>
        <v>563</v>
      </c>
      <c r="F9" s="11">
        <f t="shared" si="0"/>
        <v>374</v>
      </c>
      <c r="G9" s="11">
        <f t="shared" si="0"/>
        <v>2000</v>
      </c>
    </row>
    <row r="10" spans="1:7" ht="26.5" thickBot="1">
      <c r="A10" s="8" t="s">
        <v>220</v>
      </c>
      <c r="B10" s="11">
        <f t="shared" ref="B10:G10" si="1">ROUND(2200*B8,0)</f>
        <v>215</v>
      </c>
      <c r="C10" s="11">
        <f t="shared" si="1"/>
        <v>350</v>
      </c>
      <c r="D10" s="11">
        <f t="shared" si="1"/>
        <v>604</v>
      </c>
      <c r="E10" s="11">
        <f t="shared" si="1"/>
        <v>620</v>
      </c>
      <c r="F10" s="11">
        <f t="shared" si="1"/>
        <v>412</v>
      </c>
      <c r="G10" s="11">
        <f t="shared" si="1"/>
        <v>2200</v>
      </c>
    </row>
    <row r="11" spans="1:7">
      <c r="A11" s="12" t="s">
        <v>238</v>
      </c>
      <c r="B11" s="13"/>
      <c r="C11" s="13"/>
      <c r="D11" s="13"/>
      <c r="E11" s="13"/>
      <c r="F11" s="13"/>
      <c r="G1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Specificities</vt:lpstr>
      <vt:lpstr>quotas_US</vt:lpstr>
      <vt:lpstr>quotas_DK</vt:lpstr>
      <vt:lpstr>quotas_FR</vt:lpstr>
      <vt:lpstr>quotas_DE</vt:lpstr>
      <vt:lpstr>quotas_IT</vt:lpstr>
      <vt:lpstr>quotas_PL</vt:lpstr>
      <vt:lpstr>quotas_SP</vt:lpstr>
      <vt:lpstr>quotas_UK</vt:lpstr>
      <vt:lpstr>quotas_JP</vt:lpstr>
      <vt:lpstr>quotas_IN</vt:lpstr>
      <vt:lpstr>quotas_ID</vt:lpstr>
      <vt:lpstr>quotas_SA</vt:lpstr>
      <vt:lpstr>quotas_CH</vt:lpstr>
      <vt:lpstr>quotas_BR</vt:lpstr>
      <vt:lpstr>quotas_MX</vt:lpstr>
      <vt:lpstr>quotas_SK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Fabre  Adrien</dc:creator>
  <cp:lastModifiedBy>Fabre  Adrien</cp:lastModifiedBy>
  <dcterms:created xsi:type="dcterms:W3CDTF">2021-05-05T09:51:24Z</dcterms:created>
  <dcterms:modified xsi:type="dcterms:W3CDTF">2021-07-16T21:38:19Z</dcterms:modified>
</cp:coreProperties>
</file>