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8380" windowHeight="10305" activeTab="6"/>
  </bookViews>
  <sheets>
    <sheet name="Figures" sheetId="1" r:id="rId1"/>
    <sheet name="educ" sheetId="9" r:id="rId2"/>
    <sheet name="Quotas" sheetId="8" r:id="rId3"/>
    <sheet name="features" sheetId="7" r:id="rId4"/>
    <sheet name="Sources" sheetId="3" r:id="rId5"/>
    <sheet name="Income" sheetId="5"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H4" i="5"/>
  <c r="C2" i="5"/>
  <c r="D2" i="5"/>
  <c r="E2" i="5"/>
  <c r="F2" i="5"/>
  <c r="G2" i="5"/>
  <c r="H2" i="5"/>
  <c r="I2" i="5"/>
  <c r="J2" i="5"/>
  <c r="K2" i="5"/>
  <c r="L2" i="5"/>
  <c r="C3" i="5"/>
  <c r="D3" i="5"/>
  <c r="E3" i="5"/>
  <c r="F3" i="5"/>
  <c r="G3" i="5"/>
  <c r="I3" i="5"/>
  <c r="J3" i="5"/>
  <c r="K3" i="5"/>
  <c r="L3" i="5"/>
  <c r="C4" i="5"/>
  <c r="D4" i="5"/>
  <c r="E4" i="5"/>
  <c r="F4" i="5"/>
  <c r="G4" i="5"/>
  <c r="I4" i="5"/>
  <c r="J4" i="5"/>
  <c r="K4" i="5"/>
  <c r="L4" i="5"/>
  <c r="C5" i="5"/>
  <c r="D5" i="5"/>
  <c r="E5" i="5"/>
  <c r="F5" i="5"/>
  <c r="G5" i="5"/>
  <c r="H5" i="5"/>
  <c r="I5" i="5"/>
  <c r="J5" i="5"/>
  <c r="K5" i="5"/>
  <c r="L5" i="5"/>
  <c r="C6" i="5"/>
  <c r="D6" i="5"/>
  <c r="E6" i="5"/>
  <c r="F6" i="5"/>
  <c r="G6" i="5"/>
  <c r="H6" i="5"/>
  <c r="I6" i="5"/>
  <c r="J6" i="5"/>
  <c r="K6" i="5"/>
  <c r="L6" i="5"/>
  <c r="C7" i="5"/>
  <c r="D7" i="5"/>
  <c r="E7" i="5"/>
  <c r="F7" i="5"/>
  <c r="G7" i="5"/>
  <c r="H7" i="5"/>
  <c r="I7" i="5"/>
  <c r="J7" i="5"/>
  <c r="K7" i="5"/>
  <c r="L7" i="5"/>
  <c r="C8" i="5"/>
  <c r="D8" i="5"/>
  <c r="E8" i="5"/>
  <c r="F8" i="5"/>
  <c r="G8" i="5"/>
  <c r="H8" i="5"/>
  <c r="I8" i="5"/>
  <c r="J8" i="5"/>
  <c r="K8" i="5"/>
  <c r="L8" i="5"/>
  <c r="C9" i="5"/>
  <c r="D9" i="5"/>
  <c r="E9" i="5"/>
  <c r="F9" i="5"/>
  <c r="G9" i="5"/>
  <c r="H9" i="5"/>
  <c r="I9" i="5"/>
  <c r="J9" i="5"/>
  <c r="K9" i="5"/>
  <c r="L9" i="5"/>
  <c r="C10" i="5"/>
  <c r="D10" i="5"/>
  <c r="E10" i="5"/>
  <c r="F10" i="5"/>
  <c r="G10" i="5"/>
  <c r="H10" i="5"/>
  <c r="I10" i="5"/>
  <c r="J10" i="5"/>
  <c r="K10" i="5"/>
  <c r="L10" i="5"/>
  <c r="C11" i="5"/>
  <c r="D11" i="5"/>
  <c r="E11" i="5"/>
  <c r="F11" i="5"/>
  <c r="G11" i="5"/>
  <c r="H11" i="5"/>
  <c r="I11" i="5"/>
  <c r="J11" i="5"/>
  <c r="K11" i="5"/>
  <c r="L11" i="5"/>
  <c r="C12" i="5"/>
  <c r="D12" i="5"/>
  <c r="E12" i="5"/>
  <c r="F12" i="5"/>
  <c r="G12" i="5"/>
  <c r="H12" i="5"/>
  <c r="I12" i="5"/>
  <c r="J12" i="5"/>
  <c r="K12" i="5"/>
  <c r="L12" i="5"/>
  <c r="B3" i="5"/>
  <c r="B4" i="5"/>
  <c r="B5" i="5"/>
  <c r="B6" i="5"/>
  <c r="B7" i="5"/>
  <c r="B8" i="5"/>
  <c r="B9" i="5"/>
  <c r="B10" i="5"/>
  <c r="B11" i="5"/>
  <c r="B12" i="5"/>
  <c r="B2" i="5"/>
  <c r="C3" i="10"/>
  <c r="C4" i="10"/>
  <c r="C5" i="10"/>
  <c r="C6" i="10"/>
  <c r="C7" i="10"/>
  <c r="C8" i="10"/>
  <c r="C9" i="10"/>
  <c r="C10" i="10"/>
  <c r="C11" i="10"/>
  <c r="C12" i="10"/>
  <c r="C2" i="10"/>
  <c r="B3" i="10"/>
  <c r="D3" i="10"/>
  <c r="E3" i="10"/>
  <c r="F3" i="10"/>
  <c r="B4" i="10"/>
  <c r="D4" i="10"/>
  <c r="E4" i="10"/>
  <c r="F4" i="10"/>
  <c r="B5" i="10"/>
  <c r="D5" i="10"/>
  <c r="E5" i="10"/>
  <c r="F5" i="10"/>
  <c r="B6" i="10"/>
  <c r="D6" i="10"/>
  <c r="E6" i="10"/>
  <c r="F6" i="10"/>
  <c r="B7" i="10"/>
  <c r="D7" i="10"/>
  <c r="E7" i="10"/>
  <c r="F7" i="10"/>
  <c r="B8" i="10"/>
  <c r="D8" i="10"/>
  <c r="E8" i="10"/>
  <c r="F8" i="10"/>
  <c r="B9" i="10"/>
  <c r="D9" i="10"/>
  <c r="E9" i="10"/>
  <c r="F9" i="10"/>
  <c r="B10" i="10"/>
  <c r="D10" i="10"/>
  <c r="E10" i="10"/>
  <c r="F10" i="10"/>
  <c r="B11" i="10"/>
  <c r="D11" i="10"/>
  <c r="E11" i="10"/>
  <c r="F11" i="10"/>
  <c r="B12" i="10"/>
  <c r="D12" i="10"/>
  <c r="E12" i="10"/>
  <c r="F12" i="10"/>
  <c r="D2" i="10"/>
  <c r="E2" i="10"/>
  <c r="F2" i="10"/>
  <c r="B2" i="10"/>
  <c r="L12" i="10" l="1"/>
  <c r="L2" i="10"/>
  <c r="H27" i="10"/>
  <c r="H28" i="10" s="1"/>
  <c r="I27" i="10"/>
  <c r="I28" i="10" s="1"/>
  <c r="J27" i="10"/>
  <c r="J28" i="10" s="1"/>
  <c r="G27" i="10"/>
  <c r="G28" i="10" s="1"/>
  <c r="C26" i="10"/>
  <c r="D26" i="10"/>
  <c r="E26" i="10"/>
  <c r="F26" i="10"/>
  <c r="G26" i="10"/>
  <c r="H26" i="10"/>
  <c r="I26" i="10"/>
  <c r="J26" i="10"/>
  <c r="K26" i="10"/>
  <c r="L26" i="10"/>
  <c r="L3" i="10" s="1"/>
  <c r="B26" i="10"/>
  <c r="G7" i="10" l="1"/>
  <c r="G8" i="10"/>
  <c r="G11" i="10"/>
  <c r="G12" i="10"/>
  <c r="G2" i="10"/>
  <c r="G4" i="10"/>
  <c r="G10" i="10"/>
  <c r="G3" i="10"/>
  <c r="G5" i="10"/>
  <c r="G9" i="10"/>
  <c r="G6" i="10"/>
  <c r="J8" i="10"/>
  <c r="J9" i="10"/>
  <c r="J10" i="10"/>
  <c r="J11" i="10"/>
  <c r="J12" i="10"/>
  <c r="J2" i="10"/>
  <c r="J3" i="10"/>
  <c r="J6" i="10"/>
  <c r="J4" i="10"/>
  <c r="J7" i="10"/>
  <c r="J5" i="10"/>
  <c r="I7" i="10"/>
  <c r="I8" i="10"/>
  <c r="I9" i="10"/>
  <c r="I10" i="10"/>
  <c r="I5" i="10"/>
  <c r="I2" i="10"/>
  <c r="I3" i="10"/>
  <c r="I11" i="10"/>
  <c r="I12" i="10"/>
  <c r="I6" i="10"/>
  <c r="I4" i="10"/>
  <c r="H7" i="10"/>
  <c r="H2" i="10"/>
  <c r="H3" i="10"/>
  <c r="H11" i="10"/>
  <c r="H4" i="10"/>
  <c r="H12" i="10"/>
  <c r="H8" i="10"/>
  <c r="H9" i="10"/>
  <c r="H10" i="10"/>
  <c r="H6" i="10"/>
  <c r="H5" i="10"/>
  <c r="L10" i="10"/>
  <c r="L9" i="10"/>
  <c r="L6" i="10"/>
  <c r="L4" i="10"/>
  <c r="L11" i="10"/>
  <c r="L8" i="10"/>
  <c r="L7" i="10"/>
  <c r="L5" i="10"/>
  <c r="AC13" i="8"/>
  <c r="F16" i="8" l="1"/>
  <c r="G16" i="8"/>
  <c r="H16" i="8"/>
  <c r="I16" i="8"/>
  <c r="J16" i="8"/>
  <c r="K16" i="8"/>
  <c r="L16" i="8"/>
  <c r="M16" i="8"/>
  <c r="N16" i="8"/>
  <c r="O16" i="8"/>
  <c r="P16" i="8"/>
  <c r="Q16" i="8"/>
  <c r="R16" i="8"/>
  <c r="S16" i="8"/>
  <c r="T16" i="8"/>
  <c r="U16" i="8"/>
  <c r="AC16" i="8"/>
  <c r="AD16" i="8"/>
  <c r="AE16" i="8"/>
  <c r="AF16" i="8"/>
  <c r="AG16" i="8"/>
  <c r="AH16" i="8"/>
  <c r="AI16" i="8"/>
  <c r="AJ16" i="8"/>
  <c r="AK16" i="8"/>
  <c r="AL16" i="8"/>
  <c r="AM16" i="8"/>
  <c r="AN16" i="8"/>
  <c r="AO16" i="8"/>
  <c r="AP16" i="8"/>
  <c r="AQ16" i="8"/>
  <c r="AR16" i="8"/>
  <c r="E16" i="8"/>
  <c r="AS2" i="8"/>
  <c r="AS16" i="8" s="1"/>
  <c r="N2" i="8"/>
  <c r="M2" i="8"/>
  <c r="L2" i="8"/>
  <c r="B5" i="8"/>
  <c r="C8" i="8" s="1"/>
  <c r="X5" i="8" s="1"/>
  <c r="AS11" i="8"/>
  <c r="N11" i="8"/>
  <c r="M11" i="8"/>
  <c r="L11" i="8"/>
  <c r="AS10" i="8"/>
  <c r="N10" i="8"/>
  <c r="M10" i="8"/>
  <c r="L10" i="8"/>
  <c r="AS7" i="8"/>
  <c r="N7" i="8"/>
  <c r="M7" i="8"/>
  <c r="L7" i="8"/>
  <c r="AS6" i="8"/>
  <c r="N6" i="8"/>
  <c r="M6" i="8"/>
  <c r="L6" i="8"/>
  <c r="X4" i="8" l="1"/>
  <c r="C7" i="8"/>
  <c r="W5" i="8" s="1"/>
  <c r="C6" i="8"/>
  <c r="C10" i="8"/>
  <c r="Z5" i="8" s="1"/>
  <c r="C12" i="8"/>
  <c r="C9" i="8"/>
  <c r="AK4" i="8" s="1"/>
  <c r="C11" i="8"/>
  <c r="AA5" i="8" s="1"/>
  <c r="AG10" i="8"/>
  <c r="AH10" i="8"/>
  <c r="AI10" i="8"/>
  <c r="AL4" i="8"/>
  <c r="AJ10" i="8"/>
  <c r="AH6" i="8"/>
  <c r="AI6" i="8"/>
  <c r="AJ6" i="8"/>
  <c r="E4" i="8"/>
  <c r="AI7" i="8"/>
  <c r="AG7" i="8"/>
  <c r="AO4" i="8"/>
  <c r="O5" i="8"/>
  <c r="AH7" i="8"/>
  <c r="AJ7" i="8"/>
  <c r="AF6" i="8"/>
  <c r="AP4" i="8"/>
  <c r="P5" i="8"/>
  <c r="Q5" i="8"/>
  <c r="AR4" i="8"/>
  <c r="P4" i="8"/>
  <c r="V4" i="8"/>
  <c r="W4" i="8"/>
  <c r="AL5" i="8"/>
  <c r="G5" i="8"/>
  <c r="AF7" i="8"/>
  <c r="AM5" i="8"/>
  <c r="H4" i="8"/>
  <c r="AB4" i="8" l="1"/>
  <c r="AB5" i="8"/>
  <c r="AK5" i="8"/>
  <c r="AN4" i="8"/>
  <c r="AG6" i="8"/>
  <c r="AC5" i="8"/>
  <c r="L5" i="8" s="1"/>
  <c r="V5" i="8"/>
  <c r="AE4" i="8"/>
  <c r="AD5" i="8"/>
  <c r="AD4" i="8"/>
  <c r="AC4" i="8"/>
  <c r="AE5" i="8"/>
  <c r="H5" i="8"/>
  <c r="AM4" i="8"/>
  <c r="Y5" i="8"/>
  <c r="Y4" i="8"/>
  <c r="I5" i="8"/>
  <c r="F4" i="8"/>
  <c r="AQ4" i="8"/>
  <c r="J5" i="8"/>
  <c r="AJ11" i="8"/>
  <c r="Q4" i="8"/>
  <c r="F5" i="8"/>
  <c r="AS4" i="8"/>
  <c r="K4" i="8"/>
  <c r="J4" i="8"/>
  <c r="G4" i="8"/>
  <c r="AF11" i="8"/>
  <c r="AA4" i="8"/>
  <c r="AF10" i="8"/>
  <c r="K5" i="8"/>
  <c r="L4" i="8"/>
  <c r="O4" i="8"/>
  <c r="I4" i="8"/>
  <c r="Z4" i="8"/>
  <c r="AH11" i="8"/>
  <c r="E5" i="8"/>
  <c r="AI11" i="8"/>
  <c r="AG11" i="8"/>
  <c r="N5" i="8" l="1"/>
  <c r="M4" i="8"/>
  <c r="M5" i="8"/>
  <c r="N4" i="8"/>
  <c r="I16" i="7" l="1"/>
  <c r="M7" i="7"/>
  <c r="N7" i="7"/>
  <c r="O7" i="7"/>
  <c r="H7" i="7"/>
  <c r="C7" i="7"/>
  <c r="D7" i="7"/>
  <c r="E7" i="7"/>
  <c r="F7" i="7"/>
  <c r="G7" i="7"/>
  <c r="I7" i="7"/>
  <c r="J7" i="7"/>
  <c r="K7" i="7"/>
  <c r="L7" i="7"/>
  <c r="B7" i="7"/>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33" i="1" l="1"/>
  <c r="B32" i="1"/>
  <c r="B34" i="1"/>
</calcChain>
</file>

<file path=xl/sharedStrings.xml><?xml version="1.0" encoding="utf-8"?>
<sst xmlns="http://schemas.openxmlformats.org/spreadsheetml/2006/main" count="2215" uniqueCount="1376">
  <si>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</si>
  <si>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</si>
  <si>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</si>
  <si>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</si>
  <si>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</si>
  <si>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</si>
  <si>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</si>
  <si>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</si>
  <si>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</si>
  <si>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</si>
  <si>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</si>
  <si>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</si>
  <si>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</si>
  <si>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</si>
  <si>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</si>
  <si>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</si>
  <si>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</si>
  <si>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</si>
  <si>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</si>
  <si>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</si>
  <si>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</si>
  <si>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</si>
  <si>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</si>
  <si>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</si>
  <si>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</si>
  <si>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</si>
  <si>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</si>
  <si>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</si>
  <si>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</si>
  <si>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</si>
  <si>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</si>
  <si>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</si>
  <si>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</si>
  <si>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</si>
  <si>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</si>
  <si>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</si>
  <si>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</si>
  <si>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</si>
  <si>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</si>
  <si>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</si>
  <si>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</si>
  <si>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</si>
  <si>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</si>
  <si>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</si>
  <si>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</si>
  <si>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</si>
  <si>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</si>
  <si>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</si>
  <si>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</si>
  <si>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</si>
  <si>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</si>
  <si>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</si>
  <si>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</si>
  <si>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</si>
  <si>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</si>
  <si>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</si>
  <si>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</si>
  <si>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</si>
  <si>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</si>
  <si>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</si>
  <si>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</si>
  <si>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</si>
  <si>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</si>
  <si>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</si>
  <si>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</si>
  <si>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</si>
  <si>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</si>
  <si>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</si>
  <si>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</si>
  <si>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</si>
  <si>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</si>
  <si>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</si>
  <si>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</si>
  <si>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</si>
  <si>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</si>
  <si>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</si>
  <si>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</si>
  <si>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</si>
  <si>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</si>
  <si>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</si>
  <si>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</si>
  <si>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</si>
  <si>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</si>
  <si>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</si>
  <si>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</si>
  <si>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</si>
  <si>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</si>
  <si>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</si>
  <si>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</si>
  <si>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</si>
  <si>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</si>
  <si>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</si>
  <si>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</si>
  <si>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</si>
  <si>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</si>
  <si>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</si>
  <si>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</si>
  <si>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</si>
  <si>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</si>
  <si>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</si>
  <si>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</si>
  <si>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</si>
  <si>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</si>
  <si>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</si>
  <si>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</si>
  <si>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</si>
  <si>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</si>
  <si>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</si>
  <si>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</si>
  <si>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</si>
  <si>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</si>
  <si>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</si>
  <si>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</si>
  <si>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</si>
  <si>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</si>
  <si>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</si>
  <si>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</si>
  <si>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</si>
  <si>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</si>
  <si>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</si>
  <si>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</si>
  <si>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</si>
  <si>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</si>
  <si>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</si>
  <si>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</si>
  <si>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</si>
  <si>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</si>
  <si>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</si>
  <si>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</si>
  <si>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</si>
  <si>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</si>
  <si>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</si>
  <si>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</si>
  <si>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</si>
  <si>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</si>
  <si>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</si>
  <si>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</si>
  <si>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</si>
  <si>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</si>
  <si>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</si>
  <si>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</si>
  <si>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</si>
  <si>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</si>
  <si>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</si>
  <si>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</si>
  <si>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</si>
  <si>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</si>
  <si>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</si>
  <si>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</si>
  <si>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</si>
  <si>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</si>
  <si>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</si>
  <si>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</si>
  <si>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</si>
  <si>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</si>
  <si>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</si>
  <si>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</si>
  <si>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</si>
  <si>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</si>
  <si>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</si>
  <si>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</si>
  <si>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</si>
  <si>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</si>
  <si>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</si>
  <si>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</si>
  <si>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</si>
  <si>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</si>
  <si>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</si>
  <si>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</si>
  <si>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</si>
  <si>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</si>
  <si>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</si>
  <si>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</si>
  <si>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</si>
  <si>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</si>
  <si>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</si>
  <si>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</si>
  <si>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</si>
  <si>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</si>
  <si>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</si>
  <si>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</si>
  <si>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</si>
  <si>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</si>
  <si>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</si>
  <si>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</si>
  <si>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</si>
  <si>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</si>
  <si>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</si>
  <si>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</si>
  <si>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</si>
  <si>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</si>
  <si>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</si>
  <si>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</si>
  <si>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</si>
  <si>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</si>
  <si>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</si>
  <si>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</si>
  <si>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</si>
  <si>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</si>
  <si>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</si>
  <si>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</si>
  <si>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</si>
  <si>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</si>
  <si>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</si>
  <si>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</si>
  <si>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</si>
  <si>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</si>
  <si>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</si>
  <si>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</si>
  <si>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</si>
  <si>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</si>
  <si>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</si>
  <si>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</si>
  <si>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</si>
  <si>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</si>
  <si>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</si>
  <si>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</si>
  <si>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</si>
  <si>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</si>
  <si>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</si>
  <si>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</si>
  <si>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</si>
  <si>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</si>
  <si>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</si>
  <si>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</si>
  <si>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</si>
  <si>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</si>
  <si>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</si>
  <si>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</si>
  <si>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</si>
  <si>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</si>
  <si>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</si>
  <si>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</si>
  <si>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</si>
  <si>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</si>
  <si>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</si>
  <si>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</si>
  <si>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</si>
  <si>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</si>
  <si>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</si>
  <si>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</si>
  <si>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</si>
  <si>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</si>
  <si>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</si>
  <si>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</si>
  <si>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</si>
  <si>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</si>
  <si>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</si>
  <si>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</si>
  <si>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</si>
  <si>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</si>
  <si>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</si>
  <si>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</si>
  <si>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</si>
  <si>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</si>
  <si>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</si>
  <si>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</si>
  <si>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</si>
  <si>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</si>
  <si>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</si>
  <si>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</si>
  <si>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</si>
  <si>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</si>
  <si>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</si>
  <si>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</si>
  <si>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</si>
  <si>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</si>
  <si>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</si>
  <si>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</si>
  <si>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</si>
  <si>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</si>
  <si>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</si>
  <si>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</si>
  <si>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</si>
  <si>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</si>
  <si>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</si>
  <si>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</si>
  <si>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</si>
  <si>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</si>
  <si>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</si>
  <si>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</si>
  <si>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</si>
  <si>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</si>
  <si>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</si>
  <si>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</si>
  <si>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</si>
  <si>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</si>
  <si>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</si>
  <si>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</si>
  <si>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</si>
  <si>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</si>
  <si>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</si>
  <si>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</si>
  <si>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</si>
  <si>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</si>
  <si>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</si>
  <si>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</si>
  <si>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</si>
  <si>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</si>
  <si>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</si>
  <si>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</si>
  <si>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</si>
  <si>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</si>
  <si>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</si>
  <si>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</si>
  <si>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</si>
  <si>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</si>
  <si>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</si>
  <si>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</si>
  <si>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</si>
  <si>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</si>
  <si>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</si>
  <si>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</si>
  <si>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</si>
  <si>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</si>
  <si>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</si>
  <si>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</si>
  <si>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</si>
  <si>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</si>
  <si>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</si>
  <si>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</si>
  <si>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</si>
  <si>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</si>
  <si>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</si>
  <si>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</si>
  <si>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</si>
  <si>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</si>
  <si>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</si>
  <si>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</si>
  <si>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</si>
  <si>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</si>
  <si>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</si>
  <si>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</si>
  <si>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</si>
  <si>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</si>
  <si>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</si>
  <si>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</si>
  <si>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</si>
  <si>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</si>
  <si>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</si>
  <si>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</si>
  <si>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</si>
  <si>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</si>
  <si>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</si>
  <si>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</si>
  <si>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</si>
  <si>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</si>
  <si>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</si>
  <si>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</si>
  <si>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</si>
  <si>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</si>
  <si>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</si>
  <si>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</si>
  <si>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</si>
  <si>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</si>
  <si>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</si>
  <si>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</si>
  <si>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</si>
  <si>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</si>
  <si>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</si>
  <si>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</si>
  <si>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</si>
  <si>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</si>
  <si>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</si>
  <si>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</si>
  <si>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</si>
  <si>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</si>
  <si>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</si>
  <si>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</si>
  <si>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</si>
  <si>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</si>
  <si>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</si>
  <si>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</si>
  <si>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</si>
  <si>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</si>
  <si>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</si>
  <si>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</si>
  <si>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</si>
  <si>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</si>
  <si>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</si>
  <si>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</si>
  <si>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</si>
  <si>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</si>
  <si>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</si>
  <si>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</si>
  <si>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</si>
  <si>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</si>
  <si>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</si>
  <si>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</si>
  <si>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</si>
  <si>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</si>
  <si>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</si>
  <si>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</si>
  <si>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</si>
  <si>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</si>
  <si>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</si>
  <si>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</si>
  <si>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</si>
  <si>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</si>
  <si>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</si>
  <si>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</si>
  <si>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</si>
  <si>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</si>
  <si>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</si>
  <si>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</si>
  <si>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</si>
  <si>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</si>
  <si>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</si>
  <si>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</si>
  <si>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</si>
  <si>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</si>
  <si>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</si>
  <si>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</si>
  <si>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</si>
  <si>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</si>
  <si>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</si>
  <si>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</si>
  <si>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</si>
  <si>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</si>
  <si>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</si>
  <si>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</si>
  <si>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</si>
  <si>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</si>
  <si>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</si>
  <si>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</si>
  <si>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</si>
  <si>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</si>
  <si>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</si>
  <si>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</si>
  <si>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</si>
  <si>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</si>
  <si>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</si>
  <si>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</si>
  <si>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</si>
  <si>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</si>
  <si>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</si>
  <si>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</si>
  <si>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</si>
  <si>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</si>
  <si>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</si>
  <si>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</si>
  <si>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</si>
  <si>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</si>
  <si>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</si>
  <si>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</si>
  <si>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</si>
  <si>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</si>
  <si>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</si>
  <si>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amount_expenses</t>
  </si>
  <si>
    <t>amount_lottery</t>
  </si>
  <si>
    <t>country_name</t>
  </si>
  <si>
    <t>la France</t>
  </si>
  <si>
    <t>emissions_low_with</t>
  </si>
  <si>
    <t>emissions_with</t>
  </si>
  <si>
    <t>true</t>
  </si>
  <si>
    <t>false</t>
  </si>
  <si>
    <t>emissions_mid_with</t>
  </si>
  <si>
    <t>emissions_high_with</t>
  </si>
  <si>
    <t>periodicity_tax</t>
  </si>
  <si>
    <t xml:space="preserve"> per year</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</si>
  <si>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</si>
  <si>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</si>
  <si>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</si>
  <si>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</si>
  <si>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</si>
  <si>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</si>
  <si>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</si>
  <si>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</si>
  <si>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</si>
  <si>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</si>
  <si>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</si>
  <si>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</si>
  <si>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</si>
  <si>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</si>
  <si>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</si>
  <si>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</si>
  <si>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</si>
  <si>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</si>
  <si>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</si>
  <si>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</si>
  <si>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</si>
  <si>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</si>
  <si>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</si>
  <si>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</si>
  <si>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</si>
  <si>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</si>
  <si>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</si>
  <si>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</si>
  <si>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</si>
  <si>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</si>
  <si>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</si>
  <si>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</si>
  <si>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</si>
  <si>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</si>
  <si>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</si>
  <si>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</si>
  <si>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</si>
  <si>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</si>
  <si>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</si>
  <si>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</si>
  <si>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</si>
  <si>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</si>
  <si>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</si>
  <si>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</si>
  <si>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</si>
  <si>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</si>
  <si>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</si>
  <si>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</si>
  <si>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</si>
  <si>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</si>
  <si>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</si>
  <si>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</si>
  <si>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</si>
  <si>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</si>
  <si>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</si>
  <si>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</si>
  <si>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</si>
  <si>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</si>
  <si>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</si>
  <si>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€30</t>
  </si>
  <si>
    <t>€10</t>
  </si>
  <si>
    <t>€40</t>
  </si>
  <si>
    <t>belief_nationality</t>
  </si>
  <si>
    <t>Europeans</t>
  </si>
  <si>
    <t xml:space="preserve"> par mois</t>
  </si>
  <si>
    <t>Revenu actuel</t>
  </si>
  <si>
    <t>Revenu après la redistribution mondiale</t>
  </si>
  <si>
    <t>30&amp;nbsp;€</t>
  </si>
  <si>
    <t>10&amp;nbsp;€</t>
  </si>
  <si>
    <t>40&amp;nbsp;€</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</si>
  <si>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</si>
  <si>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</si>
  <si>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</si>
  <si>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</si>
  <si>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</si>
  <si>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</si>
  <si>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</si>
  <si>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</si>
  <si>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</si>
  <si>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</si>
  <si>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</si>
  <si>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</si>
  <si>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</si>
  <si>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</si>
  <si>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</si>
  <si>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</si>
  <si>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</si>
  <si>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</si>
  <si>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</si>
  <si>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</si>
  <si>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</si>
  <si>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</si>
  <si>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</si>
  <si>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</si>
  <si>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$30</t>
  </si>
  <si>
    <t>$85</t>
  </si>
  <si>
    <t>$115</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</si>
  <si>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</si>
  <si>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</si>
  <si>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</si>
  <si>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</si>
  <si>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</si>
  <si>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</si>
  <si>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</si>
  <si>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</si>
  <si>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</si>
  <si>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</si>
  <si>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</si>
  <si>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</si>
  <si>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</si>
  <si>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</si>
  <si>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</si>
  <si>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</si>
  <si>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</si>
  <si>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</si>
  <si>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</si>
  <si>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</si>
  <si>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</si>
  <si>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</si>
  <si>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</si>
  <si>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</si>
  <si>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</si>
  <si>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</si>
  <si>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</si>
  <si>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</si>
  <si>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</si>
  <si>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</si>
  <si>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</si>
  <si>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</si>
  <si>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</si>
  <si>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£30</t>
  </si>
  <si>
    <t>£10</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</si>
  <si>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</si>
  <si>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</si>
  <si>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</si>
  <si>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</si>
  <si>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</si>
  <si>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</si>
  <si>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</si>
  <si>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</si>
  <si>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</si>
  <si>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</si>
  <si>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</si>
  <si>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</si>
  <si>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</si>
  <si>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</si>
  <si>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</si>
  <si>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</si>
  <si>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</si>
  <si>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</si>
  <si>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</si>
  <si>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</si>
  <si>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</si>
  <si>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</si>
  <si>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</si>
  <si>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</si>
  <si>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</si>
  <si>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</si>
  <si>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</si>
  <si>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</si>
  <si>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</si>
  <si>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</si>
  <si>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</si>
  <si>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</si>
  <si>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</si>
  <si>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</si>
  <si>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</si>
  <si>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</si>
  <si>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</si>
  <si>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</si>
  <si>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</si>
  <si>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</si>
  <si>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</si>
  <si>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</si>
  <si>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</si>
  <si>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</si>
  <si>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</si>
  <si>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</si>
  <si>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</si>
  <si>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 al mes</t>
  </si>
  <si>
    <t xml:space="preserve"> miesięcznie</t>
  </si>
  <si>
    <t xml:space="preserve"> al mese</t>
  </si>
  <si>
    <t xml:space="preserve"> pro Monat</t>
  </si>
  <si>
    <t xml:space="preserve"> в месяц</t>
  </si>
  <si>
    <t xml:space="preserve"> في الشهر</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</si>
  <si>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</si>
  <si>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</si>
  <si>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</si>
  <si>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</si>
  <si>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</si>
  <si>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</si>
  <si>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</si>
  <si>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</si>
  <si>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</si>
  <si>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</si>
  <si>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</si>
  <si>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</si>
  <si>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</si>
  <si>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</si>
  <si>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</si>
  <si>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</si>
  <si>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</si>
  <si>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</si>
  <si>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</si>
  <si>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</si>
  <si>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</si>
  <si>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</si>
  <si>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</si>
  <si>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</si>
  <si>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</si>
  <si>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</si>
  <si>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</si>
  <si>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</si>
  <si>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</si>
  <si>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500&amp;nbsp;zł</t>
  </si>
  <si>
    <t>CHF&amp;nbsp;100</t>
  </si>
  <si>
    <t>10&amp;nbsp;000&amp;nbsp;руб.</t>
  </si>
  <si>
    <t>100&amp;nbsp;franchi</t>
  </si>
  <si>
    <t>100&amp;nbsp;CHF</t>
  </si>
  <si>
    <t>40.000&amp;nbsp;zł</t>
  </si>
  <si>
    <t>300.000&amp;nbsp;zł</t>
  </si>
  <si>
    <t>4 ملايين ريال</t>
  </si>
  <si>
    <t>300,000 ريال</t>
  </si>
  <si>
    <t>40,000 ريال</t>
  </si>
  <si>
    <t>50,000 ريال</t>
  </si>
  <si>
    <t>35,000 ريال</t>
  </si>
  <si>
    <t>70,000 ريال</t>
  </si>
  <si>
    <t>25,000 ريال</t>
  </si>
  <si>
    <t>20,000 ريال</t>
  </si>
  <si>
    <t>10,000 ريال</t>
  </si>
  <si>
    <t>1,500 ريال</t>
  </si>
  <si>
    <t>1.500&amp;nbsp;zł</t>
  </si>
  <si>
    <t>10.000&amp;nbsp;zł</t>
  </si>
  <si>
    <t>25.000&amp;nbsp;zł</t>
  </si>
  <si>
    <t>35.000&amp;nbsp;zł</t>
  </si>
  <si>
    <t>50.000&amp;nbsp;zł</t>
  </si>
  <si>
    <t>70.000&amp;nbsp;zł</t>
  </si>
  <si>
    <t>30.000&amp;nbsp;zł</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</si>
  <si>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</si>
  <si>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</si>
  <si>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</si>
  <si>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</si>
  <si>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</si>
  <si>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</si>
  <si>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</si>
  <si>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</si>
  <si>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</si>
  <si>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</si>
  <si>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</si>
  <si>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 xml:space="preserve"> pro Jahr</t>
  </si>
  <si>
    <t xml:space="preserve"> all'anno</t>
  </si>
  <si>
    <t xml:space="preserve"> par an</t>
  </si>
  <si>
    <t xml:space="preserve"> al año</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</si>
  <si>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</si>
  <si>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</si>
  <si>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</si>
  <si>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</si>
  <si>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</si>
  <si>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</si>
  <si>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</si>
  <si>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</si>
  <si>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</si>
  <si>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</si>
  <si>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</si>
  <si>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</si>
  <si>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</si>
  <si>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</si>
  <si>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</si>
  <si>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</si>
  <si>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</si>
  <si>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</si>
  <si>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</si>
  <si>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</si>
  <si>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</si>
  <si>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</si>
  <si>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</si>
  <si>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</si>
  <si>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</si>
  <si>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</si>
  <si>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</si>
  <si>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</si>
  <si>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</si>
  <si>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</si>
  <si>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</si>
  <si>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</si>
  <si>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</si>
  <si>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6 mld zł</t>
  </si>
  <si>
    <t>£11 billion</t>
  </si>
  <si>
    <t>CHF 14 billion</t>
  </si>
  <si>
    <t>4兆円</t>
  </si>
  <si>
    <t>16 مليار ريال</t>
  </si>
  <si>
    <t>$514 billion</t>
  </si>
  <si>
    <t>CHF 14 Billionen</t>
  </si>
  <si>
    <t>14 milliards CHF</t>
  </si>
  <si>
    <t>14 miliardi di CHF</t>
  </si>
  <si>
    <t>LIC_revenue</t>
  </si>
  <si>
    <t>4 mld zł</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</si>
  <si>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</si>
  <si>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</si>
  <si>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</si>
  <si>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</si>
  <si>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</si>
  <si>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</si>
  <si>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</si>
  <si>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</si>
  <si>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</si>
  <si>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</si>
  <si>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</si>
  <si>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</si>
  <si>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</si>
  <si>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</si>
  <si>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</si>
  <si>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</si>
  <si>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</si>
  <si>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</si>
  <si>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</si>
  <si>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</si>
  <si>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</si>
  <si>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4 mln zł</t>
  </si>
  <si>
    <t>1 Million CHF</t>
  </si>
  <si>
    <t>5 Millionen CHF</t>
  </si>
  <si>
    <t>1 million CHF</t>
  </si>
  <si>
    <t>5 millions CHF</t>
  </si>
  <si>
    <t>1 milione di CHF</t>
  </si>
  <si>
    <t>5 milioni di CHF</t>
  </si>
  <si>
    <t>20 mln zł</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</si>
  <si>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</si>
  <si>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</si>
  <si>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</si>
  <si>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</si>
  <si>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</si>
  <si>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</si>
  <si>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</si>
  <si>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</si>
  <si>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</si>
  <si>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</si>
  <si>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</si>
  <si>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</si>
  <si>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</si>
  <si>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</si>
  <si>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</si>
  <si>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</si>
  <si>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</si>
  <si>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</si>
  <si>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</si>
  <si>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</si>
  <si>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</si>
  <si>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</si>
  <si>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</si>
  <si>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</si>
  <si>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</si>
  <si>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</si>
  <si>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</si>
  <si>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</si>
  <si>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</si>
  <si>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</si>
  <si>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</si>
  <si>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</si>
  <si>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</si>
  <si>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</si>
  <si>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</si>
  <si>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</si>
  <si>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</si>
  <si>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</si>
  <si>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</si>
  <si>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</si>
  <si>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</si>
  <si>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</si>
  <si>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</si>
  <si>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</si>
  <si>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</si>
  <si>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Dochód (po opodatkowaniu i transferach) dorosłych ludzi, od najbiedniejszych do najbogatszych</t>
  </si>
  <si>
    <t>Dochody ludzi, od najbiedniejszych do najbogatszych</t>
  </si>
  <si>
    <t>Udostępnij, kto straci:</t>
  </si>
  <si>
    <t>Udostępnij, kto korzysta:</t>
  </si>
  <si>
    <t>Stopień redystrybucji:</t>
  </si>
  <si>
    <t>W Polsce</t>
  </si>
  <si>
    <t>Polski PKB</t>
  </si>
  <si>
    <t>Zysk netto na osobę\ndorosłą wynikający z\nglobalnego programu klimatycznego\nw 2030 r.\n(w % PKB)</t>
  </si>
  <si>
    <t>Nieuczestniczący</t>
  </si>
  <si>
    <t>Polacy</t>
  </si>
  <si>
    <t>Polski</t>
  </si>
  <si>
    <t>Unia Europejska</t>
  </si>
  <si>
    <t>(Należy zauważyć, że Polska jest klasyfikowana jako kraj rozwinięty).</t>
  </si>
  <si>
    <t>(Ponieważ niektóre pozycje odnoszą się do „krajów rozwiniętych”, należy zauważyć, że Polska należy do krajów rozwiniętych).</t>
  </si>
  <si>
    <t>wybory do Parlamentu Europejskiego w 2024 r.</t>
  </si>
  <si>
    <t>Amerykanie</t>
  </si>
  <si>
    <t>Wyobraźmy sobie, że wszystkie inne kraje o wysokich dochodach (takie jak Stany Zjednoczone, Japonia, Niemcy, Francja, Wielka Brytania...) przyjmują tę politykę, a niektóre kraje o średnich dochodach (takie jak Chiny) nie.</t>
  </si>
  <si>
    <t>Wyobraźmy sobie, że niektóre kraje (takie jak Niemcy, Francja, Hiszpania, Wielka Brytania, Brazylia...) przyjmują tę politykę, a inne (takie jak Stany Zjednoczone i Chiny) nie.</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</si>
  <si>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</si>
  <si>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</si>
  <si>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</si>
  <si>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</si>
  <si>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</si>
  <si>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</si>
  <si>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</si>
  <si>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</si>
  <si>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</si>
  <si>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</si>
  <si>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</si>
  <si>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</si>
  <si>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</si>
  <si>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</si>
  <si>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</si>
  <si>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</si>
  <si>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</si>
  <si>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</si>
  <si>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</si>
  <si>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</si>
  <si>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</si>
  <si>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</si>
  <si>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</si>
  <si>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</si>
  <si>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</si>
  <si>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</si>
  <si>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</si>
  <si>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</si>
  <si>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</si>
  <si>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</si>
  <si>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</si>
  <si>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</si>
  <si>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</si>
  <si>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</si>
  <si>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</si>
  <si>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</si>
  <si>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</si>
  <si>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</si>
  <si>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</si>
  <si>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</si>
  <si>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</si>
  <si>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</si>
  <si>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</si>
  <si>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</si>
  <si>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</si>
  <si>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</si>
  <si>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</si>
  <si>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</si>
  <si>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</si>
  <si>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</si>
  <si>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</si>
  <si>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</si>
  <si>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</si>
  <si>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</si>
  <si>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</si>
  <si>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</si>
  <si>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</si>
  <si>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</si>
  <si>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</si>
  <si>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</si>
  <si>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</si>
  <si>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</si>
  <si>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</si>
  <si>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</si>
  <si>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</si>
  <si>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</si>
  <si>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</si>
  <si>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</si>
  <si>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</si>
  <si>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</si>
  <si>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</si>
  <si>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</si>
  <si>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</si>
  <si>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</si>
  <si>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Immaginiamo che tutti gli altri Paesi ad alto reddito (come gli Stati Uniti, l'Unione Europea, il Giappone...) adottino questa politica e che alcuni Paesi a medio reddito (come la Cina) non lo facciano.</t>
  </si>
  <si>
    <t>Gli svizzeri</t>
  </si>
  <si>
    <t>Schweizer</t>
  </si>
  <si>
    <t xml:space="preserve">Schweizer </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</si>
  <si>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</si>
  <si>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</si>
  <si>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</si>
  <si>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</si>
  <si>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</si>
  <si>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</si>
  <si>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</si>
  <si>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</si>
  <si>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</si>
  <si>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</si>
  <si>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</si>
  <si>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</si>
  <si>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</si>
  <si>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</si>
  <si>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</si>
  <si>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</si>
  <si>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€/miesiąc</t>
  </si>
  <si>
    <t>€/mes</t>
  </si>
  <si>
    <t>руб./месяц</t>
  </si>
  <si>
    <t>円／年</t>
  </si>
  <si>
    <t>CHF/an</t>
  </si>
  <si>
    <t>CHF/Jahr</t>
  </si>
  <si>
    <t>CHF/anno</t>
  </si>
  <si>
    <t>$/año</t>
  </si>
  <si>
    <t>period</t>
  </si>
  <si>
    <t>ريال/شهر</t>
  </si>
  <si>
    <t>Adult pop 2020</t>
  </si>
  <si>
    <t>Share Eu4</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</si>
  <si>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</si>
  <si>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</si>
  <si>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</si>
  <si>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</si>
  <si>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</si>
  <si>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</si>
  <si>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</si>
  <si>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</si>
  <si>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</si>
  <si>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</si>
  <si>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</si>
  <si>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</si>
  <si>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</si>
  <si>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</si>
  <si>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</si>
  <si>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</si>
  <si>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</si>
  <si>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</si>
  <si>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</si>
  <si>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</si>
  <si>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</si>
  <si>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</si>
  <si>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</si>
  <si>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</si>
  <si>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</si>
  <si>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</si>
  <si>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</si>
  <si>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</si>
  <si>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</si>
  <si>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</si>
  <si>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</si>
  <si>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</si>
  <si>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</si>
  <si>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</si>
  <si>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</si>
  <si>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</si>
  <si>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</si>
  <si>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</si>
  <si>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</si>
  <si>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</si>
  <si>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</si>
  <si>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</si>
  <si>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</si>
  <si>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</si>
  <si>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</si>
  <si>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</si>
  <si>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</si>
  <si>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</si>
  <si>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</si>
  <si>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</si>
  <si>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</si>
  <si>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</si>
  <si>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</si>
  <si>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</si>
  <si>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</si>
  <si>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</si>
  <si>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Nord-Ouest</t>
  </si>
  <si>
    <t>Nord-Est</t>
  </si>
  <si>
    <t>Sud-Ouest</t>
  </si>
  <si>
    <t>Sud-Est</t>
  </si>
  <si>
    <t>sources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</si>
  <si>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</si>
  <si>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</si>
  <si>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</si>
  <si>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</si>
  <si>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</si>
  <si>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</si>
  <si>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</si>
  <si>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</si>
  <si>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</si>
  <si>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</si>
  <si>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</si>
  <si>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</si>
  <si>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</si>
  <si>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</si>
  <si>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</si>
  <si>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</si>
  <si>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</si>
  <si>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</si>
  <si>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</si>
  <si>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</si>
  <si>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</si>
  <si>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</si>
  <si>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</si>
  <si>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</si>
  <si>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</si>
  <si>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</si>
  <si>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</si>
  <si>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</si>
  <si>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</si>
  <si>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</si>
  <si>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</si>
  <si>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</si>
  <si>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</si>
  <si>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</si>
  <si>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</si>
  <si>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</si>
  <si>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</si>
  <si>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</si>
  <si>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</si>
  <si>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</si>
  <si>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</si>
  <si>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</si>
  <si>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</si>
  <si>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</si>
  <si>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</si>
  <si>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</si>
  <si>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</si>
  <si>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</si>
  <si>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</si>
  <si>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</si>
  <si>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</si>
  <si>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</si>
  <si>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</si>
  <si>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</si>
  <si>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</si>
  <si>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</si>
  <si>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</si>
  <si>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</si>
  <si>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</si>
  <si>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</si>
  <si>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</si>
  <si>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</si>
  <si>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</si>
  <si>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</si>
  <si>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</si>
  <si>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</si>
  <si>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</si>
  <si>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</si>
  <si>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</si>
  <si>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</si>
  <si>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</si>
  <si>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</si>
  <si>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</si>
  <si>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</si>
  <si>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</si>
  <si>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</si>
  <si>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</si>
  <si>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</si>
  <si>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</si>
  <si>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</si>
  <si>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</si>
  <si>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</si>
  <si>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</si>
  <si>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</si>
  <si>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</si>
  <si>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</si>
  <si>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</si>
  <si>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</si>
  <si>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</si>
  <si>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</si>
  <si>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</si>
  <si>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</si>
  <si>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</si>
  <si>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</si>
  <si>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</si>
  <si>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</si>
  <si>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</si>
  <si>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</si>
  <si>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</si>
  <si>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</si>
  <si>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</si>
  <si>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</si>
  <si>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</si>
  <si>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</si>
  <si>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</si>
  <si>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</si>
  <si>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</si>
  <si>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</si>
  <si>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</si>
  <si>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</si>
  <si>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</si>
  <si>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</si>
  <si>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</si>
  <si>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</si>
  <si>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</si>
  <si>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</si>
  <si>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</si>
  <si>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</si>
  <si>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</si>
  <si>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</si>
  <si>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</si>
  <si>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</si>
  <si>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</si>
  <si>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</si>
  <si>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</si>
  <si>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</si>
  <si>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</si>
  <si>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</si>
  <si>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</si>
  <si>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</si>
  <si>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</si>
  <si>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</si>
  <si>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</si>
  <si>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</si>
  <si>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</si>
  <si>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</si>
  <si>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</si>
  <si>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</si>
  <si>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</si>
  <si>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</si>
  <si>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</si>
  <si>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</si>
  <si>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</si>
  <si>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</si>
  <si>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</si>
  <si>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</si>
  <si>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</si>
  <si>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</si>
  <si>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</si>
  <si>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</si>
  <si>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</si>
  <si>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</si>
  <si>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</si>
  <si>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</si>
  <si>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</si>
  <si>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</si>
  <si>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</si>
  <si>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</si>
  <si>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</si>
  <si>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</si>
  <si>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</si>
  <si>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</si>
  <si>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</si>
  <si>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</si>
  <si>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</si>
  <si>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</si>
  <si>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</si>
  <si>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</si>
  <si>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</si>
  <si>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</si>
  <si>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</si>
  <si>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</si>
  <si>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</si>
  <si>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</si>
  <si>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</si>
  <si>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</si>
  <si>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</si>
  <si>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</si>
  <si>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</si>
  <si>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</si>
  <si>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</si>
  <si>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</si>
  <si>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</si>
  <si>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</si>
  <si>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</si>
  <si>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</si>
  <si>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</si>
  <si>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</si>
  <si>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</si>
  <si>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</si>
  <si>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</si>
  <si>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</si>
  <si>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</si>
  <si>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</si>
  <si>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</si>
  <si>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</si>
  <si>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</si>
  <si>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</si>
  <si>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</si>
  <si>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</si>
  <si>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</si>
  <si>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</si>
  <si>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</si>
  <si>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</si>
  <si>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</si>
  <si>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</si>
  <si>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</si>
  <si>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</si>
  <si>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</si>
  <si>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</si>
  <si>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</si>
  <si>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</si>
  <si>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</si>
  <si>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</si>
  <si>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</si>
  <si>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</si>
  <si>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</si>
  <si>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</si>
  <si>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</si>
  <si>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</si>
  <si>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</si>
  <si>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</si>
  <si>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</si>
  <si>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</si>
  <si>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</si>
  <si>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</si>
  <si>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</si>
  <si>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</si>
  <si>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</si>
  <si>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</si>
  <si>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</si>
  <si>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</si>
  <si>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</si>
  <si>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</si>
  <si>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</si>
  <si>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</si>
  <si>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</si>
  <si>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</si>
  <si>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</si>
  <si>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</si>
  <si>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</si>
  <si>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</si>
  <si>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</si>
  <si>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</si>
  <si>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</si>
  <si>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</si>
  <si>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</si>
  <si>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</si>
  <si>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</si>
  <si>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ISCED 0-1 (primary or less), cf. https://gpseducation.oecd.org/CountryProfile</t>
  </si>
  <si>
    <t>Szkoła podstawowa lub niższe</t>
  </si>
  <si>
    <t>Świadectwo dojrzałości lub Świadectwo ukończenia szkoły</t>
  </si>
  <si>
    <t>Dyplom zawodowy lub świadectwo ukończenia branżowej szkoły II stopnia</t>
  </si>
  <si>
    <t>Świadectwo czeladnicze lub świadectwo ukończenia branżowej szkoły I stopnia</t>
  </si>
  <si>
    <t>Niektóre szkoły średnie</t>
  </si>
  <si>
    <t>Świadectwo dyplomowanego specjalisty</t>
  </si>
  <si>
    <t>Licencjat lub inżynier</t>
  </si>
  <si>
    <t>Magister, magister inżynier lub więcej</t>
  </si>
  <si>
    <t>Świadectwo ukończenia szkoły policealnej</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</si>
  <si>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</si>
  <si>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</si>
  <si>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</si>
  <si>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</si>
  <si>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</si>
  <si>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</si>
  <si>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</si>
  <si>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</si>
  <si>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</si>
  <si>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</si>
  <si>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</si>
  <si>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</si>
  <si>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</si>
  <si>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</si>
  <si>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</si>
  <si>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</si>
  <si>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</si>
  <si>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بعض المدارس الثانوية</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</si>
  <si>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</si>
  <si>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</si>
  <si>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</si>
  <si>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</si>
  <si>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</si>
  <si>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</si>
  <si>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</si>
  <si>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</si>
  <si>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</si>
  <si>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</si>
  <si>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</si>
  <si>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</si>
  <si>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WID pretax</t>
  </si>
  <si>
    <t>Eurostat</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</si>
  <si>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</si>
  <si>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</si>
  <si>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</si>
  <si>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</si>
  <si>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</si>
  <si>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</si>
  <si>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</si>
  <si>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</si>
  <si>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</si>
  <si>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</si>
  <si>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</si>
  <si>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</si>
  <si>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</si>
  <si>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</si>
  <si>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</si>
  <si>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</si>
  <si>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</si>
  <si>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</si>
  <si>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</si>
  <si>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</si>
  <si>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</si>
  <si>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</si>
  <si>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</si>
  <si>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</si>
  <si>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</si>
  <si>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</si>
  <si>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</si>
  <si>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</si>
  <si>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</si>
  <si>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</si>
  <si>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</si>
  <si>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</si>
  <si>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</si>
  <si>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</si>
  <si>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</si>
  <si>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</si>
  <si>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</si>
  <si>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</si>
  <si>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</si>
  <si>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</si>
  <si>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</si>
  <si>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</si>
  <si>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</si>
  <si>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</si>
  <si>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</si>
  <si>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LIS total income</t>
  </si>
  <si>
    <t>LIS disposable or Gethin</t>
  </si>
  <si>
    <t>LIS total income OR WID pretax OR US census</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</si>
  <si>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</si>
  <si>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</si>
  <si>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</si>
  <si>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</si>
  <si>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</si>
  <si>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</si>
  <si>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</si>
  <si>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</si>
  <si>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</si>
  <si>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</si>
  <si>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</si>
  <si>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</si>
  <si>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</si>
  <si>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</si>
  <si>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</si>
  <si>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</si>
  <si>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</si>
  <si>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ES23</t>
  </si>
  <si>
    <t>CH23</t>
  </si>
  <si>
    <t>Periodicity</t>
  </si>
  <si>
    <t>Rounding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</si>
</sst>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409]dd\-mmm\-yy;@"/>
    <numFmt numFmtId="167" formatCode="#\ ###\ ###\ ##0;\-#\ ###\ ###\ ##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Arial"/>
      <family val="2"/>
      <charset val="1"/>
    </font>
    <font>
      <sz val="10"/>
      <color rgb="FF000000"/>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5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3" fillId="0" borderId="0" xfId="0" applyNumberFormat="1" applyFont="1"/>
    <xf numFmtId="9" fontId="13" fillId="0" borderId="0" xfId="1" applyFont="1"/>
    <xf numFmtId="1" fontId="15" fillId="0" borderId="0" xfId="0" applyNumberFormat="1" applyFont="1" applyBorder="1" applyAlignment="1">
      <alignment horizontal="right" wrapText="1"/>
    </xf>
    <xf numFmtId="1" fontId="15" fillId="0" borderId="0" xfId="0" applyNumberFormat="1" applyFont="1" applyFill="1" applyBorder="1" applyAlignment="1">
      <alignment horizontal="right" wrapText="1"/>
    </xf>
    <xf numFmtId="1" fontId="16" fillId="0" borderId="0" xfId="0" applyNumberFormat="1" applyFont="1" applyBorder="1" applyAlignment="1">
      <alignment horizontal="right" wrapText="1"/>
    </xf>
    <xf numFmtId="0" fontId="17" fillId="0" borderId="0" xfId="0" applyFont="1"/>
    <xf numFmtId="1" fontId="16" fillId="0" borderId="0" xfId="0" applyNumberFormat="1" applyFont="1" applyFill="1" applyBorder="1" applyAlignment="1">
      <alignment vertical="center"/>
    </xf>
    <xf numFmtId="9" fontId="2" fillId="0" borderId="0" xfId="1" applyNumberFormat="1" applyFont="1"/>
    <xf numFmtId="9" fontId="2" fillId="0" borderId="0" xfId="1" applyFont="1"/>
    <xf numFmtId="0" fontId="11" fillId="0" borderId="0" xfId="0" applyFont="1"/>
    <xf numFmtId="1" fontId="15" fillId="0" borderId="0" xfId="0" applyNumberFormat="1" applyFont="1" applyFill="1" applyBorder="1" applyAlignment="1">
      <alignment horizontal="left"/>
    </xf>
    <xf numFmtId="1" fontId="16" fillId="0" borderId="0" xfId="0" applyNumberFormat="1" applyFont="1" applyFill="1" applyBorder="1" applyAlignment="1">
      <alignment horizontal="left"/>
    </xf>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1"/>
  <sheetViews>
    <sheetView zoomScale="115" zoomScaleNormal="115" workbookViewId="0">
      <pane ySplit="1" topLeftCell="A9" activePane="bottomLeft" state="frozen"/>
      <selection pane="bottomLeft" activeCell="M19" sqref="M19"/>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row>
    <row r="2" spans="1:18"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18"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18"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18" x14ac:dyDescent="0.25">
      <c r="A6" s="1" t="s">
        <v>250</v>
      </c>
      <c r="B6" s="32" t="s">
        <v>573</v>
      </c>
      <c r="C6" s="32" t="s">
        <v>574</v>
      </c>
      <c r="D6" s="32" t="s">
        <v>575</v>
      </c>
      <c r="E6" s="32" t="s">
        <v>573</v>
      </c>
      <c r="F6" s="32" t="s">
        <v>573</v>
      </c>
      <c r="G6" s="32" t="s">
        <v>576</v>
      </c>
      <c r="H6" s="32" t="s">
        <v>578</v>
      </c>
      <c r="I6" s="32" t="s">
        <v>577</v>
      </c>
      <c r="J6" s="32" t="s">
        <v>571</v>
      </c>
      <c r="K6" s="32" t="s">
        <v>577</v>
      </c>
      <c r="L6" s="32" t="s">
        <v>577</v>
      </c>
      <c r="M6" s="32" t="s">
        <v>572</v>
      </c>
      <c r="N6" s="2"/>
      <c r="O6" s="2"/>
      <c r="P6" s="2"/>
      <c r="Q6" s="2"/>
      <c r="R6" s="2"/>
    </row>
    <row r="7" spans="1:18" x14ac:dyDescent="0.25">
      <c r="A7" s="1" t="s">
        <v>296</v>
      </c>
      <c r="B7" s="32">
        <v>8</v>
      </c>
      <c r="C7" s="32"/>
      <c r="D7" s="32"/>
      <c r="E7" s="32"/>
      <c r="F7" s="32"/>
      <c r="G7" s="32"/>
      <c r="H7" s="32">
        <v>1</v>
      </c>
      <c r="I7" s="32">
        <v>0.1</v>
      </c>
      <c r="J7" s="32">
        <v>3</v>
      </c>
      <c r="K7" s="32">
        <v>4.47</v>
      </c>
      <c r="L7" s="32">
        <v>2</v>
      </c>
      <c r="M7" s="32">
        <v>15</v>
      </c>
      <c r="N7" s="2" t="s">
        <v>255</v>
      </c>
      <c r="O7" s="2"/>
      <c r="P7" s="2"/>
      <c r="Q7" s="2"/>
      <c r="R7" s="2"/>
    </row>
    <row r="8" spans="1:18"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18" x14ac:dyDescent="0.25">
      <c r="A9" s="1" t="s">
        <v>256</v>
      </c>
      <c r="B9" s="32">
        <v>126</v>
      </c>
      <c r="C9" s="32">
        <v>126</v>
      </c>
      <c r="D9" s="32">
        <v>126</v>
      </c>
      <c r="E9" s="32">
        <v>126</v>
      </c>
      <c r="F9" s="32">
        <v>126</v>
      </c>
      <c r="G9" s="32">
        <v>126</v>
      </c>
      <c r="H9" s="32">
        <v>152</v>
      </c>
      <c r="I9" s="32">
        <v>152</v>
      </c>
      <c r="J9" s="32">
        <v>152</v>
      </c>
      <c r="K9" s="32">
        <v>153</v>
      </c>
      <c r="L9" s="32">
        <v>153</v>
      </c>
      <c r="M9" s="32">
        <v>153</v>
      </c>
      <c r="N9" s="1" t="s">
        <v>297</v>
      </c>
      <c r="O9" s="2"/>
      <c r="P9" s="2"/>
      <c r="Q9" s="2"/>
      <c r="R9" s="2"/>
    </row>
    <row r="10" spans="1:18" x14ac:dyDescent="0.25">
      <c r="A10" s="1" t="s">
        <v>267</v>
      </c>
      <c r="B10" s="2"/>
      <c r="C10" s="32">
        <v>5</v>
      </c>
      <c r="D10" s="32">
        <v>10</v>
      </c>
      <c r="E10" s="32">
        <v>5</v>
      </c>
      <c r="F10" s="32">
        <v>4</v>
      </c>
      <c r="G10" s="32">
        <v>5</v>
      </c>
      <c r="H10" s="32">
        <v>5</v>
      </c>
      <c r="I10" s="32">
        <v>18</v>
      </c>
      <c r="J10" s="32">
        <v>10</v>
      </c>
      <c r="K10" s="32">
        <v>4</v>
      </c>
      <c r="L10" s="32">
        <v>16</v>
      </c>
      <c r="M10" s="32">
        <v>18</v>
      </c>
      <c r="N10" s="2"/>
    </row>
    <row r="11" spans="1:18"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18"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18"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18" x14ac:dyDescent="0.25">
      <c r="A14" s="1" t="s">
        <v>626</v>
      </c>
      <c r="B14" s="31"/>
      <c r="C14" s="32"/>
      <c r="D14" s="32" t="s">
        <v>144</v>
      </c>
      <c r="E14" s="32" t="s">
        <v>627</v>
      </c>
      <c r="F14" s="32"/>
      <c r="G14" s="32"/>
      <c r="H14" s="32"/>
      <c r="I14" s="32"/>
      <c r="J14" s="32"/>
      <c r="K14" s="32" t="s">
        <v>627</v>
      </c>
      <c r="L14" s="32"/>
      <c r="M14" s="32"/>
      <c r="N14" s="2"/>
      <c r="O14" s="2"/>
      <c r="P14" s="2"/>
      <c r="Q14" s="2"/>
      <c r="R14" s="2"/>
    </row>
    <row r="15" spans="1:18" x14ac:dyDescent="0.25">
      <c r="A15" s="1" t="s">
        <v>1263</v>
      </c>
      <c r="B15" s="31"/>
      <c r="C15" s="32"/>
      <c r="D15" s="32"/>
      <c r="E15" s="32"/>
      <c r="F15" s="32" t="s">
        <v>1264</v>
      </c>
      <c r="G15" s="32"/>
      <c r="H15" s="32"/>
      <c r="I15" s="32"/>
      <c r="J15" s="32"/>
      <c r="K15" s="32"/>
      <c r="L15" s="32"/>
      <c r="M15" s="32"/>
      <c r="N15" s="2"/>
      <c r="O15" s="2"/>
      <c r="P15" s="2"/>
      <c r="Q15" s="2"/>
      <c r="R15" s="2"/>
    </row>
    <row r="16" spans="1:18" x14ac:dyDescent="0.25">
      <c r="A16" s="1" t="s">
        <v>284</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285</v>
      </c>
      <c r="B17" s="21"/>
      <c r="C17" s="19" t="s">
        <v>1301</v>
      </c>
      <c r="D17" s="19" t="s">
        <v>1302</v>
      </c>
      <c r="E17" s="37" t="s">
        <v>1301</v>
      </c>
      <c r="F17" s="19" t="s">
        <v>1301</v>
      </c>
      <c r="G17" s="37" t="s">
        <v>1301</v>
      </c>
      <c r="H17" s="19" t="s">
        <v>1302</v>
      </c>
      <c r="I17" s="19" t="s">
        <v>1302</v>
      </c>
      <c r="J17" s="19" t="s">
        <v>1302</v>
      </c>
      <c r="K17" s="19" t="s">
        <v>1301</v>
      </c>
      <c r="L17" s="19" t="s">
        <v>1303</v>
      </c>
      <c r="M17" s="19" t="s">
        <v>1302</v>
      </c>
      <c r="N17" s="2"/>
      <c r="O17" s="12"/>
      <c r="P17" s="12"/>
      <c r="Q17" s="12"/>
      <c r="R17" s="12"/>
    </row>
    <row r="18" spans="1:18" x14ac:dyDescent="0.25">
      <c r="A18" s="1" t="s">
        <v>1304</v>
      </c>
      <c r="B18" s="21"/>
      <c r="C18" s="19" t="s">
        <v>1306</v>
      </c>
      <c r="D18" s="19" t="s">
        <v>1306</v>
      </c>
      <c r="E18" s="19" t="s">
        <v>1306</v>
      </c>
      <c r="F18" s="19" t="s">
        <v>1306</v>
      </c>
      <c r="G18" s="19" t="s">
        <v>1306</v>
      </c>
      <c r="H18" s="19" t="s">
        <v>1352</v>
      </c>
      <c r="I18" s="19" t="s">
        <v>1352</v>
      </c>
      <c r="J18" s="19" t="s">
        <v>1352</v>
      </c>
      <c r="K18" s="19" t="s">
        <v>1353</v>
      </c>
      <c r="L18" s="19" t="s">
        <v>1305</v>
      </c>
      <c r="M18" s="19" t="s">
        <v>1354</v>
      </c>
      <c r="N18" s="2"/>
      <c r="O18" s="12"/>
      <c r="P18" s="12"/>
      <c r="Q18" s="12"/>
      <c r="R18" s="12"/>
    </row>
    <row r="19" spans="1:18" x14ac:dyDescent="0.25">
      <c r="B19" s="21"/>
      <c r="C19" s="19" t="s">
        <v>144</v>
      </c>
      <c r="D19" s="19" t="s">
        <v>144</v>
      </c>
      <c r="E19" s="19" t="s">
        <v>144</v>
      </c>
      <c r="F19" s="19" t="s">
        <v>144</v>
      </c>
      <c r="G19" s="19" t="s">
        <v>144</v>
      </c>
      <c r="H19" s="19" t="s">
        <v>166</v>
      </c>
      <c r="I19" s="19" t="s">
        <v>166</v>
      </c>
      <c r="J19" s="19" t="s">
        <v>166</v>
      </c>
      <c r="K19" s="19" t="s">
        <v>144</v>
      </c>
      <c r="L19" s="19" t="s">
        <v>144</v>
      </c>
      <c r="M19" s="19" t="s">
        <v>166</v>
      </c>
      <c r="N19" s="2"/>
      <c r="O19" s="12"/>
      <c r="P19" s="12"/>
      <c r="Q19" s="12"/>
      <c r="R19" s="12"/>
    </row>
    <row r="20" spans="1:18" x14ac:dyDescent="0.25">
      <c r="A20" s="1" t="s">
        <v>269</v>
      </c>
      <c r="B20" s="18"/>
      <c r="C20" s="6">
        <v>60000</v>
      </c>
      <c r="D20" s="6">
        <v>61000</v>
      </c>
      <c r="E20" s="6">
        <v>53000</v>
      </c>
      <c r="F20" s="6">
        <v>158000</v>
      </c>
      <c r="G20" s="6">
        <v>49000</v>
      </c>
      <c r="H20" s="6">
        <v>58000</v>
      </c>
      <c r="I20" s="6">
        <v>85000</v>
      </c>
      <c r="J20" s="6">
        <v>7864000</v>
      </c>
      <c r="K20" s="35">
        <v>2358000</v>
      </c>
      <c r="L20" s="6">
        <v>121000</v>
      </c>
      <c r="M20" s="6">
        <v>80000</v>
      </c>
      <c r="N20" s="2" t="s">
        <v>257</v>
      </c>
      <c r="O20" s="10"/>
      <c r="P20" s="10"/>
      <c r="Q20" s="10"/>
      <c r="R20" s="10"/>
    </row>
    <row r="21" spans="1:18" x14ac:dyDescent="0.25">
      <c r="A21" s="1" t="s">
        <v>270</v>
      </c>
      <c r="B21" s="18"/>
      <c r="C21" s="36" t="s">
        <v>77</v>
      </c>
      <c r="D21" s="6" t="s">
        <v>69</v>
      </c>
      <c r="E21" s="6" t="s">
        <v>49</v>
      </c>
      <c r="F21" s="36" t="s">
        <v>278</v>
      </c>
      <c r="G21" s="6" t="s">
        <v>49</v>
      </c>
      <c r="H21" s="6" t="s">
        <v>69</v>
      </c>
      <c r="I21" s="6" t="s">
        <v>279</v>
      </c>
      <c r="J21" s="6" t="s">
        <v>283</v>
      </c>
      <c r="K21" s="4" t="s">
        <v>288</v>
      </c>
      <c r="L21" s="6" t="s">
        <v>286</v>
      </c>
      <c r="M21" s="6" t="s">
        <v>67</v>
      </c>
      <c r="N21" s="10"/>
      <c r="O21" s="10"/>
      <c r="P21" s="10"/>
      <c r="Q21" s="10"/>
      <c r="R21" s="10"/>
    </row>
    <row r="22" spans="1:18" x14ac:dyDescent="0.25">
      <c r="A22" s="1" t="s">
        <v>271</v>
      </c>
      <c r="B22" s="2"/>
      <c r="C22" s="6">
        <v>91000</v>
      </c>
      <c r="D22" s="6">
        <v>91000</v>
      </c>
      <c r="E22" s="6">
        <v>80000</v>
      </c>
      <c r="F22" s="6">
        <v>237000</v>
      </c>
      <c r="G22" s="6">
        <v>73000</v>
      </c>
      <c r="H22" s="6">
        <v>87000</v>
      </c>
      <c r="I22" s="6">
        <v>128000</v>
      </c>
      <c r="J22" s="6">
        <v>11796000</v>
      </c>
      <c r="K22" s="4">
        <v>3537000</v>
      </c>
      <c r="L22" s="6">
        <v>181000</v>
      </c>
      <c r="M22" s="6">
        <v>120000</v>
      </c>
      <c r="N22" s="1"/>
    </row>
    <row r="23" spans="1:18" x14ac:dyDescent="0.25">
      <c r="A23" s="1" t="s">
        <v>272</v>
      </c>
      <c r="B23" s="2"/>
      <c r="C23" s="36" t="s">
        <v>549</v>
      </c>
      <c r="D23" s="6" t="s">
        <v>64</v>
      </c>
      <c r="E23" s="6" t="s">
        <v>67</v>
      </c>
      <c r="F23" s="36" t="s">
        <v>50</v>
      </c>
      <c r="G23" s="6" t="s">
        <v>280</v>
      </c>
      <c r="H23" s="6" t="s">
        <v>64</v>
      </c>
      <c r="I23" s="6" t="s">
        <v>26</v>
      </c>
      <c r="J23" s="6" t="s">
        <v>282</v>
      </c>
      <c r="K23" s="4" t="s">
        <v>287</v>
      </c>
      <c r="L23" s="6" t="s">
        <v>289</v>
      </c>
      <c r="M23" s="6" t="s">
        <v>43</v>
      </c>
      <c r="N23" s="1"/>
    </row>
    <row r="24" spans="1:18" x14ac:dyDescent="0.25">
      <c r="A24" s="1" t="s">
        <v>273</v>
      </c>
      <c r="B24" s="6"/>
      <c r="C24" s="6">
        <v>755000</v>
      </c>
      <c r="D24" s="6">
        <v>758000</v>
      </c>
      <c r="E24" s="6">
        <v>664000</v>
      </c>
      <c r="F24" s="6">
        <v>1974000</v>
      </c>
      <c r="G24" s="6">
        <v>607000</v>
      </c>
      <c r="H24" s="6">
        <v>722000</v>
      </c>
      <c r="I24" s="6">
        <v>1063000</v>
      </c>
      <c r="J24" s="6">
        <v>98298000</v>
      </c>
      <c r="K24" s="4">
        <v>29472000</v>
      </c>
      <c r="L24" s="6">
        <v>1510000</v>
      </c>
      <c r="M24" s="6">
        <v>1000000</v>
      </c>
      <c r="N24" s="4"/>
      <c r="O24" s="4"/>
      <c r="P24" s="4"/>
      <c r="Q24" s="4"/>
      <c r="R24" s="4"/>
    </row>
    <row r="25" spans="1:18" x14ac:dyDescent="0.25">
      <c r="A25" s="1" t="s">
        <v>274</v>
      </c>
      <c r="B25" s="2"/>
      <c r="C25" s="36" t="s">
        <v>69</v>
      </c>
      <c r="D25" s="6" t="s">
        <v>281</v>
      </c>
      <c r="E25" s="6" t="s">
        <v>276</v>
      </c>
      <c r="F25" s="36" t="s">
        <v>275</v>
      </c>
      <c r="G25" s="6" t="s">
        <v>24</v>
      </c>
      <c r="H25" s="6" t="s">
        <v>276</v>
      </c>
      <c r="I25" s="6" t="s">
        <v>30</v>
      </c>
      <c r="J25" s="6" t="s">
        <v>277</v>
      </c>
      <c r="K25" s="4" t="s">
        <v>290</v>
      </c>
      <c r="L25" s="6" t="s">
        <v>291</v>
      </c>
      <c r="M25" s="6" t="s">
        <v>30</v>
      </c>
      <c r="N25" s="1"/>
    </row>
    <row r="26" spans="1:18" x14ac:dyDescent="0.25">
      <c r="A26" s="1" t="s">
        <v>503</v>
      </c>
      <c r="B26" s="2"/>
      <c r="C26" s="2"/>
      <c r="D26" s="2"/>
      <c r="E26" s="2"/>
      <c r="F26" s="2"/>
      <c r="G26" s="2"/>
      <c r="H26" s="2"/>
      <c r="I26" s="2"/>
      <c r="J26" s="2"/>
      <c r="L26" s="6" t="s">
        <v>505</v>
      </c>
      <c r="M26" s="6" t="s">
        <v>504</v>
      </c>
      <c r="N26" s="1"/>
    </row>
    <row r="27" spans="1:18" x14ac:dyDescent="0.25">
      <c r="A27" s="1" t="s">
        <v>645</v>
      </c>
      <c r="B27" s="32">
        <v>0.97</v>
      </c>
      <c r="C27" s="32">
        <v>0.97</v>
      </c>
      <c r="D27" s="32">
        <v>0.97</v>
      </c>
      <c r="E27" s="32">
        <v>0.97</v>
      </c>
      <c r="F27" s="32">
        <v>4.1500000000000004</v>
      </c>
      <c r="G27" s="32">
        <v>0.97</v>
      </c>
      <c r="H27" s="32">
        <v>0.80900000000000005</v>
      </c>
      <c r="I27" s="32">
        <v>0.91200000000000003</v>
      </c>
      <c r="J27" s="32">
        <v>158</v>
      </c>
      <c r="K27" s="32">
        <v>105</v>
      </c>
      <c r="L27" s="32">
        <v>3.75</v>
      </c>
      <c r="M27" s="32">
        <v>1</v>
      </c>
      <c r="N27" s="2" t="s">
        <v>646</v>
      </c>
      <c r="O27" s="2"/>
      <c r="P27" s="2"/>
      <c r="Q27" s="2"/>
      <c r="R27" s="2"/>
    </row>
    <row r="28" spans="1:18" x14ac:dyDescent="0.25">
      <c r="A28" s="1" t="s">
        <v>661</v>
      </c>
      <c r="B28" t="s">
        <v>660</v>
      </c>
      <c r="C28" t="s">
        <v>584</v>
      </c>
      <c r="D28" t="s">
        <v>584</v>
      </c>
      <c r="E28" t="s">
        <v>584</v>
      </c>
      <c r="F28" t="s">
        <v>584</v>
      </c>
      <c r="G28" t="s">
        <v>585</v>
      </c>
      <c r="H28" t="s">
        <v>583</v>
      </c>
      <c r="I28" t="s">
        <v>586</v>
      </c>
      <c r="J28" t="s">
        <v>583</v>
      </c>
      <c r="K28" t="s">
        <v>583</v>
      </c>
      <c r="L28" t="s">
        <v>583</v>
      </c>
      <c r="R28" s="7"/>
    </row>
    <row r="29" spans="1:18" x14ac:dyDescent="0.25">
      <c r="A29" s="1" t="s">
        <v>744</v>
      </c>
      <c r="B29" s="2"/>
      <c r="C29" s="2">
        <v>48</v>
      </c>
      <c r="D29" s="2">
        <v>43</v>
      </c>
      <c r="E29" s="2">
        <v>11</v>
      </c>
      <c r="F29" s="2">
        <v>1</v>
      </c>
      <c r="G29" s="2">
        <v>6</v>
      </c>
      <c r="H29" s="2">
        <v>14</v>
      </c>
      <c r="I29" s="2">
        <v>15</v>
      </c>
      <c r="J29" s="2">
        <v>26</v>
      </c>
      <c r="K29" s="2">
        <v>21</v>
      </c>
      <c r="L29" s="2">
        <v>4</v>
      </c>
      <c r="M29" s="2">
        <v>514</v>
      </c>
    </row>
    <row r="30" spans="1:18" x14ac:dyDescent="0.25">
      <c r="A30" s="1" t="s">
        <v>735</v>
      </c>
      <c r="B30" s="6"/>
      <c r="C30" s="19">
        <v>1.6</v>
      </c>
      <c r="D30" s="19">
        <v>0.9</v>
      </c>
      <c r="E30" s="19">
        <v>0.5</v>
      </c>
      <c r="F30" s="19">
        <v>0.2</v>
      </c>
      <c r="G30" s="19">
        <v>0.4</v>
      </c>
      <c r="H30" s="19">
        <v>0.4</v>
      </c>
      <c r="I30" s="19">
        <v>1.8</v>
      </c>
      <c r="J30" s="19">
        <v>0.5</v>
      </c>
      <c r="K30" s="19">
        <v>1</v>
      </c>
      <c r="L30" s="19">
        <v>0.4</v>
      </c>
      <c r="M30" s="19">
        <v>1.9</v>
      </c>
      <c r="N30" s="7"/>
      <c r="O30" s="7"/>
      <c r="P30" s="7"/>
      <c r="Q30" s="7"/>
      <c r="R30" s="7"/>
    </row>
    <row r="31" spans="1:18" x14ac:dyDescent="0.25">
      <c r="B31" s="6"/>
      <c r="C31" s="6"/>
      <c r="D31" s="6"/>
      <c r="E31" s="6"/>
      <c r="F31" s="6"/>
      <c r="G31" s="6"/>
      <c r="H31" s="6"/>
      <c r="I31" s="6"/>
      <c r="J31" s="6"/>
      <c r="L31" s="6"/>
      <c r="M31" s="2"/>
      <c r="N31" s="7"/>
      <c r="O31" s="7"/>
      <c r="P31" s="7"/>
      <c r="Q31" s="7"/>
      <c r="R31" s="7"/>
    </row>
    <row r="32" spans="1:18" x14ac:dyDescent="0.25">
      <c r="A32" s="1" t="s">
        <v>1063</v>
      </c>
      <c r="B32" s="35">
        <f>(C$3*C32+D$3*D32+E$3*E32+F$3*F32+G$3*G32+H$3*H32+I$3*I32)/5000</f>
        <v>20.4313</v>
      </c>
      <c r="C32" s="35">
        <v>16.3</v>
      </c>
      <c r="D32" s="35">
        <v>16.7</v>
      </c>
      <c r="E32" s="35">
        <v>34.5</v>
      </c>
      <c r="F32" s="35">
        <v>5.7</v>
      </c>
      <c r="G32" s="35">
        <v>35.799999999999997</v>
      </c>
      <c r="H32" s="35">
        <v>17.8</v>
      </c>
      <c r="I32" s="35">
        <v>13.7</v>
      </c>
      <c r="J32" s="35"/>
      <c r="K32" s="4"/>
      <c r="L32" s="6"/>
      <c r="M32" s="35">
        <v>8</v>
      </c>
      <c r="N32" s="2"/>
      <c r="O32" s="2"/>
      <c r="P32" s="2"/>
      <c r="Q32" s="2"/>
      <c r="R32" s="2"/>
    </row>
    <row r="33" spans="1:18" x14ac:dyDescent="0.25">
      <c r="A33" s="1" t="s">
        <v>1064</v>
      </c>
      <c r="B33" s="35">
        <f t="shared" ref="B33:B34" si="0">(C$3*C33+D$3*D33+E$3*E33+F$3*F33+G$3*G33+H$3*H33+I$3*I33)/5000</f>
        <v>40.694020000000009</v>
      </c>
      <c r="C33" s="6">
        <v>41.2</v>
      </c>
      <c r="D33" s="6">
        <v>49.9</v>
      </c>
      <c r="E33" s="6">
        <v>43.9</v>
      </c>
      <c r="F33" s="6">
        <v>56.4</v>
      </c>
      <c r="G33" s="6">
        <v>22.7</v>
      </c>
      <c r="H33" s="6">
        <v>29.5</v>
      </c>
      <c r="I33" s="6">
        <v>40.200000000000003</v>
      </c>
      <c r="J33" s="6"/>
      <c r="K33" s="4"/>
      <c r="L33" s="6"/>
      <c r="M33" s="6">
        <v>41.3</v>
      </c>
      <c r="N33" s="10"/>
      <c r="O33" s="10"/>
      <c r="P33" s="10"/>
      <c r="Q33" s="10"/>
    </row>
    <row r="34" spans="1:18" x14ac:dyDescent="0.25">
      <c r="A34" s="1" t="s">
        <v>1065</v>
      </c>
      <c r="B34" s="35">
        <f t="shared" si="0"/>
        <v>38.83728</v>
      </c>
      <c r="C34" s="6">
        <v>42.4</v>
      </c>
      <c r="D34" s="6">
        <v>33.4</v>
      </c>
      <c r="E34" s="6">
        <v>21.6</v>
      </c>
      <c r="F34" s="6">
        <v>37.9</v>
      </c>
      <c r="G34" s="6">
        <v>41.4</v>
      </c>
      <c r="H34" s="6">
        <v>52.7</v>
      </c>
      <c r="I34" s="6">
        <v>46</v>
      </c>
      <c r="J34" s="6">
        <v>56</v>
      </c>
      <c r="K34" s="4"/>
      <c r="L34" s="6"/>
      <c r="M34" s="6">
        <v>50.7</v>
      </c>
    </row>
    <row r="35" spans="1:18" x14ac:dyDescent="0.25">
      <c r="B35" s="43"/>
      <c r="C35" s="23"/>
      <c r="D35" s="23"/>
      <c r="E35" s="23"/>
      <c r="F35" s="23"/>
      <c r="G35" s="23"/>
      <c r="H35" s="23"/>
      <c r="I35" s="30"/>
      <c r="J35" s="23"/>
      <c r="L35" s="2"/>
      <c r="M35" s="23"/>
      <c r="N35" s="2"/>
      <c r="O35" s="2"/>
      <c r="P35" s="2"/>
      <c r="Q35" s="2"/>
      <c r="R35" s="2"/>
    </row>
    <row r="36" spans="1:18" x14ac:dyDescent="0.25">
      <c r="B36" s="32"/>
      <c r="C36" s="32"/>
      <c r="E36" s="32"/>
      <c r="F36" s="32"/>
      <c r="G36" s="32"/>
      <c r="H36" s="32"/>
      <c r="I36" s="32"/>
      <c r="J36" s="32"/>
      <c r="L36" s="2"/>
      <c r="M36" s="32"/>
      <c r="N36" s="2"/>
      <c r="O36" s="2"/>
      <c r="P36" s="2"/>
      <c r="Q36" s="2"/>
      <c r="R36" s="2"/>
    </row>
    <row r="37" spans="1:18" x14ac:dyDescent="0.25">
      <c r="A37" s="1" t="s">
        <v>1265</v>
      </c>
      <c r="B37" s="2"/>
      <c r="C37" t="s">
        <v>1073</v>
      </c>
      <c r="D37" s="32" t="s">
        <v>1048</v>
      </c>
      <c r="E37" s="32" t="s">
        <v>1243</v>
      </c>
      <c r="F37" s="2" t="s">
        <v>1266</v>
      </c>
      <c r="G37" t="s">
        <v>1079</v>
      </c>
      <c r="H37" t="s">
        <v>1055</v>
      </c>
      <c r="I37" s="2" t="s">
        <v>1254</v>
      </c>
      <c r="J37" s="2" t="s">
        <v>1275</v>
      </c>
      <c r="K37" s="2" t="s">
        <v>1283</v>
      </c>
      <c r="L37" s="2" t="s">
        <v>1291</v>
      </c>
      <c r="M37" s="2" t="s">
        <v>1066</v>
      </c>
    </row>
    <row r="38" spans="1:18" x14ac:dyDescent="0.25">
      <c r="A38" s="1" t="s">
        <v>1042</v>
      </c>
      <c r="B38" s="2"/>
      <c r="C38" t="s">
        <v>1074</v>
      </c>
      <c r="D38" t="s">
        <v>1049</v>
      </c>
      <c r="E38" s="2" t="s">
        <v>1112</v>
      </c>
      <c r="F38" s="2" t="s">
        <v>1270</v>
      </c>
      <c r="G38" t="s">
        <v>1080</v>
      </c>
      <c r="H38" t="s">
        <v>1056</v>
      </c>
      <c r="I38" t="s">
        <v>1218</v>
      </c>
      <c r="J38" s="2" t="s">
        <v>1276</v>
      </c>
      <c r="K38" s="2" t="s">
        <v>1284</v>
      </c>
      <c r="L38" t="s">
        <v>1216</v>
      </c>
      <c r="M38" s="2" t="s">
        <v>1067</v>
      </c>
    </row>
    <row r="39" spans="1:18" x14ac:dyDescent="0.25">
      <c r="A39" s="1" t="s">
        <v>1087</v>
      </c>
      <c r="B39" s="2"/>
      <c r="C39" t="s">
        <v>1257</v>
      </c>
      <c r="D39" t="s">
        <v>1050</v>
      </c>
      <c r="E39" s="2" t="s">
        <v>1250</v>
      </c>
      <c r="F39" s="2" t="s">
        <v>1269</v>
      </c>
      <c r="G39" t="s">
        <v>1081</v>
      </c>
      <c r="H39" t="s">
        <v>1057</v>
      </c>
      <c r="I39" t="s">
        <v>1255</v>
      </c>
      <c r="J39" s="2" t="s">
        <v>1277</v>
      </c>
      <c r="K39" s="2" t="s">
        <v>1289</v>
      </c>
      <c r="L39" t="s">
        <v>1292</v>
      </c>
      <c r="M39" s="2" t="s">
        <v>1068</v>
      </c>
    </row>
    <row r="40" spans="1:18" x14ac:dyDescent="0.25">
      <c r="A40" s="1" t="s">
        <v>1043</v>
      </c>
      <c r="B40" s="2"/>
      <c r="C40" t="s">
        <v>1075</v>
      </c>
      <c r="D40" t="s">
        <v>1246</v>
      </c>
      <c r="F40" s="2" t="s">
        <v>1268</v>
      </c>
      <c r="G40" t="s">
        <v>1082</v>
      </c>
      <c r="H40" t="s">
        <v>1058</v>
      </c>
      <c r="I40" s="2" t="s">
        <v>1258</v>
      </c>
      <c r="J40" s="2" t="s">
        <v>1281</v>
      </c>
      <c r="K40" s="2" t="s">
        <v>1290</v>
      </c>
      <c r="L40" s="2" t="s">
        <v>1293</v>
      </c>
      <c r="M40" s="2" t="s">
        <v>1069</v>
      </c>
    </row>
    <row r="41" spans="1:18" x14ac:dyDescent="0.25">
      <c r="A41" s="1" t="s">
        <v>1043</v>
      </c>
      <c r="B41" s="32"/>
      <c r="C41" t="s">
        <v>1256</v>
      </c>
      <c r="D41" t="s">
        <v>1051</v>
      </c>
      <c r="E41" s="2" t="s">
        <v>1251</v>
      </c>
      <c r="F41" s="2" t="s">
        <v>1267</v>
      </c>
      <c r="G41" t="s">
        <v>1083</v>
      </c>
      <c r="H41" t="s">
        <v>1059</v>
      </c>
      <c r="I41" s="32" t="s">
        <v>1259</v>
      </c>
      <c r="J41" s="32" t="s">
        <v>1278</v>
      </c>
      <c r="K41" s="2" t="s">
        <v>1287</v>
      </c>
      <c r="L41" t="s">
        <v>1208</v>
      </c>
      <c r="M41" s="32" t="s">
        <v>1070</v>
      </c>
      <c r="N41" s="2"/>
      <c r="O41" s="2"/>
      <c r="P41" s="2"/>
      <c r="Q41" s="2"/>
      <c r="R41" s="2"/>
    </row>
    <row r="42" spans="1:18" x14ac:dyDescent="0.25">
      <c r="A42" s="1" t="s">
        <v>1044</v>
      </c>
      <c r="B42" s="2"/>
      <c r="D42" t="s">
        <v>1245</v>
      </c>
      <c r="E42" s="32" t="s">
        <v>1252</v>
      </c>
      <c r="F42" s="32" t="s">
        <v>1274</v>
      </c>
      <c r="G42" t="s">
        <v>1082</v>
      </c>
      <c r="K42" s="2"/>
      <c r="L42" s="2" t="s">
        <v>1294</v>
      </c>
      <c r="M42" s="32" t="s">
        <v>1202</v>
      </c>
    </row>
    <row r="43" spans="1:18" x14ac:dyDescent="0.25">
      <c r="A43" s="1" t="s">
        <v>1045</v>
      </c>
      <c r="B43" s="2"/>
      <c r="C43" t="s">
        <v>1076</v>
      </c>
      <c r="E43" s="32" t="s">
        <v>1253</v>
      </c>
      <c r="F43" s="32" t="s">
        <v>1271</v>
      </c>
      <c r="G43" t="s">
        <v>1084</v>
      </c>
      <c r="H43" t="s">
        <v>1062</v>
      </c>
      <c r="I43" t="s">
        <v>1262</v>
      </c>
      <c r="J43" s="32" t="s">
        <v>1282</v>
      </c>
      <c r="K43" s="32" t="s">
        <v>1288</v>
      </c>
      <c r="L43" s="2" t="s">
        <v>1295</v>
      </c>
      <c r="M43" s="32" t="s">
        <v>1247</v>
      </c>
    </row>
    <row r="44" spans="1:18" x14ac:dyDescent="0.25">
      <c r="A44" s="1" t="s">
        <v>1046</v>
      </c>
      <c r="B44" s="32"/>
      <c r="C44" t="s">
        <v>1077</v>
      </c>
      <c r="D44" t="s">
        <v>1052</v>
      </c>
      <c r="E44" s="2" t="s">
        <v>1249</v>
      </c>
      <c r="F44" s="32" t="s">
        <v>1272</v>
      </c>
      <c r="G44" t="s">
        <v>1085</v>
      </c>
      <c r="H44" t="s">
        <v>1061</v>
      </c>
      <c r="I44" t="s">
        <v>1260</v>
      </c>
      <c r="J44" s="32" t="s">
        <v>1279</v>
      </c>
      <c r="K44" t="s">
        <v>1285</v>
      </c>
      <c r="L44" t="s">
        <v>1191</v>
      </c>
      <c r="M44" s="32" t="s">
        <v>1071</v>
      </c>
      <c r="N44" s="2"/>
      <c r="O44" s="2"/>
      <c r="P44" s="2"/>
      <c r="Q44" s="2"/>
      <c r="R44" s="2"/>
    </row>
    <row r="45" spans="1:18" x14ac:dyDescent="0.25">
      <c r="A45" s="1" t="s">
        <v>1054</v>
      </c>
      <c r="B45" s="2"/>
      <c r="C45" t="s">
        <v>1078</v>
      </c>
      <c r="D45" t="s">
        <v>1053</v>
      </c>
      <c r="E45" s="2" t="s">
        <v>1244</v>
      </c>
      <c r="F45" s="32" t="s">
        <v>1273</v>
      </c>
      <c r="G45" t="s">
        <v>1086</v>
      </c>
      <c r="H45" t="s">
        <v>1060</v>
      </c>
      <c r="I45" t="s">
        <v>1261</v>
      </c>
      <c r="J45" s="32" t="s">
        <v>1280</v>
      </c>
      <c r="K45" s="32" t="s">
        <v>1286</v>
      </c>
      <c r="L45" s="6" t="s">
        <v>1296</v>
      </c>
      <c r="M45" s="32" t="s">
        <v>1072</v>
      </c>
    </row>
    <row r="46" spans="1:18" x14ac:dyDescent="0.25">
      <c r="B46" s="2"/>
      <c r="C46" s="2"/>
      <c r="D46" s="2"/>
      <c r="E46" s="2"/>
      <c r="F46" s="2"/>
      <c r="G46" s="2"/>
      <c r="H46" s="2"/>
      <c r="I46" s="2"/>
      <c r="J46" s="2"/>
      <c r="L46" s="6"/>
      <c r="M46" s="2"/>
    </row>
    <row r="47" spans="1:18" x14ac:dyDescent="0.25">
      <c r="A47" s="1" t="s">
        <v>1297</v>
      </c>
      <c r="F47" s="2" t="s">
        <v>1298</v>
      </c>
      <c r="H47" s="2" t="s">
        <v>1299</v>
      </c>
    </row>
    <row r="48" spans="1:18" x14ac:dyDescent="0.25">
      <c r="A48"/>
    </row>
    <row r="49" spans="1:13" x14ac:dyDescent="0.25">
      <c r="A49"/>
    </row>
    <row r="50" spans="1:13" x14ac:dyDescent="0.25">
      <c r="A50"/>
    </row>
    <row r="51" spans="1:13" x14ac:dyDescent="0.25">
      <c r="A51"/>
    </row>
    <row r="52" spans="1:13" x14ac:dyDescent="0.25">
      <c r="A52"/>
    </row>
    <row r="53" spans="1:13" x14ac:dyDescent="0.25">
      <c r="A53"/>
    </row>
    <row r="54" spans="1:13" x14ac:dyDescent="0.25">
      <c r="A54"/>
    </row>
    <row r="55" spans="1:13" x14ac:dyDescent="0.25">
      <c r="A55"/>
    </row>
    <row r="56" spans="1:13" x14ac:dyDescent="0.25">
      <c r="B56" s="2"/>
      <c r="C56" s="2"/>
      <c r="D56" s="2"/>
      <c r="E56" s="2"/>
      <c r="F56" s="2"/>
      <c r="G56" s="2"/>
      <c r="H56" s="2"/>
      <c r="I56" s="2"/>
      <c r="J56" s="2"/>
      <c r="L56" s="2"/>
      <c r="M56" s="2"/>
    </row>
    <row r="57" spans="1:13" x14ac:dyDescent="0.25">
      <c r="A57"/>
      <c r="B57" s="2"/>
    </row>
    <row r="58" spans="1:13" x14ac:dyDescent="0.25">
      <c r="A58"/>
      <c r="B58" s="2"/>
    </row>
    <row r="59" spans="1:13" x14ac:dyDescent="0.25">
      <c r="A59"/>
      <c r="B59" s="2"/>
    </row>
    <row r="60" spans="1:13" x14ac:dyDescent="0.25">
      <c r="A60"/>
      <c r="B60" s="2"/>
    </row>
    <row r="61" spans="1:13" x14ac:dyDescent="0.25">
      <c r="A61"/>
      <c r="B61" s="2"/>
    </row>
    <row r="62" spans="1:13" x14ac:dyDescent="0.25">
      <c r="A62"/>
      <c r="B62" s="2"/>
    </row>
    <row r="63" spans="1:13" x14ac:dyDescent="0.25">
      <c r="A63"/>
      <c r="B63" s="2"/>
    </row>
    <row r="64" spans="1:13" x14ac:dyDescent="0.25">
      <c r="B64" s="2"/>
      <c r="C64" s="2"/>
      <c r="D64" s="2"/>
      <c r="E64" s="2"/>
      <c r="F64" s="2"/>
      <c r="G64" s="2"/>
      <c r="H64" s="2"/>
      <c r="I64" s="2"/>
      <c r="J64" s="2"/>
      <c r="L64" s="2"/>
      <c r="M64" s="2"/>
    </row>
    <row r="65" spans="1:18" s="4" customFormat="1" x14ac:dyDescent="0.25"/>
    <row r="66" spans="1:18" x14ac:dyDescent="0.25">
      <c r="B66" s="2"/>
      <c r="C66" s="2"/>
      <c r="D66" s="2"/>
      <c r="E66" s="2"/>
      <c r="F66" s="2"/>
      <c r="G66" s="2"/>
      <c r="H66" s="2"/>
      <c r="I66" s="2"/>
      <c r="J66" s="2"/>
      <c r="L66" s="2"/>
      <c r="M66" s="2"/>
    </row>
    <row r="67" spans="1:18" x14ac:dyDescent="0.25">
      <c r="B67" s="32"/>
      <c r="C67" s="32"/>
      <c r="D67" s="32"/>
      <c r="E67" s="32"/>
      <c r="F67" s="32"/>
      <c r="G67" s="32"/>
      <c r="H67" s="32"/>
      <c r="I67" s="32"/>
      <c r="J67" s="32"/>
      <c r="L67" s="2"/>
      <c r="M67" s="32"/>
    </row>
    <row r="68" spans="1:18" x14ac:dyDescent="0.25">
      <c r="B68" s="2"/>
      <c r="C68" s="2"/>
      <c r="D68" s="2"/>
      <c r="E68" s="2"/>
      <c r="F68" s="2"/>
      <c r="G68" s="2"/>
      <c r="H68" s="2"/>
      <c r="I68" s="2"/>
      <c r="J68" s="2"/>
      <c r="L68" s="2"/>
      <c r="M68" s="2"/>
    </row>
    <row r="69" spans="1:18" x14ac:dyDescent="0.25">
      <c r="B69" s="2"/>
      <c r="C69" s="2"/>
      <c r="D69" s="2"/>
      <c r="E69" s="2"/>
      <c r="F69" s="2"/>
      <c r="G69" s="2"/>
      <c r="H69" s="2"/>
      <c r="I69" s="2"/>
      <c r="J69" s="5"/>
      <c r="L69" s="6"/>
      <c r="M69" s="2"/>
      <c r="N69" s="6"/>
      <c r="O69" s="2"/>
      <c r="P69" s="2"/>
      <c r="Q69" s="2"/>
      <c r="R69" s="2"/>
    </row>
    <row r="70" spans="1:18" x14ac:dyDescent="0.25">
      <c r="B70" s="2"/>
      <c r="C70" s="2"/>
      <c r="D70" s="2"/>
      <c r="E70" s="2"/>
      <c r="F70" s="2"/>
      <c r="G70" s="2"/>
      <c r="H70" s="2"/>
      <c r="I70" s="2"/>
      <c r="J70" s="2"/>
      <c r="L70" s="2"/>
      <c r="M70" s="2"/>
      <c r="N70" s="1"/>
      <c r="O70" s="1"/>
      <c r="Q70" s="1"/>
    </row>
    <row r="71" spans="1:18" x14ac:dyDescent="0.25">
      <c r="B71" s="18"/>
      <c r="C71" s="18"/>
      <c r="D71" s="18"/>
      <c r="E71" s="18"/>
      <c r="F71" s="18"/>
      <c r="G71" s="18"/>
      <c r="H71" s="18"/>
      <c r="I71" s="18"/>
      <c r="J71" s="18"/>
      <c r="L71" s="18"/>
      <c r="M71" s="18"/>
      <c r="N71" s="10"/>
      <c r="O71" s="10"/>
      <c r="P71" s="10"/>
      <c r="Q71" s="10"/>
    </row>
    <row r="72" spans="1:18" x14ac:dyDescent="0.25">
      <c r="B72" s="18"/>
      <c r="C72" s="18"/>
      <c r="D72" s="18"/>
      <c r="E72" s="18"/>
      <c r="F72" s="18"/>
      <c r="G72" s="18"/>
      <c r="H72" s="18"/>
      <c r="I72" s="18"/>
      <c r="J72" s="18"/>
      <c r="L72" s="18"/>
      <c r="M72" s="18"/>
    </row>
    <row r="73" spans="1:18" x14ac:dyDescent="0.25">
      <c r="B73" s="18"/>
      <c r="C73" s="18"/>
      <c r="D73" s="18"/>
      <c r="E73" s="18"/>
      <c r="F73" s="18"/>
      <c r="G73" s="18"/>
      <c r="H73" s="18"/>
      <c r="I73" s="18"/>
      <c r="J73" s="18"/>
      <c r="L73" s="18"/>
      <c r="M73" s="18"/>
    </row>
    <row r="74" spans="1:18" s="1" customFormat="1" x14ac:dyDescent="0.25"/>
    <row r="75" spans="1:18" s="1" customFormat="1" x14ac:dyDescent="0.25">
      <c r="B75" s="31"/>
      <c r="C75" s="31"/>
      <c r="D75" s="31"/>
      <c r="E75" s="31"/>
      <c r="F75" s="31"/>
      <c r="G75" s="31"/>
      <c r="H75" s="31"/>
      <c r="I75" s="31"/>
      <c r="J75" s="31"/>
      <c r="M75" s="31"/>
    </row>
    <row r="76" spans="1:18" x14ac:dyDescent="0.25">
      <c r="B76" s="24"/>
      <c r="C76" s="24"/>
      <c r="D76" s="24"/>
      <c r="E76" s="24"/>
      <c r="F76" s="24"/>
      <c r="G76" s="24"/>
      <c r="H76" s="24"/>
      <c r="I76" s="24"/>
      <c r="J76" s="24"/>
      <c r="L76" s="25"/>
      <c r="M76" s="24"/>
    </row>
    <row r="77" spans="1:18" x14ac:dyDescent="0.25">
      <c r="A77" s="22"/>
      <c r="B77" s="24"/>
      <c r="C77" s="24"/>
      <c r="D77" s="24"/>
      <c r="E77" s="24"/>
      <c r="F77" s="24"/>
      <c r="G77" s="24"/>
      <c r="H77" s="24"/>
      <c r="I77" s="24"/>
      <c r="J77" s="24"/>
      <c r="L77" s="25"/>
      <c r="M77" s="24"/>
    </row>
    <row r="78" spans="1:18" x14ac:dyDescent="0.25">
      <c r="A78" s="22"/>
      <c r="B78" s="24"/>
      <c r="C78" s="24"/>
      <c r="D78" s="24"/>
      <c r="E78" s="24"/>
      <c r="F78" s="24"/>
      <c r="G78" s="24"/>
      <c r="H78" s="24"/>
      <c r="I78" s="24"/>
      <c r="J78" s="24"/>
      <c r="L78" s="25"/>
      <c r="M78" s="24"/>
    </row>
    <row r="79" spans="1:18" x14ac:dyDescent="0.25">
      <c r="A79" s="22"/>
      <c r="C79" s="18"/>
    </row>
    <row r="80" spans="1:18" x14ac:dyDescent="0.25">
      <c r="A80" s="3"/>
      <c r="B80" s="2"/>
      <c r="C80" s="2"/>
      <c r="D80" s="2"/>
      <c r="E80" s="2"/>
      <c r="F80" s="2"/>
      <c r="G80" s="2"/>
      <c r="H80" s="2"/>
      <c r="I80" s="2"/>
      <c r="J80" s="2"/>
      <c r="L80" s="2"/>
      <c r="M80" s="2"/>
    </row>
    <row r="81" spans="1:18" x14ac:dyDescent="0.25">
      <c r="A81" s="3"/>
      <c r="B81" s="2"/>
      <c r="C81" s="2"/>
      <c r="D81" s="2"/>
      <c r="E81" s="2"/>
      <c r="F81" s="2"/>
      <c r="G81" s="2"/>
      <c r="H81" s="2"/>
      <c r="I81" s="2"/>
      <c r="J81" s="2"/>
      <c r="L81" s="2"/>
      <c r="M81" s="2"/>
    </row>
    <row r="82" spans="1:18" x14ac:dyDescent="0.25">
      <c r="A82" s="3"/>
      <c r="B82" s="2"/>
      <c r="C82" s="2"/>
      <c r="D82" s="2"/>
      <c r="E82" s="2"/>
      <c r="F82" s="2"/>
      <c r="G82" s="2"/>
      <c r="H82" s="2"/>
      <c r="I82" s="2"/>
      <c r="J82" s="2"/>
      <c r="L82" s="2"/>
      <c r="M82" s="2"/>
    </row>
    <row r="83" spans="1:18" x14ac:dyDescent="0.25">
      <c r="A83" s="3"/>
      <c r="B83" s="31"/>
      <c r="C83" s="31"/>
      <c r="D83" s="31"/>
      <c r="E83" s="31"/>
      <c r="F83" s="31"/>
      <c r="G83" s="31"/>
      <c r="H83" s="31"/>
      <c r="I83" s="31"/>
      <c r="J83" s="31"/>
      <c r="L83" s="2"/>
      <c r="M83" s="31"/>
    </row>
    <row r="84" spans="1:18" x14ac:dyDescent="0.25">
      <c r="A84" s="2"/>
      <c r="B84" s="2"/>
      <c r="C84" s="2"/>
      <c r="D84" s="2"/>
      <c r="E84" s="2"/>
      <c r="F84" s="2"/>
      <c r="G84" s="2"/>
      <c r="H84" s="2"/>
      <c r="I84" s="2"/>
      <c r="J84" s="2"/>
      <c r="L84" s="2"/>
      <c r="M84" s="2"/>
    </row>
    <row r="85" spans="1:18" x14ac:dyDescent="0.25">
      <c r="A85" s="2"/>
      <c r="B85" s="2"/>
      <c r="C85" s="2"/>
      <c r="D85" s="2"/>
      <c r="E85" s="2"/>
      <c r="F85" s="2"/>
      <c r="G85" s="2"/>
      <c r="H85" s="2"/>
      <c r="I85" s="2"/>
      <c r="J85" s="2"/>
      <c r="L85" s="2"/>
      <c r="M85" s="2"/>
    </row>
    <row r="86" spans="1:18" x14ac:dyDescent="0.25">
      <c r="A86" s="2"/>
      <c r="B86" s="2"/>
      <c r="C86" s="2"/>
      <c r="D86" s="2"/>
      <c r="E86" s="2"/>
      <c r="F86" s="2"/>
      <c r="G86" s="2"/>
      <c r="H86" s="2"/>
      <c r="I86" s="2"/>
      <c r="J86" s="2"/>
      <c r="L86" s="2"/>
      <c r="M86" s="2"/>
      <c r="N86" s="2"/>
      <c r="O86" s="2"/>
      <c r="P86" s="2"/>
      <c r="Q86" s="2"/>
      <c r="R86" s="2"/>
    </row>
    <row r="87" spans="1:18" x14ac:dyDescent="0.25">
      <c r="A87" s="2"/>
      <c r="B87" s="2"/>
      <c r="C87" s="2"/>
      <c r="D87" s="2"/>
      <c r="E87" s="2"/>
      <c r="F87" s="2"/>
      <c r="G87" s="2"/>
      <c r="H87" s="2"/>
      <c r="I87" s="2"/>
      <c r="J87" s="2"/>
      <c r="L87" s="2"/>
      <c r="M87" s="2"/>
      <c r="N87" s="2"/>
      <c r="O87" s="2"/>
      <c r="P87" s="2"/>
      <c r="Q87" s="2"/>
      <c r="R87" s="2"/>
    </row>
    <row r="88" spans="1:18" x14ac:dyDescent="0.25">
      <c r="A88" s="2"/>
      <c r="B88" s="2"/>
      <c r="C88" s="2"/>
      <c r="D88" s="2"/>
      <c r="E88" s="2"/>
      <c r="F88" s="2"/>
      <c r="G88" s="2"/>
      <c r="H88" s="2"/>
      <c r="I88" s="2"/>
      <c r="J88" s="2"/>
      <c r="L88" s="2"/>
      <c r="M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row>
    <row r="91" spans="1:18" x14ac:dyDescent="0.25">
      <c r="A91" s="2"/>
      <c r="B91" s="2"/>
      <c r="C91" s="2"/>
      <c r="D91" s="2"/>
      <c r="E91" s="2"/>
      <c r="F91" s="2"/>
      <c r="G91" s="2"/>
      <c r="H91" s="2"/>
      <c r="I91" s="2"/>
      <c r="J91" s="2"/>
      <c r="L91" s="2"/>
      <c r="M91" s="2"/>
    </row>
    <row r="92" spans="1:18" x14ac:dyDescent="0.25">
      <c r="A92" s="2"/>
      <c r="B92" s="2"/>
      <c r="C92" s="2"/>
      <c r="D92" s="2"/>
      <c r="E92" s="2"/>
      <c r="F92" s="2"/>
      <c r="G92" s="2"/>
      <c r="H92" s="2"/>
      <c r="I92" s="2"/>
      <c r="J92" s="2"/>
      <c r="L92" s="2"/>
      <c r="M92" s="2"/>
    </row>
    <row r="93" spans="1:18" x14ac:dyDescent="0.25">
      <c r="A93" s="2"/>
      <c r="B93" s="2"/>
      <c r="C93" s="2"/>
      <c r="D93" s="2"/>
      <c r="E93" s="2"/>
      <c r="F93" s="2"/>
      <c r="G93" s="2"/>
      <c r="H93" s="2"/>
      <c r="I93" s="2"/>
      <c r="J93" s="2"/>
      <c r="L93" s="2"/>
      <c r="M93" s="2"/>
      <c r="N93" s="2"/>
      <c r="O93" s="2"/>
    </row>
    <row r="94" spans="1:18" x14ac:dyDescent="0.25">
      <c r="A94" s="2"/>
      <c r="B94" s="2"/>
      <c r="C94" s="2"/>
      <c r="D94" s="2"/>
      <c r="E94" s="2"/>
      <c r="F94" s="2"/>
      <c r="G94" s="2"/>
      <c r="H94" s="2"/>
      <c r="I94" s="2"/>
      <c r="J94" s="2"/>
      <c r="L94" s="2"/>
      <c r="M94" s="2"/>
      <c r="N94" s="1"/>
      <c r="O94" s="2"/>
      <c r="R94" s="8"/>
    </row>
    <row r="95" spans="1:18" x14ac:dyDescent="0.25">
      <c r="A95" s="2"/>
      <c r="B95" s="19"/>
      <c r="C95" s="19"/>
      <c r="D95" s="19"/>
      <c r="E95" s="19"/>
      <c r="F95" s="19"/>
      <c r="G95" s="19"/>
      <c r="H95" s="19"/>
      <c r="I95" s="19"/>
      <c r="J95" s="19"/>
      <c r="L95" s="19"/>
      <c r="M95" s="19"/>
      <c r="N95" s="9"/>
      <c r="O95" s="9"/>
      <c r="P95" s="9"/>
      <c r="Q95" s="9"/>
      <c r="R95" s="9"/>
    </row>
    <row r="96" spans="1:18" x14ac:dyDescent="0.25">
      <c r="A96" s="2"/>
      <c r="B96" s="6"/>
      <c r="C96" s="6"/>
      <c r="D96" s="6"/>
      <c r="E96" s="6"/>
      <c r="F96" s="6"/>
      <c r="G96" s="6"/>
      <c r="H96" s="6"/>
      <c r="I96" s="6"/>
      <c r="J96" s="6"/>
      <c r="L96" s="6"/>
      <c r="M96" s="6"/>
      <c r="N96" s="4"/>
      <c r="O96" s="4"/>
      <c r="P96" s="4"/>
      <c r="Q96" s="4"/>
      <c r="R96" s="4"/>
    </row>
    <row r="97" spans="1:18" x14ac:dyDescent="0.25">
      <c r="A97" s="2"/>
      <c r="B97" s="20"/>
      <c r="C97" s="14"/>
      <c r="D97" s="20"/>
      <c r="E97" s="20"/>
      <c r="F97" s="20"/>
      <c r="G97" s="20"/>
      <c r="H97" s="20"/>
      <c r="I97" s="20"/>
      <c r="J97" s="20"/>
      <c r="L97" s="11"/>
      <c r="M97" s="20"/>
      <c r="N97" s="13"/>
      <c r="O97" s="13"/>
      <c r="P97" s="13"/>
      <c r="Q97" s="13"/>
      <c r="R97" s="13"/>
    </row>
    <row r="98" spans="1:18" x14ac:dyDescent="0.25">
      <c r="A98" s="2"/>
      <c r="B98" s="6"/>
      <c r="C98" s="11"/>
      <c r="D98" s="6"/>
      <c r="E98" s="6"/>
      <c r="F98" s="6"/>
      <c r="G98" s="6"/>
      <c r="H98" s="6"/>
      <c r="I98" s="6"/>
      <c r="J98" s="6"/>
      <c r="L98" s="2"/>
      <c r="M98" s="6"/>
      <c r="O98" s="4"/>
    </row>
    <row r="99" spans="1:18" x14ac:dyDescent="0.25">
      <c r="A99" s="16"/>
      <c r="B99" s="2"/>
      <c r="C99" s="2"/>
      <c r="D99" s="2"/>
      <c r="E99" s="2"/>
      <c r="F99" s="2"/>
      <c r="G99" s="2"/>
      <c r="H99" s="2"/>
      <c r="I99" s="2"/>
      <c r="J99" s="2"/>
      <c r="M99" s="2"/>
    </row>
    <row r="102" spans="1:18" x14ac:dyDescent="0.25">
      <c r="L102" s="2"/>
    </row>
    <row r="141" s="17" customFormat="1"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E1" activePane="topRight" state="frozen"/>
      <selection pane="topRight" activeCell="J6" sqref="J6"/>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1047</v>
      </c>
      <c r="B2" t="s">
        <v>1073</v>
      </c>
      <c r="C2" s="32" t="s">
        <v>1048</v>
      </c>
      <c r="D2" s="32" t="s">
        <v>1243</v>
      </c>
      <c r="E2" s="2" t="s">
        <v>1266</v>
      </c>
      <c r="F2" t="s">
        <v>1079</v>
      </c>
      <c r="G2" t="s">
        <v>1055</v>
      </c>
      <c r="H2" s="2" t="s">
        <v>1254</v>
      </c>
      <c r="I2" s="2" t="s">
        <v>1275</v>
      </c>
      <c r="J2" s="2" t="s">
        <v>1283</v>
      </c>
      <c r="K2" s="2" t="s">
        <v>1291</v>
      </c>
      <c r="L2" s="2" t="s">
        <v>1066</v>
      </c>
    </row>
    <row r="3" spans="1:12" x14ac:dyDescent="0.25">
      <c r="A3" s="1" t="s">
        <v>1042</v>
      </c>
      <c r="B3" t="s">
        <v>1074</v>
      </c>
      <c r="C3" t="s">
        <v>1049</v>
      </c>
      <c r="D3" s="2" t="s">
        <v>1112</v>
      </c>
      <c r="E3" s="2" t="s">
        <v>1270</v>
      </c>
      <c r="F3" t="s">
        <v>1080</v>
      </c>
      <c r="G3" t="s">
        <v>1056</v>
      </c>
      <c r="H3" t="s">
        <v>1218</v>
      </c>
      <c r="I3" s="2" t="s">
        <v>1276</v>
      </c>
      <c r="J3" s="2" t="s">
        <v>1284</v>
      </c>
      <c r="K3" t="s">
        <v>1216</v>
      </c>
      <c r="L3" s="2" t="s">
        <v>1067</v>
      </c>
    </row>
    <row r="4" spans="1:12" x14ac:dyDescent="0.25">
      <c r="A4" s="1" t="s">
        <v>1087</v>
      </c>
      <c r="B4" t="s">
        <v>1257</v>
      </c>
      <c r="C4" t="s">
        <v>1050</v>
      </c>
      <c r="D4" s="2" t="s">
        <v>1250</v>
      </c>
      <c r="E4" s="2" t="s">
        <v>1269</v>
      </c>
      <c r="F4" t="s">
        <v>1081</v>
      </c>
      <c r="G4" t="s">
        <v>1057</v>
      </c>
      <c r="H4" t="s">
        <v>1255</v>
      </c>
      <c r="I4" s="2" t="s">
        <v>1277</v>
      </c>
      <c r="J4" s="2" t="s">
        <v>1289</v>
      </c>
      <c r="L4" s="2" t="s">
        <v>1068</v>
      </c>
    </row>
    <row r="5" spans="1:12" x14ac:dyDescent="0.25">
      <c r="A5" s="1" t="s">
        <v>1043</v>
      </c>
      <c r="B5" t="s">
        <v>1075</v>
      </c>
      <c r="C5" t="s">
        <v>1246</v>
      </c>
      <c r="E5" s="2" t="s">
        <v>1268</v>
      </c>
      <c r="F5" t="s">
        <v>1082</v>
      </c>
      <c r="G5" t="s">
        <v>1058</v>
      </c>
      <c r="H5" s="2" t="s">
        <v>1258</v>
      </c>
      <c r="I5" s="2" t="s">
        <v>1281</v>
      </c>
      <c r="K5" s="2" t="s">
        <v>1293</v>
      </c>
      <c r="L5" s="2" t="s">
        <v>1069</v>
      </c>
    </row>
    <row r="6" spans="1:12" x14ac:dyDescent="0.25">
      <c r="A6" s="1" t="s">
        <v>1043</v>
      </c>
      <c r="B6" t="s">
        <v>1256</v>
      </c>
      <c r="C6" t="s">
        <v>1051</v>
      </c>
      <c r="D6" s="2" t="s">
        <v>1251</v>
      </c>
      <c r="E6" s="2" t="s">
        <v>1267</v>
      </c>
      <c r="F6" t="s">
        <v>1083</v>
      </c>
      <c r="G6" t="s">
        <v>1059</v>
      </c>
      <c r="H6" s="32" t="s">
        <v>1259</v>
      </c>
      <c r="I6" s="32" t="s">
        <v>1278</v>
      </c>
      <c r="J6" s="2" t="s">
        <v>1287</v>
      </c>
      <c r="K6" t="s">
        <v>1208</v>
      </c>
      <c r="L6" s="32"/>
    </row>
    <row r="7" spans="1:12" x14ac:dyDescent="0.25">
      <c r="A7" s="1" t="s">
        <v>1044</v>
      </c>
      <c r="C7" t="s">
        <v>1245</v>
      </c>
      <c r="D7" s="32" t="s">
        <v>1252</v>
      </c>
      <c r="E7" s="32"/>
      <c r="J7" s="2" t="s">
        <v>1290</v>
      </c>
      <c r="K7" s="2" t="s">
        <v>1294</v>
      </c>
      <c r="L7" s="32" t="s">
        <v>1202</v>
      </c>
    </row>
    <row r="8" spans="1:12" x14ac:dyDescent="0.25">
      <c r="A8" s="1" t="s">
        <v>1045</v>
      </c>
      <c r="B8" t="s">
        <v>1076</v>
      </c>
      <c r="D8" s="32" t="s">
        <v>1253</v>
      </c>
      <c r="E8" s="32" t="s">
        <v>1271</v>
      </c>
      <c r="F8" t="s">
        <v>1084</v>
      </c>
      <c r="G8" t="s">
        <v>1062</v>
      </c>
      <c r="H8" t="s">
        <v>1262</v>
      </c>
      <c r="I8" s="32" t="s">
        <v>1282</v>
      </c>
      <c r="J8" s="32" t="s">
        <v>1288</v>
      </c>
      <c r="K8" s="2" t="s">
        <v>1295</v>
      </c>
      <c r="L8" s="32" t="s">
        <v>1247</v>
      </c>
    </row>
    <row r="9" spans="1:12" x14ac:dyDescent="0.25">
      <c r="A9" s="1" t="s">
        <v>1046</v>
      </c>
      <c r="B9" t="s">
        <v>1077</v>
      </c>
      <c r="C9" t="s">
        <v>1052</v>
      </c>
      <c r="D9" s="2" t="s">
        <v>1249</v>
      </c>
      <c r="E9" s="32" t="s">
        <v>1272</v>
      </c>
      <c r="F9" t="s">
        <v>1085</v>
      </c>
      <c r="G9" t="s">
        <v>1061</v>
      </c>
      <c r="H9" t="s">
        <v>1260</v>
      </c>
      <c r="I9" s="32" t="s">
        <v>1279</v>
      </c>
      <c r="J9" t="s">
        <v>1285</v>
      </c>
      <c r="K9" t="s">
        <v>1191</v>
      </c>
      <c r="L9" s="32" t="s">
        <v>1071</v>
      </c>
    </row>
    <row r="10" spans="1:12" x14ac:dyDescent="0.25">
      <c r="A10" s="1" t="s">
        <v>1054</v>
      </c>
      <c r="B10" t="s">
        <v>1078</v>
      </c>
      <c r="C10" t="s">
        <v>1053</v>
      </c>
      <c r="D10" s="2" t="s">
        <v>1244</v>
      </c>
      <c r="E10" s="32" t="s">
        <v>1273</v>
      </c>
      <c r="F10" t="s">
        <v>1086</v>
      </c>
      <c r="G10" t="s">
        <v>1060</v>
      </c>
      <c r="H10" t="s">
        <v>1261</v>
      </c>
      <c r="I10" s="32" t="s">
        <v>1280</v>
      </c>
      <c r="J10" s="32" t="s">
        <v>1286</v>
      </c>
      <c r="K10" s="6" t="s">
        <v>1296</v>
      </c>
      <c r="L10" s="32" t="s">
        <v>1072</v>
      </c>
    </row>
    <row r="11" spans="1:12" x14ac:dyDescent="0.25">
      <c r="A11" s="1"/>
      <c r="B11" s="2"/>
      <c r="C11" s="2"/>
      <c r="D11" s="2"/>
      <c r="E11" s="2"/>
      <c r="F11" s="2"/>
      <c r="G11" s="2"/>
      <c r="H11" s="2"/>
      <c r="I11" s="2"/>
      <c r="K11" s="6"/>
      <c r="L11" s="2"/>
    </row>
    <row r="12" spans="1:12" x14ac:dyDescent="0.25">
      <c r="A12" t="s">
        <v>1164</v>
      </c>
      <c r="B12" t="s">
        <v>1091</v>
      </c>
      <c r="C12" t="s">
        <v>1092</v>
      </c>
      <c r="D12" t="s">
        <v>1093</v>
      </c>
      <c r="E12" t="s">
        <v>1094</v>
      </c>
      <c r="F12" t="s">
        <v>1095</v>
      </c>
      <c r="G12" t="s">
        <v>1096</v>
      </c>
      <c r="H12" t="s">
        <v>1092</v>
      </c>
      <c r="I12" t="s">
        <v>1097</v>
      </c>
      <c r="J12" t="s">
        <v>1098</v>
      </c>
      <c r="K12" t="s">
        <v>1099</v>
      </c>
      <c r="L12" t="s">
        <v>1161</v>
      </c>
    </row>
    <row r="13" spans="1:12" x14ac:dyDescent="0.25">
      <c r="A13" t="s">
        <v>1165</v>
      </c>
      <c r="B13" t="s">
        <v>1100</v>
      </c>
      <c r="C13" t="s">
        <v>1101</v>
      </c>
      <c r="D13" t="s">
        <v>1102</v>
      </c>
      <c r="E13" t="s">
        <v>1103</v>
      </c>
      <c r="F13" t="s">
        <v>1104</v>
      </c>
      <c r="H13" t="s">
        <v>1106</v>
      </c>
      <c r="I13" t="s">
        <v>1107</v>
      </c>
      <c r="J13" t="s">
        <v>1108</v>
      </c>
      <c r="K13" t="s">
        <v>1109</v>
      </c>
      <c r="L13" t="s">
        <v>1162</v>
      </c>
    </row>
    <row r="14" spans="1:12" x14ac:dyDescent="0.25">
      <c r="A14" t="s">
        <v>1166</v>
      </c>
      <c r="B14" t="s">
        <v>1110</v>
      </c>
      <c r="C14" t="s">
        <v>1111</v>
      </c>
      <c r="D14" t="s">
        <v>1112</v>
      </c>
      <c r="E14" s="1" t="s">
        <v>1113</v>
      </c>
      <c r="F14" t="s">
        <v>1114</v>
      </c>
      <c r="G14" t="s">
        <v>1105</v>
      </c>
      <c r="H14" t="s">
        <v>1116</v>
      </c>
      <c r="I14" t="s">
        <v>1117</v>
      </c>
      <c r="J14" t="s">
        <v>1118</v>
      </c>
      <c r="K14" t="s">
        <v>1119</v>
      </c>
      <c r="L14" t="s">
        <v>1163</v>
      </c>
    </row>
    <row r="15" spans="1:12" x14ac:dyDescent="0.25">
      <c r="A15" t="s">
        <v>1167</v>
      </c>
      <c r="B15" t="s">
        <v>1120</v>
      </c>
      <c r="C15" t="s">
        <v>1051</v>
      </c>
      <c r="D15" t="s">
        <v>1121</v>
      </c>
      <c r="E15" s="1" t="s">
        <v>1122</v>
      </c>
      <c r="F15" t="s">
        <v>1083</v>
      </c>
      <c r="G15" t="s">
        <v>1115</v>
      </c>
      <c r="H15" t="s">
        <v>1124</v>
      </c>
      <c r="I15" t="s">
        <v>1125</v>
      </c>
      <c r="J15" t="s">
        <v>1126</v>
      </c>
      <c r="K15" t="s">
        <v>1127</v>
      </c>
      <c r="L15" t="s">
        <v>1088</v>
      </c>
    </row>
    <row r="16" spans="1:12" x14ac:dyDescent="0.25">
      <c r="A16" t="s">
        <v>1168</v>
      </c>
      <c r="B16" t="s">
        <v>1128</v>
      </c>
      <c r="C16" t="s">
        <v>1129</v>
      </c>
      <c r="F16" t="s">
        <v>1130</v>
      </c>
      <c r="G16" t="s">
        <v>1123</v>
      </c>
      <c r="H16" s="1" t="s">
        <v>1131</v>
      </c>
      <c r="I16" t="s">
        <v>1132</v>
      </c>
      <c r="J16" t="s">
        <v>1133</v>
      </c>
      <c r="K16" t="s">
        <v>1134</v>
      </c>
    </row>
    <row r="17" spans="1:12" x14ac:dyDescent="0.25">
      <c r="A17" t="s">
        <v>1169</v>
      </c>
      <c r="C17" t="s">
        <v>1135</v>
      </c>
    </row>
    <row r="18" spans="1:12" x14ac:dyDescent="0.25">
      <c r="A18" t="s">
        <v>1170</v>
      </c>
      <c r="B18" t="s">
        <v>1136</v>
      </c>
      <c r="C18" t="s">
        <v>1137</v>
      </c>
      <c r="D18" t="s">
        <v>1138</v>
      </c>
      <c r="E18" t="s">
        <v>1139</v>
      </c>
      <c r="F18" t="s">
        <v>1085</v>
      </c>
      <c r="G18" t="s">
        <v>1088</v>
      </c>
      <c r="H18" s="1" t="s">
        <v>1140</v>
      </c>
      <c r="I18" t="s">
        <v>1141</v>
      </c>
      <c r="J18" t="s">
        <v>1142</v>
      </c>
      <c r="K18" t="s">
        <v>1143</v>
      </c>
      <c r="L18" t="s">
        <v>1088</v>
      </c>
    </row>
    <row r="19" spans="1:12" x14ac:dyDescent="0.25">
      <c r="A19" t="s">
        <v>1171</v>
      </c>
      <c r="B19" t="s">
        <v>1144</v>
      </c>
      <c r="C19" t="s">
        <v>1144</v>
      </c>
      <c r="D19" t="s">
        <v>1145</v>
      </c>
      <c r="E19" t="s">
        <v>1146</v>
      </c>
      <c r="F19" t="s">
        <v>1147</v>
      </c>
      <c r="G19" t="s">
        <v>1089</v>
      </c>
      <c r="H19" t="s">
        <v>1148</v>
      </c>
      <c r="I19" t="s">
        <v>1149</v>
      </c>
      <c r="J19" t="s">
        <v>1150</v>
      </c>
      <c r="K19" t="s">
        <v>1151</v>
      </c>
      <c r="L19" t="s">
        <v>1089</v>
      </c>
    </row>
    <row r="20" spans="1:12" x14ac:dyDescent="0.25">
      <c r="A20" t="s">
        <v>1172</v>
      </c>
      <c r="B20" t="s">
        <v>1152</v>
      </c>
      <c r="C20" t="s">
        <v>1153</v>
      </c>
      <c r="D20" t="s">
        <v>1154</v>
      </c>
      <c r="E20" t="s">
        <v>1155</v>
      </c>
      <c r="F20" t="s">
        <v>1156</v>
      </c>
      <c r="G20" t="s">
        <v>1157</v>
      </c>
      <c r="H20" t="s">
        <v>1155</v>
      </c>
      <c r="I20" t="s">
        <v>1158</v>
      </c>
      <c r="J20" t="s">
        <v>1159</v>
      </c>
      <c r="K20" t="s">
        <v>1160</v>
      </c>
      <c r="L20" t="s">
        <v>1090</v>
      </c>
    </row>
    <row r="21" spans="1:12" x14ac:dyDescent="0.25">
      <c r="A21" s="1"/>
      <c r="B21" s="2"/>
      <c r="C21" s="2"/>
      <c r="D21" s="2"/>
      <c r="E21" s="2"/>
      <c r="F21" s="2"/>
      <c r="G21" s="2"/>
      <c r="H21" s="2"/>
      <c r="I21" s="2"/>
      <c r="K21" s="2"/>
      <c r="L21" s="2"/>
    </row>
    <row r="22" spans="1:12" x14ac:dyDescent="0.25">
      <c r="A22" t="s">
        <v>1235</v>
      </c>
      <c r="B22" t="s">
        <v>1234</v>
      </c>
      <c r="C22" t="s">
        <v>1233</v>
      </c>
      <c r="D22" t="s">
        <v>1242</v>
      </c>
      <c r="E22" t="s">
        <v>1232</v>
      </c>
      <c r="F22" t="s">
        <v>1231</v>
      </c>
      <c r="G22" t="s">
        <v>1230</v>
      </c>
      <c r="H22" t="s">
        <v>1229</v>
      </c>
      <c r="I22" t="s">
        <v>1228</v>
      </c>
      <c r="J22" t="s">
        <v>1227</v>
      </c>
      <c r="K22" t="s">
        <v>1226</v>
      </c>
      <c r="L22" t="s">
        <v>1225</v>
      </c>
    </row>
    <row r="23" spans="1:12" x14ac:dyDescent="0.25">
      <c r="A23" t="s">
        <v>1236</v>
      </c>
      <c r="B23" t="s">
        <v>1224</v>
      </c>
      <c r="C23" t="s">
        <v>1223</v>
      </c>
      <c r="D23" t="s">
        <v>1222</v>
      </c>
      <c r="E23" s="1" t="s">
        <v>1221</v>
      </c>
      <c r="F23" t="s">
        <v>1220</v>
      </c>
      <c r="G23" t="s">
        <v>1219</v>
      </c>
      <c r="H23" t="s">
        <v>1218</v>
      </c>
      <c r="I23" t="s">
        <v>1217</v>
      </c>
      <c r="J23" t="s">
        <v>1118</v>
      </c>
      <c r="L23" t="s">
        <v>1215</v>
      </c>
    </row>
    <row r="24" spans="1:12" x14ac:dyDescent="0.25">
      <c r="A24" t="s">
        <v>1237</v>
      </c>
      <c r="B24" t="s">
        <v>1214</v>
      </c>
      <c r="C24" t="s">
        <v>1051</v>
      </c>
      <c r="D24" t="s">
        <v>1213</v>
      </c>
      <c r="E24" s="1" t="s">
        <v>1212</v>
      </c>
      <c r="F24" t="s">
        <v>1211</v>
      </c>
      <c r="G24" t="s">
        <v>1115</v>
      </c>
      <c r="H24" t="s">
        <v>1210</v>
      </c>
      <c r="I24" t="s">
        <v>1209</v>
      </c>
      <c r="J24" t="s">
        <v>1126</v>
      </c>
      <c r="K24" t="s">
        <v>1208</v>
      </c>
      <c r="L24" t="s">
        <v>1162</v>
      </c>
    </row>
    <row r="25" spans="1:12" x14ac:dyDescent="0.25">
      <c r="A25" t="s">
        <v>1241</v>
      </c>
      <c r="B25" t="s">
        <v>1207</v>
      </c>
      <c r="C25" s="1" t="s">
        <v>1206</v>
      </c>
      <c r="D25" t="s">
        <v>1205</v>
      </c>
      <c r="E25" t="s">
        <v>1204</v>
      </c>
      <c r="F25" t="s">
        <v>1203</v>
      </c>
      <c r="G25" t="s">
        <v>1202</v>
      </c>
      <c r="H25" s="1" t="s">
        <v>1201</v>
      </c>
      <c r="I25" t="s">
        <v>1132</v>
      </c>
      <c r="J25" s="2" t="s">
        <v>1133</v>
      </c>
      <c r="K25" t="s">
        <v>1200</v>
      </c>
      <c r="L25" t="s">
        <v>1199</v>
      </c>
    </row>
    <row r="26" spans="1:12" x14ac:dyDescent="0.25">
      <c r="A26" t="s">
        <v>1238</v>
      </c>
      <c r="B26" t="s">
        <v>1198</v>
      </c>
      <c r="C26" t="s">
        <v>1194</v>
      </c>
      <c r="D26" t="s">
        <v>1197</v>
      </c>
      <c r="E26" t="s">
        <v>1196</v>
      </c>
      <c r="F26" t="s">
        <v>1195</v>
      </c>
      <c r="G26" t="s">
        <v>1190</v>
      </c>
      <c r="H26" t="s">
        <v>1194</v>
      </c>
      <c r="I26" t="s">
        <v>1193</v>
      </c>
      <c r="J26" t="s">
        <v>1192</v>
      </c>
      <c r="K26" t="s">
        <v>1191</v>
      </c>
      <c r="L26" t="s">
        <v>1190</v>
      </c>
    </row>
    <row r="27" spans="1:12" x14ac:dyDescent="0.25">
      <c r="A27" t="s">
        <v>1239</v>
      </c>
      <c r="B27" t="s">
        <v>1189</v>
      </c>
      <c r="C27" t="s">
        <v>1185</v>
      </c>
      <c r="D27" t="s">
        <v>1188</v>
      </c>
      <c r="E27" t="s">
        <v>1187</v>
      </c>
      <c r="F27" t="s">
        <v>1186</v>
      </c>
      <c r="G27" t="s">
        <v>1182</v>
      </c>
      <c r="H27" t="s">
        <v>1185</v>
      </c>
      <c r="I27" t="s">
        <v>1149</v>
      </c>
      <c r="J27" t="s">
        <v>1184</v>
      </c>
      <c r="K27" t="s">
        <v>1183</v>
      </c>
      <c r="L27" t="s">
        <v>1182</v>
      </c>
    </row>
    <row r="28" spans="1:12" x14ac:dyDescent="0.25">
      <c r="A28" t="s">
        <v>1240</v>
      </c>
      <c r="B28" t="s">
        <v>1181</v>
      </c>
      <c r="C28" t="s">
        <v>1180</v>
      </c>
      <c r="D28" t="s">
        <v>1179</v>
      </c>
      <c r="E28" t="s">
        <v>1178</v>
      </c>
      <c r="F28" t="s">
        <v>1177</v>
      </c>
      <c r="G28" t="s">
        <v>1173</v>
      </c>
      <c r="H28" t="s">
        <v>1176</v>
      </c>
      <c r="I28" t="s">
        <v>1158</v>
      </c>
      <c r="J28" t="s">
        <v>1175</v>
      </c>
      <c r="K28" t="s">
        <v>1174</v>
      </c>
      <c r="L28" t="s">
        <v>1173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K13" sqref="AK13"/>
    </sheetView>
  </sheetViews>
  <sheetFormatPr baseColWidth="10" defaultRowHeight="15" x14ac:dyDescent="0.25"/>
  <cols>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5.14062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ht="60" x14ac:dyDescent="0.25">
      <c r="A1" s="44" t="s">
        <v>0</v>
      </c>
      <c r="B1" s="44" t="s">
        <v>953</v>
      </c>
      <c r="C1" s="44" t="s">
        <v>954</v>
      </c>
      <c r="D1" s="1" t="s">
        <v>955</v>
      </c>
      <c r="E1" s="1" t="s">
        <v>956</v>
      </c>
      <c r="F1" s="1" t="s">
        <v>957</v>
      </c>
      <c r="G1" s="1" t="s">
        <v>958</v>
      </c>
      <c r="H1" s="1" t="s">
        <v>959</v>
      </c>
      <c r="I1" s="1" t="s">
        <v>960</v>
      </c>
      <c r="J1" s="1" t="s">
        <v>961</v>
      </c>
      <c r="K1" s="1" t="s">
        <v>962</v>
      </c>
      <c r="L1" s="1" t="s">
        <v>963</v>
      </c>
      <c r="M1" s="1" t="s">
        <v>964</v>
      </c>
      <c r="N1" s="1" t="s">
        <v>965</v>
      </c>
      <c r="O1" s="1" t="s">
        <v>966</v>
      </c>
      <c r="P1" s="1" t="s">
        <v>967</v>
      </c>
      <c r="Q1" s="1" t="s">
        <v>968</v>
      </c>
      <c r="R1" s="1" t="s">
        <v>969</v>
      </c>
      <c r="S1" s="1" t="s">
        <v>970</v>
      </c>
      <c r="T1" s="1" t="s">
        <v>971</v>
      </c>
      <c r="U1" s="1" t="s">
        <v>972</v>
      </c>
      <c r="V1" s="1" t="s">
        <v>22</v>
      </c>
      <c r="W1" s="1" t="s">
        <v>17</v>
      </c>
      <c r="X1" s="1" t="s">
        <v>18</v>
      </c>
      <c r="Y1" s="1" t="s">
        <v>19</v>
      </c>
      <c r="Z1" s="1" t="s">
        <v>262</v>
      </c>
      <c r="AA1" s="1" t="s">
        <v>263</v>
      </c>
      <c r="AB1" s="1" t="s">
        <v>264</v>
      </c>
      <c r="AC1" s="1" t="s">
        <v>973</v>
      </c>
      <c r="AD1" s="1" t="s">
        <v>974</v>
      </c>
      <c r="AE1" s="1" t="s">
        <v>975</v>
      </c>
      <c r="AF1" s="44" t="s">
        <v>976</v>
      </c>
      <c r="AG1" s="44" t="s">
        <v>977</v>
      </c>
      <c r="AH1" s="44" t="s">
        <v>978</v>
      </c>
      <c r="AI1" s="44" t="s">
        <v>979</v>
      </c>
      <c r="AJ1" s="44" t="s">
        <v>980</v>
      </c>
      <c r="AK1" s="1" t="s">
        <v>966</v>
      </c>
      <c r="AL1" s="1" t="s">
        <v>967</v>
      </c>
      <c r="AM1" s="1" t="s">
        <v>968</v>
      </c>
      <c r="AN1" s="1" t="s">
        <v>981</v>
      </c>
      <c r="AO1" s="1" t="s">
        <v>982</v>
      </c>
      <c r="AP1" s="1" t="s">
        <v>983</v>
      </c>
      <c r="AQ1" s="1" t="s">
        <v>984</v>
      </c>
      <c r="AR1" s="1" t="s">
        <v>985</v>
      </c>
      <c r="AS1" s="1" t="s">
        <v>986</v>
      </c>
      <c r="AT1" s="1" t="s">
        <v>987</v>
      </c>
      <c r="AU1" s="1" t="s">
        <v>988</v>
      </c>
      <c r="AV1" s="1" t="s">
        <v>989</v>
      </c>
      <c r="AW1" s="1" t="s">
        <v>990</v>
      </c>
      <c r="AX1" s="1" t="s">
        <v>991</v>
      </c>
      <c r="AY1" s="1"/>
    </row>
    <row r="2" spans="1:51" x14ac:dyDescent="0.25">
      <c r="A2" s="44" t="s">
        <v>7</v>
      </c>
      <c r="B2" s="2"/>
      <c r="C2" s="44"/>
      <c r="D2" s="1">
        <v>1000</v>
      </c>
      <c r="E2" s="36">
        <v>507.5</v>
      </c>
      <c r="F2" s="36">
        <v>492.5</v>
      </c>
      <c r="G2" s="36">
        <v>118</v>
      </c>
      <c r="H2" s="36">
        <v>180</v>
      </c>
      <c r="I2" s="36">
        <v>243</v>
      </c>
      <c r="J2" s="36">
        <v>246.7</v>
      </c>
      <c r="K2" s="36">
        <v>212.3</v>
      </c>
      <c r="L2" s="36">
        <f>AC2*SUM($H2:$J2)/$D$8</f>
        <v>7.0867724867724871</v>
      </c>
      <c r="M2" s="36">
        <f>AD2*SUM($H2:$J2)/$D$8</f>
        <v>36.585462962962964</v>
      </c>
      <c r="N2" s="36">
        <f>AE2*SUM($H2:$J2)/$D$8</f>
        <v>44.912420634920636</v>
      </c>
      <c r="O2" s="36">
        <v>732.4</v>
      </c>
      <c r="P2" s="54"/>
      <c r="Q2" s="36">
        <v>267.60000000000002</v>
      </c>
      <c r="R2" s="36">
        <v>601</v>
      </c>
      <c r="S2" s="36">
        <v>185</v>
      </c>
      <c r="T2" s="36">
        <v>134</v>
      </c>
      <c r="U2" s="36">
        <v>80</v>
      </c>
      <c r="V2" s="36"/>
      <c r="W2" s="36"/>
      <c r="X2" s="36"/>
      <c r="Y2" s="36"/>
      <c r="Z2" s="54"/>
      <c r="AA2" s="54"/>
      <c r="AB2" s="54"/>
      <c r="AC2" s="35">
        <v>8</v>
      </c>
      <c r="AD2" s="6">
        <v>41.3</v>
      </c>
      <c r="AE2" s="6">
        <v>50.7</v>
      </c>
      <c r="AF2" s="54">
        <v>171</v>
      </c>
      <c r="AG2" s="54">
        <v>208</v>
      </c>
      <c r="AH2" s="54">
        <v>383</v>
      </c>
      <c r="AI2" s="54">
        <v>239</v>
      </c>
      <c r="AJ2" s="54"/>
      <c r="AK2" s="54"/>
      <c r="AL2" s="54"/>
      <c r="AM2" s="54"/>
      <c r="AN2" s="54">
        <v>259</v>
      </c>
      <c r="AO2" s="54">
        <v>34</v>
      </c>
      <c r="AP2" s="54">
        <v>515.70000000000005</v>
      </c>
      <c r="AQ2" s="54">
        <v>480.3</v>
      </c>
      <c r="AR2" s="54">
        <v>0</v>
      </c>
      <c r="AS2" s="54">
        <f>378+1000*(1000-SUM(AP2:AR2))/(1000-378)</f>
        <v>384.43086816720256</v>
      </c>
      <c r="AT2" t="s">
        <v>1010</v>
      </c>
      <c r="AU2" s="1"/>
      <c r="AV2" s="1"/>
      <c r="AW2" s="1"/>
      <c r="AX2" s="1"/>
      <c r="AY2" s="1"/>
    </row>
    <row r="3" spans="1:51" x14ac:dyDescent="0.25">
      <c r="A3" s="44" t="s">
        <v>21</v>
      </c>
      <c r="B3" s="2"/>
      <c r="C3" s="44"/>
      <c r="D3" s="1">
        <v>1000</v>
      </c>
      <c r="E3" s="1"/>
      <c r="F3" s="1"/>
      <c r="G3" s="1"/>
      <c r="H3" s="1"/>
      <c r="I3" s="1"/>
      <c r="J3" s="1"/>
      <c r="K3" s="1"/>
      <c r="L3" s="1"/>
      <c r="M3" s="1"/>
      <c r="N3" s="1"/>
      <c r="O3" s="1"/>
      <c r="P3" s="1"/>
      <c r="Q3" s="1"/>
      <c r="R3" s="1"/>
      <c r="S3" s="1"/>
      <c r="T3" s="1"/>
      <c r="U3" s="1"/>
      <c r="V3" s="1"/>
      <c r="W3" s="1"/>
      <c r="X3" s="1"/>
      <c r="Y3" s="1"/>
      <c r="Z3" s="1"/>
      <c r="AA3" s="1"/>
      <c r="AB3" s="1"/>
      <c r="AC3" s="1"/>
      <c r="AD3" s="1"/>
      <c r="AE3" s="1"/>
      <c r="AF3" s="44"/>
      <c r="AG3" s="44"/>
      <c r="AH3" s="44"/>
      <c r="AI3" s="44"/>
      <c r="AJ3" s="44"/>
      <c r="AK3" s="1"/>
      <c r="AL3" s="1"/>
      <c r="AM3" s="1"/>
      <c r="AN3" s="1"/>
      <c r="AO3" s="1"/>
      <c r="AP3" s="1"/>
      <c r="AQ3" s="1"/>
      <c r="AR3" s="1"/>
      <c r="AS3" s="1"/>
      <c r="AT3" s="1"/>
      <c r="AU3" s="1"/>
      <c r="AV3" s="1"/>
      <c r="AW3" s="1"/>
      <c r="AX3" s="1"/>
      <c r="AY3" s="1"/>
    </row>
    <row r="4" spans="1:51" x14ac:dyDescent="0.25">
      <c r="A4" s="1" t="s">
        <v>1035</v>
      </c>
      <c r="B4" s="4"/>
      <c r="C4" s="4"/>
      <c r="D4" s="1">
        <v>1000</v>
      </c>
      <c r="E4" s="36">
        <f t="shared" ref="E4:K4" si="0">SUMPRODUCT($C6:$C11,E6:E11)</f>
        <v>371.07778734380872</v>
      </c>
      <c r="F4" s="36">
        <f t="shared" si="0"/>
        <v>356.73465344559941</v>
      </c>
      <c r="G4" s="36">
        <f t="shared" si="0"/>
        <v>70.387859709539853</v>
      </c>
      <c r="H4" s="36">
        <f t="shared" si="0"/>
        <v>108.99146702655626</v>
      </c>
      <c r="I4" s="36">
        <f t="shared" si="0"/>
        <v>177.24391938384417</v>
      </c>
      <c r="J4" s="36">
        <f t="shared" si="0"/>
        <v>188.57813471261466</v>
      </c>
      <c r="K4" s="36">
        <f t="shared" si="0"/>
        <v>182.79454714077247</v>
      </c>
      <c r="L4" s="4">
        <f>AC4*SUM($H4:$J4)/1000</f>
        <v>100.81788272344698</v>
      </c>
      <c r="M4" s="4">
        <f>AD4*SUM($H4:$J4)/1000</f>
        <v>192.9609349005608</v>
      </c>
      <c r="N4" s="4">
        <f>AE4*SUM($H4:$J4)/1000</f>
        <v>180.8868708688023</v>
      </c>
      <c r="O4" s="36">
        <f>SUMPRODUCT($C6:$C11,O6:O11)</f>
        <v>310.32333886242532</v>
      </c>
      <c r="P4" s="36">
        <f>SUMPRODUCT($C6:$C11,P6:P11)</f>
        <v>236.1582705354798</v>
      </c>
      <c r="Q4" s="36">
        <f>SUMPRODUCT($C6:$C11,Q6:Q11)</f>
        <v>181.33083139150295</v>
      </c>
      <c r="R4" s="36"/>
      <c r="S4" s="36"/>
      <c r="T4" s="36"/>
      <c r="U4" s="36"/>
      <c r="V4" s="4">
        <f>$C$6*$D4</f>
        <v>177.38080596211188</v>
      </c>
      <c r="W4" s="4">
        <f>$C$7*$D4</f>
        <v>232.97643543095339</v>
      </c>
      <c r="X4" s="4">
        <f>$C$8*$D4</f>
        <v>167.97026921913488</v>
      </c>
      <c r="Y4" s="4">
        <f>$C$9*$D4</f>
        <v>104.21728999145706</v>
      </c>
      <c r="Z4" s="4">
        <f>$C$10*$D4</f>
        <v>133.96801547702546</v>
      </c>
      <c r="AA4" s="4">
        <f>$C$11*$D4</f>
        <v>183.48718391931737</v>
      </c>
      <c r="AB4" s="4">
        <f>$C$12*$D4</f>
        <v>24.482021586727519</v>
      </c>
      <c r="AC4" s="4">
        <f>SUMPRODUCT($C6:$C11,AC6:AC11)*10</f>
        <v>212.33153277732163</v>
      </c>
      <c r="AD4" s="4">
        <f>SUMPRODUCT($C6:$C11,AD6:AD11)*10</f>
        <v>406.39309184830125</v>
      </c>
      <c r="AE4" s="4">
        <f>SUMPRODUCT($C6:$C11,AE6:AE11)*10</f>
        <v>380.96402655293798</v>
      </c>
      <c r="AF4" s="4"/>
      <c r="AG4" s="4"/>
      <c r="AH4" s="4"/>
      <c r="AI4" s="4"/>
      <c r="AJ4" s="4"/>
      <c r="AK4" s="36">
        <f t="shared" ref="AK4:AS4" si="1">SUMPRODUCT($C6:$C11,AK6:AK11)</f>
        <v>399.75087839432513</v>
      </c>
      <c r="AL4" s="36">
        <f t="shared" si="1"/>
        <v>177.72049608919235</v>
      </c>
      <c r="AM4" s="36">
        <f t="shared" si="1"/>
        <v>150.51844711185277</v>
      </c>
      <c r="AN4" s="36">
        <f t="shared" si="1"/>
        <v>168.04333966021017</v>
      </c>
      <c r="AO4" s="36">
        <f t="shared" si="1"/>
        <v>43.689189683312676</v>
      </c>
      <c r="AP4" s="36">
        <f t="shared" si="1"/>
        <v>312.91915846998171</v>
      </c>
      <c r="AQ4" s="36">
        <f t="shared" si="1"/>
        <v>293.59043190075556</v>
      </c>
      <c r="AR4" s="36">
        <f t="shared" si="1"/>
        <v>105.238756718844</v>
      </c>
      <c r="AS4" s="36">
        <f t="shared" si="1"/>
        <v>234.92226429526269</v>
      </c>
      <c r="AT4" t="s">
        <v>1006</v>
      </c>
      <c r="AU4" t="s">
        <v>1007</v>
      </c>
      <c r="AV4" t="s">
        <v>1008</v>
      </c>
    </row>
    <row r="5" spans="1:51" x14ac:dyDescent="0.25">
      <c r="A5" t="s">
        <v>1035</v>
      </c>
      <c r="B5" s="4">
        <f>SUM(B6:B11)</f>
        <v>300833</v>
      </c>
      <c r="C5" s="4"/>
      <c r="D5" s="1">
        <v>5000</v>
      </c>
      <c r="E5" s="36">
        <f t="shared" ref="E5:K5" si="2">SUMPRODUCT($C6:$C11,E6:E11)*$D$5/1000</f>
        <v>1855.3889367190436</v>
      </c>
      <c r="F5" s="36">
        <f t="shared" si="2"/>
        <v>1783.673267227997</v>
      </c>
      <c r="G5" s="36">
        <f t="shared" si="2"/>
        <v>351.93929854769931</v>
      </c>
      <c r="H5" s="36">
        <f t="shared" si="2"/>
        <v>544.95733513278128</v>
      </c>
      <c r="I5" s="36">
        <f t="shared" si="2"/>
        <v>886.21959691922086</v>
      </c>
      <c r="J5" s="36">
        <f t="shared" si="2"/>
        <v>942.89067356307328</v>
      </c>
      <c r="K5" s="36">
        <f t="shared" si="2"/>
        <v>913.97273570386233</v>
      </c>
      <c r="L5" s="4">
        <f>AC5*SUM($H5:$J5)/$D$5</f>
        <v>504.08941361723475</v>
      </c>
      <c r="M5" s="4">
        <f>AD5*SUM($H5:$J5)/$D$5</f>
        <v>964.80467450280378</v>
      </c>
      <c r="N5" s="4">
        <f>AE5*SUM($H5:$J5)/$D$5</f>
        <v>904.43435434401147</v>
      </c>
      <c r="O5" s="36">
        <f>SUMPRODUCT($C6:$C11,O6:O11)*$D$5/1000</f>
        <v>1551.6166943121266</v>
      </c>
      <c r="P5" s="36">
        <f>SUMPRODUCT($C6:$C11,P6:P11)*$D$5/1000</f>
        <v>1180.7913526773991</v>
      </c>
      <c r="Q5" s="36">
        <f>SUMPRODUCT($C6:$C11,Q6:Q11)*$D$5/1000</f>
        <v>906.65415695751483</v>
      </c>
      <c r="R5" s="36"/>
      <c r="S5" s="36"/>
      <c r="T5" s="36"/>
      <c r="U5" s="36"/>
      <c r="V5" s="4">
        <f>$C$6*$D5</f>
        <v>886.90402981055934</v>
      </c>
      <c r="W5" s="4">
        <f>$C$7*$D5</f>
        <v>1164.8821771547671</v>
      </c>
      <c r="X5" s="4">
        <f>$C$8*$D5</f>
        <v>839.85134609567444</v>
      </c>
      <c r="Y5" s="4">
        <f>$C$9*$D5</f>
        <v>521.08644995728525</v>
      </c>
      <c r="Z5" s="4">
        <f>$C$10*$D5</f>
        <v>669.8400773851273</v>
      </c>
      <c r="AA5" s="4">
        <f>$C$11*$D5</f>
        <v>917.43591959658681</v>
      </c>
      <c r="AB5" s="4">
        <f>$C$12*$D5</f>
        <v>122.4101079336376</v>
      </c>
      <c r="AC5" s="4">
        <f>SUMPRODUCT($C6:$C11,AC6:AC11)*$D$5/100</f>
        <v>1061.6576638866081</v>
      </c>
      <c r="AD5" s="4">
        <f>SUMPRODUCT($C6:$C11,AD6:AD11)*$D$5/100</f>
        <v>2031.9654592415061</v>
      </c>
      <c r="AE5" s="4">
        <f>SUMPRODUCT($C6:$C11,AE6:AE11)*$D$5/100</f>
        <v>1904.82013276469</v>
      </c>
      <c r="AK5" s="36">
        <f>SUMPRODUCT($C6:$C11,AK6:AK11)</f>
        <v>399.75087839432513</v>
      </c>
      <c r="AL5" s="36">
        <f>SUMPRODUCT($C6:$C11,AL6:AL11)</f>
        <v>177.72049608919235</v>
      </c>
      <c r="AM5" s="36">
        <f>SUMPRODUCT($C6:$C11,AM6:AM11)</f>
        <v>150.51844711185277</v>
      </c>
      <c r="AN5" s="36"/>
      <c r="AO5" s="36"/>
      <c r="AP5" s="36"/>
      <c r="AQ5" s="36"/>
      <c r="AR5" s="36"/>
      <c r="AS5" s="36"/>
      <c r="AW5" t="s">
        <v>1009</v>
      </c>
    </row>
    <row r="6" spans="1:51" x14ac:dyDescent="0.25">
      <c r="A6" s="2" t="s">
        <v>22</v>
      </c>
      <c r="B6" s="2">
        <v>53362</v>
      </c>
      <c r="C6" s="46">
        <f>B6/$B$5</f>
        <v>0.17738080596211186</v>
      </c>
      <c r="D6" s="4">
        <v>798</v>
      </c>
      <c r="E6" s="54">
        <v>516</v>
      </c>
      <c r="F6" s="54">
        <v>484</v>
      </c>
      <c r="G6" s="54">
        <v>120</v>
      </c>
      <c r="H6" s="54">
        <v>150</v>
      </c>
      <c r="I6" s="54">
        <v>240</v>
      </c>
      <c r="J6" s="54">
        <v>240</v>
      </c>
      <c r="K6" s="54">
        <v>250</v>
      </c>
      <c r="L6" s="4">
        <f t="shared" ref="L6:N7" si="3">AC6*SUM($H6:$J6)/1000</f>
        <v>10.269</v>
      </c>
      <c r="M6" s="4">
        <f t="shared" si="3"/>
        <v>25.956</v>
      </c>
      <c r="N6" s="4">
        <f t="shared" si="3"/>
        <v>26.712</v>
      </c>
      <c r="O6" s="54">
        <v>465</v>
      </c>
      <c r="P6" s="54">
        <v>194</v>
      </c>
      <c r="Q6" s="54">
        <v>341</v>
      </c>
      <c r="R6" s="54"/>
      <c r="S6" s="54"/>
      <c r="T6" s="54"/>
      <c r="U6" s="54"/>
      <c r="AC6" s="35">
        <v>16.3</v>
      </c>
      <c r="AD6" s="6">
        <v>41.2</v>
      </c>
      <c r="AE6" s="6">
        <v>42.4</v>
      </c>
      <c r="AF6" s="36">
        <f t="shared" ref="AF6:AJ7" si="4">AF23*$C6*$D$5/1000</f>
        <v>167.6248616341957</v>
      </c>
      <c r="AG6" s="36">
        <f t="shared" si="4"/>
        <v>177.38080596211185</v>
      </c>
      <c r="AH6" s="36">
        <f t="shared" si="4"/>
        <v>195.11888655832306</v>
      </c>
      <c r="AI6" s="36">
        <f t="shared" si="4"/>
        <v>124.16656417347831</v>
      </c>
      <c r="AJ6" s="36">
        <f t="shared" si="4"/>
        <v>222.61291148245041</v>
      </c>
      <c r="AK6" s="54">
        <v>595</v>
      </c>
      <c r="AL6" s="54">
        <v>184</v>
      </c>
      <c r="AM6" s="54">
        <v>222</v>
      </c>
      <c r="AN6" s="54">
        <v>263</v>
      </c>
      <c r="AO6" s="54">
        <v>71</v>
      </c>
      <c r="AP6" s="54">
        <v>319.2</v>
      </c>
      <c r="AQ6" s="54">
        <v>357.6</v>
      </c>
      <c r="AR6" s="54">
        <v>322.8</v>
      </c>
      <c r="AS6" s="54">
        <f>279.2+1000*(1000-SUM(AP6:AR6))/(1000-279.2)</f>
        <v>279.75493895671485</v>
      </c>
      <c r="AT6" t="s">
        <v>992</v>
      </c>
      <c r="AU6" t="s">
        <v>993</v>
      </c>
      <c r="AV6" t="s">
        <v>994</v>
      </c>
      <c r="AW6" t="s">
        <v>995</v>
      </c>
    </row>
    <row r="7" spans="1:51" x14ac:dyDescent="0.25">
      <c r="A7" s="2" t="s">
        <v>17</v>
      </c>
      <c r="B7" s="33">
        <v>70087</v>
      </c>
      <c r="C7" s="46">
        <f>B7/$B$5</f>
        <v>0.23297643543095339</v>
      </c>
      <c r="D7" s="4">
        <v>1048</v>
      </c>
      <c r="E7" s="54">
        <v>512</v>
      </c>
      <c r="F7" s="54">
        <v>488</v>
      </c>
      <c r="G7" s="54">
        <v>85</v>
      </c>
      <c r="H7" s="54">
        <v>150</v>
      </c>
      <c r="I7" s="54">
        <v>222</v>
      </c>
      <c r="J7" s="54">
        <v>280</v>
      </c>
      <c r="K7" s="54">
        <v>263</v>
      </c>
      <c r="L7" s="4">
        <f t="shared" si="3"/>
        <v>10.888399999999999</v>
      </c>
      <c r="M7" s="4">
        <f t="shared" si="3"/>
        <v>32.534799999999997</v>
      </c>
      <c r="N7" s="4">
        <f t="shared" si="3"/>
        <v>21.776799999999998</v>
      </c>
      <c r="O7" s="54">
        <v>366</v>
      </c>
      <c r="P7" s="54">
        <v>404</v>
      </c>
      <c r="Q7" s="54">
        <v>230</v>
      </c>
      <c r="R7" s="54"/>
      <c r="S7" s="54"/>
      <c r="T7" s="54"/>
      <c r="U7" s="54"/>
      <c r="AC7" s="35">
        <v>16.7</v>
      </c>
      <c r="AD7" s="6">
        <v>49.9</v>
      </c>
      <c r="AE7" s="6">
        <v>33.4</v>
      </c>
      <c r="AF7" s="36">
        <f t="shared" si="4"/>
        <v>210.61069762958186</v>
      </c>
      <c r="AG7" s="36">
        <f t="shared" si="4"/>
        <v>322.55587485415492</v>
      </c>
      <c r="AH7" s="36">
        <f t="shared" si="4"/>
        <v>118.0025645457779</v>
      </c>
      <c r="AI7" s="36">
        <f t="shared" si="4"/>
        <v>174.49935013778412</v>
      </c>
      <c r="AJ7" s="36">
        <f t="shared" si="4"/>
        <v>339.33017820518364</v>
      </c>
      <c r="AK7" s="54">
        <v>395</v>
      </c>
      <c r="AL7" s="54">
        <v>403</v>
      </c>
      <c r="AM7" s="54">
        <v>202</v>
      </c>
      <c r="AN7" s="54">
        <v>202</v>
      </c>
      <c r="AO7" s="54">
        <v>29</v>
      </c>
      <c r="AP7" s="54">
        <v>491.8</v>
      </c>
      <c r="AQ7" s="54">
        <v>379.6</v>
      </c>
      <c r="AR7" s="54">
        <v>103.4</v>
      </c>
      <c r="AS7" s="54">
        <f>240.9+1000*(1000-SUM(AP7:AR7))/(1000-240.9)</f>
        <v>274.09720721907513</v>
      </c>
      <c r="AT7" t="s">
        <v>966</v>
      </c>
      <c r="AU7" t="s">
        <v>996</v>
      </c>
      <c r="AV7" t="s">
        <v>968</v>
      </c>
      <c r="AW7" t="s">
        <v>995</v>
      </c>
      <c r="AX7" t="s">
        <v>997</v>
      </c>
    </row>
    <row r="8" spans="1:51" x14ac:dyDescent="0.25">
      <c r="A8" s="2" t="s">
        <v>18</v>
      </c>
      <c r="B8" s="2">
        <v>50531</v>
      </c>
      <c r="C8" s="46">
        <f t="shared" ref="C8:C12" si="5">B8/$B$5</f>
        <v>0.16797026921913488</v>
      </c>
      <c r="D8" s="4">
        <v>756</v>
      </c>
      <c r="E8" s="54"/>
      <c r="F8" s="54"/>
      <c r="G8" s="54"/>
      <c r="H8" s="54"/>
      <c r="I8" s="54"/>
      <c r="J8" s="54"/>
      <c r="K8" s="54"/>
      <c r="L8" s="4"/>
      <c r="M8" s="4"/>
      <c r="N8" s="4"/>
      <c r="O8" s="54"/>
      <c r="P8" s="54"/>
      <c r="Q8" s="54"/>
      <c r="R8" s="54"/>
      <c r="S8" s="54"/>
      <c r="T8" s="54"/>
      <c r="U8" s="54"/>
      <c r="AC8" s="35">
        <v>34.5</v>
      </c>
      <c r="AD8" s="6">
        <v>43.9</v>
      </c>
      <c r="AE8" s="6">
        <v>21.6</v>
      </c>
      <c r="AF8" s="36"/>
      <c r="AG8" s="36"/>
      <c r="AH8" s="36"/>
      <c r="AI8" s="36"/>
      <c r="AJ8" s="36"/>
      <c r="AK8" s="54"/>
      <c r="AL8" s="54"/>
      <c r="AM8" s="54"/>
      <c r="AN8" s="54"/>
      <c r="AO8" s="54"/>
      <c r="AP8" s="54"/>
      <c r="AQ8" s="54"/>
      <c r="AR8" s="54"/>
      <c r="AS8" s="54"/>
    </row>
    <row r="9" spans="1:51" x14ac:dyDescent="0.25">
      <c r="A9" s="2" t="s">
        <v>19</v>
      </c>
      <c r="B9" s="2">
        <v>31352</v>
      </c>
      <c r="C9" s="46">
        <f t="shared" si="5"/>
        <v>0.10421728999145706</v>
      </c>
      <c r="D9" s="4">
        <v>500</v>
      </c>
      <c r="E9" s="54"/>
      <c r="F9" s="54"/>
      <c r="G9" s="54"/>
      <c r="H9" s="54"/>
      <c r="I9" s="54"/>
      <c r="J9" s="54"/>
      <c r="K9" s="54"/>
      <c r="L9" s="4"/>
      <c r="M9" s="4"/>
      <c r="N9" s="4"/>
      <c r="O9" s="54"/>
      <c r="P9" s="54"/>
      <c r="Q9" s="54"/>
      <c r="R9" s="54"/>
      <c r="S9" s="54"/>
      <c r="T9" s="54"/>
      <c r="U9" s="54"/>
      <c r="AC9" s="35">
        <v>5.7</v>
      </c>
      <c r="AD9" s="6">
        <v>56.4</v>
      </c>
      <c r="AE9" s="6">
        <v>37.9</v>
      </c>
      <c r="AF9" s="36"/>
      <c r="AG9" s="36"/>
      <c r="AH9" s="36"/>
      <c r="AI9" s="36"/>
      <c r="AJ9" s="36"/>
      <c r="AK9" s="54"/>
      <c r="AL9" s="54"/>
      <c r="AM9" s="54"/>
      <c r="AN9" s="54"/>
      <c r="AO9" s="54"/>
      <c r="AP9" s="54"/>
      <c r="AQ9" s="54"/>
      <c r="AR9" s="54"/>
      <c r="AS9" s="54"/>
    </row>
    <row r="10" spans="1:51" x14ac:dyDescent="0.25">
      <c r="A10" s="2" t="s">
        <v>262</v>
      </c>
      <c r="B10" s="2">
        <v>40302</v>
      </c>
      <c r="C10" s="46">
        <f t="shared" si="5"/>
        <v>0.13396801547702547</v>
      </c>
      <c r="D10" s="4">
        <v>603</v>
      </c>
      <c r="E10" s="54">
        <v>506</v>
      </c>
      <c r="F10" s="54">
        <v>494</v>
      </c>
      <c r="G10" s="54">
        <v>79</v>
      </c>
      <c r="H10" s="54">
        <v>124</v>
      </c>
      <c r="I10" s="54">
        <v>285</v>
      </c>
      <c r="J10" s="54">
        <v>266</v>
      </c>
      <c r="K10" s="54">
        <v>246</v>
      </c>
      <c r="L10" s="4">
        <f t="shared" ref="L10:N11" si="6">AC10*SUM($H10:$J10)/1000</f>
        <v>24.164999999999996</v>
      </c>
      <c r="M10" s="4">
        <f t="shared" si="6"/>
        <v>15.3225</v>
      </c>
      <c r="N10" s="4">
        <f t="shared" si="6"/>
        <v>27.945</v>
      </c>
      <c r="O10" s="54">
        <v>515</v>
      </c>
      <c r="P10" s="54">
        <v>224</v>
      </c>
      <c r="Q10" s="54">
        <v>261</v>
      </c>
      <c r="R10" s="54"/>
      <c r="S10" s="54"/>
      <c r="T10" s="54"/>
      <c r="U10" s="54"/>
      <c r="AC10" s="35">
        <v>35.799999999999997</v>
      </c>
      <c r="AD10" s="6">
        <v>22.7</v>
      </c>
      <c r="AE10" s="6">
        <v>41.4</v>
      </c>
      <c r="AF10" s="36">
        <f t="shared" ref="AF10:AJ11" si="7">AF25*$C10*$D$5/1000</f>
        <v>197.76358444718502</v>
      </c>
      <c r="AG10" s="36">
        <f t="shared" si="7"/>
        <v>124.57953695239553</v>
      </c>
      <c r="AH10" s="36">
        <f t="shared" si="7"/>
        <v>188.97595247196949</v>
      </c>
      <c r="AI10" s="36">
        <f t="shared" si="7"/>
        <v>72.190674660027327</v>
      </c>
      <c r="AJ10" s="36">
        <f t="shared" si="7"/>
        <v>86.329659013472593</v>
      </c>
      <c r="AK10" s="54">
        <v>697</v>
      </c>
      <c r="AL10" s="54"/>
      <c r="AM10" s="54">
        <v>303</v>
      </c>
      <c r="AN10" s="54">
        <v>259</v>
      </c>
      <c r="AO10" s="54">
        <v>131</v>
      </c>
      <c r="AP10" s="54">
        <v>521.79999999999995</v>
      </c>
      <c r="AQ10" s="54">
        <v>291.7</v>
      </c>
      <c r="AR10" s="54">
        <v>150.80000000000001</v>
      </c>
      <c r="AS10" s="54">
        <f>344.5+1000*(1000-SUM(AP10:AR10))/(1000-344.5)</f>
        <v>398.96224256292913</v>
      </c>
      <c r="AT10" t="s">
        <v>998</v>
      </c>
      <c r="AV10" t="s">
        <v>999</v>
      </c>
      <c r="AW10" t="s">
        <v>995</v>
      </c>
      <c r="AX10" t="s">
        <v>1000</v>
      </c>
    </row>
    <row r="11" spans="1:51" x14ac:dyDescent="0.25">
      <c r="A11" s="2" t="s">
        <v>5</v>
      </c>
      <c r="B11" s="2">
        <v>55199</v>
      </c>
      <c r="C11" s="46">
        <f t="shared" si="5"/>
        <v>0.18348718391931737</v>
      </c>
      <c r="D11" s="4">
        <v>826</v>
      </c>
      <c r="E11" s="54">
        <v>504</v>
      </c>
      <c r="F11" s="54">
        <v>496</v>
      </c>
      <c r="G11" s="54">
        <v>102</v>
      </c>
      <c r="H11" s="54">
        <v>168</v>
      </c>
      <c r="I11" s="54">
        <v>244</v>
      </c>
      <c r="J11" s="54">
        <v>246</v>
      </c>
      <c r="K11" s="54">
        <v>241</v>
      </c>
      <c r="L11" s="4">
        <f t="shared" si="6"/>
        <v>11.712399999999999</v>
      </c>
      <c r="M11" s="4">
        <f t="shared" si="6"/>
        <v>19.411000000000001</v>
      </c>
      <c r="N11" s="4">
        <f t="shared" si="6"/>
        <v>34.676600000000001</v>
      </c>
      <c r="O11" s="54">
        <v>401</v>
      </c>
      <c r="P11" s="54">
        <v>423</v>
      </c>
      <c r="Q11" s="54">
        <v>176</v>
      </c>
      <c r="R11" s="54"/>
      <c r="S11" s="54"/>
      <c r="T11" s="54"/>
      <c r="U11" s="54"/>
      <c r="AC11" s="35">
        <v>17.8</v>
      </c>
      <c r="AD11" s="6">
        <v>29.5</v>
      </c>
      <c r="AE11" s="6">
        <v>52.7</v>
      </c>
      <c r="AF11" s="36">
        <f t="shared" si="7"/>
        <v>118.99143877167731</v>
      </c>
      <c r="AG11" s="36">
        <f t="shared" si="7"/>
        <v>286.42349409805445</v>
      </c>
      <c r="AH11" s="36">
        <f t="shared" si="7"/>
        <v>192.20282515548493</v>
      </c>
      <c r="AI11" s="36">
        <f t="shared" si="7"/>
        <v>216.97359498459278</v>
      </c>
      <c r="AJ11" s="36">
        <f t="shared" si="7"/>
        <v>102.84456658677739</v>
      </c>
      <c r="AK11" s="54">
        <v>593</v>
      </c>
      <c r="AL11" s="54">
        <v>279</v>
      </c>
      <c r="AM11" s="54">
        <v>128</v>
      </c>
      <c r="AN11" s="54">
        <v>216</v>
      </c>
      <c r="AO11" s="54">
        <v>37</v>
      </c>
      <c r="AP11" s="54">
        <v>391.4</v>
      </c>
      <c r="AQ11" s="54">
        <v>559.4</v>
      </c>
      <c r="AR11" s="54">
        <v>20.100000000000001</v>
      </c>
      <c r="AS11" s="54">
        <f>327.3+1000*(1000-SUM(AP11:AR11))/(1000-327.3)</f>
        <v>370.55851048015467</v>
      </c>
      <c r="AT11" t="s">
        <v>1001</v>
      </c>
      <c r="AU11" t="s">
        <v>1002</v>
      </c>
      <c r="AV11" t="s">
        <v>1003</v>
      </c>
      <c r="AW11" t="s">
        <v>1004</v>
      </c>
      <c r="AX11" t="s">
        <v>995</v>
      </c>
      <c r="AY11" t="s">
        <v>1005</v>
      </c>
    </row>
    <row r="12" spans="1:51" x14ac:dyDescent="0.25">
      <c r="A12" s="2" t="s">
        <v>264</v>
      </c>
      <c r="B12" s="2">
        <v>7365</v>
      </c>
      <c r="C12" s="46">
        <f t="shared" si="5"/>
        <v>2.448202158672752E-2</v>
      </c>
      <c r="D12" s="4">
        <v>469</v>
      </c>
      <c r="E12" s="54"/>
      <c r="F12" s="54"/>
      <c r="G12" s="54"/>
      <c r="H12" s="54"/>
      <c r="I12" s="54"/>
      <c r="J12" s="54"/>
      <c r="K12" s="54"/>
      <c r="L12" s="4"/>
      <c r="M12" s="4"/>
      <c r="N12" s="4"/>
      <c r="O12" s="54"/>
      <c r="P12" s="54"/>
      <c r="Q12" s="54"/>
      <c r="R12" s="54"/>
      <c r="S12" s="54"/>
      <c r="T12" s="54"/>
      <c r="U12" s="54"/>
      <c r="AC12" s="35">
        <v>13.7</v>
      </c>
      <c r="AD12" s="6">
        <v>40.200000000000003</v>
      </c>
      <c r="AE12" s="6">
        <v>46</v>
      </c>
      <c r="AF12" s="4"/>
      <c r="AG12" s="4"/>
      <c r="AH12" s="4"/>
      <c r="AI12" s="4"/>
      <c r="AJ12" s="4"/>
    </row>
    <row r="13" spans="1:51" x14ac:dyDescent="0.25">
      <c r="A13" s="2" t="s">
        <v>21</v>
      </c>
      <c r="B13" s="2">
        <v>105918</v>
      </c>
      <c r="C13" s="46"/>
      <c r="D13" s="4">
        <v>2000</v>
      </c>
      <c r="E13" s="54"/>
      <c r="F13" s="54"/>
      <c r="G13" s="54"/>
      <c r="H13" s="54"/>
      <c r="I13" s="54"/>
      <c r="J13" s="54"/>
      <c r="K13" s="54"/>
      <c r="L13" s="4"/>
      <c r="M13" s="4"/>
      <c r="N13" s="4"/>
      <c r="O13" s="54"/>
      <c r="P13" s="54"/>
      <c r="Q13" s="54"/>
      <c r="R13" s="54"/>
      <c r="S13" s="54"/>
      <c r="T13" s="54"/>
      <c r="U13" s="54"/>
      <c r="AC13" s="35">
        <f>100-AD13-AE13</f>
        <v>0</v>
      </c>
      <c r="AD13" s="6">
        <v>44.4</v>
      </c>
      <c r="AE13" s="6">
        <v>55.6</v>
      </c>
      <c r="AF13" s="4"/>
      <c r="AG13" s="4"/>
      <c r="AH13" s="4"/>
      <c r="AI13" s="4"/>
      <c r="AJ13" s="4"/>
    </row>
    <row r="14" spans="1:51" x14ac:dyDescent="0.25">
      <c r="A14" s="2" t="s">
        <v>265</v>
      </c>
      <c r="B14">
        <v>114401</v>
      </c>
      <c r="C14" s="46"/>
      <c r="D14" s="4">
        <v>1000</v>
      </c>
      <c r="E14" s="54"/>
      <c r="F14" s="54"/>
      <c r="G14" s="54"/>
      <c r="H14" s="54"/>
      <c r="I14" s="54"/>
      <c r="J14" s="54"/>
      <c r="K14" s="54"/>
      <c r="L14" s="4"/>
      <c r="M14" s="4"/>
      <c r="N14" s="4"/>
      <c r="O14" s="54"/>
      <c r="P14" s="54"/>
      <c r="Q14" s="54"/>
      <c r="R14" s="54"/>
      <c r="S14" s="54"/>
      <c r="T14" s="54"/>
      <c r="U14" s="54"/>
      <c r="AC14" s="35"/>
      <c r="AD14" s="6"/>
      <c r="AE14" s="6"/>
      <c r="AF14" s="4"/>
      <c r="AG14" s="4"/>
      <c r="AH14" s="4"/>
      <c r="AI14" s="4"/>
      <c r="AJ14" s="4"/>
    </row>
    <row r="15" spans="1:51" x14ac:dyDescent="0.25">
      <c r="A15" s="2" t="s">
        <v>266</v>
      </c>
      <c r="B15" s="2">
        <v>24903</v>
      </c>
      <c r="C15" s="46"/>
      <c r="D15" s="4">
        <v>1000</v>
      </c>
      <c r="E15" s="54"/>
      <c r="F15" s="54"/>
      <c r="G15" s="54"/>
      <c r="H15" s="54"/>
      <c r="I15" s="54"/>
      <c r="J15" s="54"/>
      <c r="K15" s="54"/>
      <c r="L15" s="4"/>
      <c r="M15" s="4"/>
      <c r="N15" s="4"/>
      <c r="O15" s="54"/>
      <c r="P15" s="54"/>
      <c r="Q15" s="54"/>
      <c r="R15" s="54"/>
      <c r="S15" s="54"/>
      <c r="T15" s="54"/>
      <c r="U15" s="54"/>
      <c r="AC15" s="35"/>
      <c r="AD15" s="6"/>
      <c r="AE15" s="6"/>
      <c r="AF15" s="4"/>
      <c r="AG15" s="4"/>
      <c r="AH15" s="4"/>
      <c r="AI15" s="4"/>
      <c r="AJ15" s="4"/>
    </row>
    <row r="16" spans="1:51" x14ac:dyDescent="0.25">
      <c r="A16" s="2" t="s">
        <v>7</v>
      </c>
      <c r="B16" s="2">
        <v>274384</v>
      </c>
      <c r="C16" s="45"/>
      <c r="D16" s="4">
        <v>3000</v>
      </c>
      <c r="E16" s="6">
        <f>E2*$D$16/$D$2</f>
        <v>1522.5</v>
      </c>
      <c r="F16" s="6">
        <f t="shared" ref="F16:AS16" si="8">F2*$D$16/$D$2</f>
        <v>1477.5</v>
      </c>
      <c r="G16" s="6">
        <f t="shared" si="8"/>
        <v>354</v>
      </c>
      <c r="H16" s="6">
        <f t="shared" si="8"/>
        <v>540</v>
      </c>
      <c r="I16" s="6">
        <f t="shared" si="8"/>
        <v>729</v>
      </c>
      <c r="J16" s="6">
        <f t="shared" si="8"/>
        <v>740.1</v>
      </c>
      <c r="K16" s="6">
        <f t="shared" si="8"/>
        <v>636.9</v>
      </c>
      <c r="L16" s="6">
        <f t="shared" si="8"/>
        <v>21.260317460317463</v>
      </c>
      <c r="M16" s="6">
        <f t="shared" si="8"/>
        <v>109.75638888888889</v>
      </c>
      <c r="N16" s="6">
        <f t="shared" si="8"/>
        <v>134.73726190476188</v>
      </c>
      <c r="O16" s="6">
        <f t="shared" si="8"/>
        <v>2197.1999999999998</v>
      </c>
      <c r="P16" s="6">
        <f t="shared" si="8"/>
        <v>0</v>
      </c>
      <c r="Q16" s="6">
        <f t="shared" si="8"/>
        <v>802.80000000000007</v>
      </c>
      <c r="R16" s="6">
        <f t="shared" si="8"/>
        <v>1803</v>
      </c>
      <c r="S16" s="6">
        <f t="shared" si="8"/>
        <v>555</v>
      </c>
      <c r="T16" s="6">
        <f t="shared" si="8"/>
        <v>402</v>
      </c>
      <c r="U16" s="6">
        <f t="shared" si="8"/>
        <v>240</v>
      </c>
      <c r="V16" s="6"/>
      <c r="W16" s="6"/>
      <c r="X16" s="6"/>
      <c r="Y16" s="6"/>
      <c r="Z16" s="6"/>
      <c r="AA16" s="6"/>
      <c r="AB16" s="6"/>
      <c r="AC16" s="6">
        <f t="shared" si="8"/>
        <v>24</v>
      </c>
      <c r="AD16" s="6">
        <f t="shared" si="8"/>
        <v>123.89999999999999</v>
      </c>
      <c r="AE16" s="6">
        <f t="shared" si="8"/>
        <v>152.1</v>
      </c>
      <c r="AF16" s="6">
        <f t="shared" si="8"/>
        <v>513</v>
      </c>
      <c r="AG16" s="6">
        <f t="shared" si="8"/>
        <v>624</v>
      </c>
      <c r="AH16" s="6">
        <f t="shared" si="8"/>
        <v>1149</v>
      </c>
      <c r="AI16" s="6">
        <f t="shared" si="8"/>
        <v>717</v>
      </c>
      <c r="AJ16" s="6">
        <f t="shared" si="8"/>
        <v>0</v>
      </c>
      <c r="AK16" s="6">
        <f t="shared" si="8"/>
        <v>0</v>
      </c>
      <c r="AL16" s="6">
        <f t="shared" si="8"/>
        <v>0</v>
      </c>
      <c r="AM16" s="6">
        <f t="shared" si="8"/>
        <v>0</v>
      </c>
      <c r="AN16" s="6">
        <f t="shared" si="8"/>
        <v>777</v>
      </c>
      <c r="AO16" s="6">
        <f t="shared" si="8"/>
        <v>102</v>
      </c>
      <c r="AP16" s="6">
        <f t="shared" si="8"/>
        <v>1547.1000000000001</v>
      </c>
      <c r="AQ16" s="6">
        <f t="shared" si="8"/>
        <v>1440.9</v>
      </c>
      <c r="AR16" s="6">
        <f t="shared" si="8"/>
        <v>0</v>
      </c>
      <c r="AS16" s="6">
        <f t="shared" si="8"/>
        <v>1153.2926045016077</v>
      </c>
      <c r="AW16" t="s">
        <v>1010</v>
      </c>
    </row>
    <row r="17" spans="1:51" x14ac:dyDescent="0.25">
      <c r="A17" s="1"/>
    </row>
    <row r="18" spans="1:51" ht="29.25" customHeight="1" x14ac:dyDescent="0.25">
      <c r="A18" s="1"/>
      <c r="AF18" s="47" t="s">
        <v>79</v>
      </c>
      <c r="AG18" s="47" t="s">
        <v>1011</v>
      </c>
      <c r="AH18" s="47" t="s">
        <v>1012</v>
      </c>
      <c r="AI18" s="47" t="s">
        <v>1013</v>
      </c>
      <c r="AJ18" s="47" t="s">
        <v>1014</v>
      </c>
      <c r="AK18" s="2" t="s">
        <v>22</v>
      </c>
      <c r="AL18" s="55" t="s">
        <v>1015</v>
      </c>
      <c r="AN18" s="48"/>
      <c r="AO18" s="48"/>
      <c r="AP18" s="48"/>
      <c r="AQ18" s="48"/>
      <c r="AR18" s="48"/>
      <c r="AS18" s="48"/>
    </row>
    <row r="19" spans="1:51" ht="15" customHeight="1" x14ac:dyDescent="0.25">
      <c r="A19" s="2"/>
      <c r="AF19" s="49" t="s">
        <v>1036</v>
      </c>
      <c r="AG19" s="49" t="s">
        <v>1037</v>
      </c>
      <c r="AH19" s="49" t="s">
        <v>1038</v>
      </c>
      <c r="AI19" s="49" t="s">
        <v>1039</v>
      </c>
      <c r="AJ19" s="50" t="s">
        <v>1016</v>
      </c>
      <c r="AK19" s="2" t="s">
        <v>17</v>
      </c>
      <c r="AL19" s="56" t="s">
        <v>1017</v>
      </c>
      <c r="AO19" t="s">
        <v>1018</v>
      </c>
    </row>
    <row r="20" spans="1:51" ht="15.75" customHeight="1" x14ac:dyDescent="0.25">
      <c r="A20" s="2"/>
      <c r="AF20" s="49" t="s">
        <v>1019</v>
      </c>
      <c r="AG20" s="49" t="s">
        <v>1020</v>
      </c>
      <c r="AH20" s="49" t="s">
        <v>1021</v>
      </c>
      <c r="AI20" s="49" t="s">
        <v>1022</v>
      </c>
      <c r="AJ20" s="50" t="s">
        <v>1023</v>
      </c>
      <c r="AK20" s="2" t="s">
        <v>262</v>
      </c>
      <c r="AL20" s="51" t="s">
        <v>1024</v>
      </c>
      <c r="AO20" t="s">
        <v>1025</v>
      </c>
    </row>
    <row r="21" spans="1:51" ht="17.25" customHeight="1" x14ac:dyDescent="0.25">
      <c r="A21" s="2"/>
      <c r="AF21" t="s">
        <v>1026</v>
      </c>
      <c r="AG21" s="49" t="s">
        <v>1027</v>
      </c>
      <c r="AH21" s="49" t="s">
        <v>1028</v>
      </c>
      <c r="AI21" s="49" t="s">
        <v>1029</v>
      </c>
      <c r="AJ21" s="50" t="s">
        <v>1030</v>
      </c>
      <c r="AK21" s="2" t="s">
        <v>5</v>
      </c>
      <c r="AL21" s="51" t="s">
        <v>1031</v>
      </c>
      <c r="AO21" t="s">
        <v>1025</v>
      </c>
    </row>
    <row r="22" spans="1:51" x14ac:dyDescent="0.25">
      <c r="A22" s="2"/>
      <c r="AF22" t="s">
        <v>1032</v>
      </c>
      <c r="AG22" t="s">
        <v>1033</v>
      </c>
      <c r="AH22" t="s">
        <v>1021</v>
      </c>
      <c r="AI22" t="s">
        <v>1034</v>
      </c>
      <c r="AK22" t="s">
        <v>7</v>
      </c>
      <c r="AL22" s="51"/>
    </row>
    <row r="23" spans="1:51" x14ac:dyDescent="0.25">
      <c r="A23" s="2"/>
      <c r="K23" s="10"/>
      <c r="L23" s="10"/>
      <c r="M23" s="10"/>
      <c r="N23" s="10"/>
      <c r="O23" s="10"/>
      <c r="P23" s="10"/>
      <c r="Q23" s="10"/>
      <c r="AC23" s="10"/>
      <c r="AD23" s="10"/>
      <c r="AF23" s="36">
        <v>189</v>
      </c>
      <c r="AG23" s="36">
        <v>200</v>
      </c>
      <c r="AH23" s="36">
        <v>220</v>
      </c>
      <c r="AI23" s="36">
        <v>140</v>
      </c>
      <c r="AJ23" s="36">
        <v>251</v>
      </c>
      <c r="AK23" s="2" t="s">
        <v>22</v>
      </c>
      <c r="AL23" s="51"/>
    </row>
    <row r="24" spans="1:51" x14ac:dyDescent="0.25">
      <c r="A24" s="2"/>
      <c r="K24" s="10"/>
      <c r="L24" s="10"/>
      <c r="M24" s="10"/>
      <c r="N24" s="10"/>
      <c r="O24" s="10"/>
      <c r="P24" s="10"/>
      <c r="Q24" s="10"/>
      <c r="AC24" s="10"/>
      <c r="AD24" s="10"/>
      <c r="AF24" s="36">
        <v>180.8</v>
      </c>
      <c r="AG24" s="36">
        <v>276.89999999999998</v>
      </c>
      <c r="AH24" s="36">
        <v>101.3</v>
      </c>
      <c r="AI24" s="36">
        <v>149.80000000000001</v>
      </c>
      <c r="AJ24" s="36">
        <v>291.3</v>
      </c>
      <c r="AK24" s="2" t="s">
        <v>17</v>
      </c>
      <c r="AL24" s="51"/>
    </row>
    <row r="25" spans="1:51" x14ac:dyDescent="0.25">
      <c r="A25" s="1"/>
      <c r="B25" s="1"/>
      <c r="C25" s="1"/>
      <c r="D25" s="1"/>
      <c r="E25" s="52"/>
      <c r="F25" s="52"/>
      <c r="G25" s="52"/>
      <c r="H25" s="52"/>
      <c r="I25" s="52"/>
      <c r="J25" s="52"/>
      <c r="K25" s="53"/>
      <c r="L25" s="53"/>
      <c r="M25" s="53"/>
      <c r="N25" s="53"/>
      <c r="O25" s="53"/>
      <c r="P25" s="53"/>
      <c r="Q25" s="53"/>
      <c r="R25" s="1"/>
      <c r="S25" s="1"/>
      <c r="T25" s="1"/>
      <c r="U25" s="1"/>
      <c r="V25" s="1"/>
      <c r="W25" s="1"/>
      <c r="X25" s="1"/>
      <c r="Y25" s="1"/>
      <c r="Z25" s="1"/>
      <c r="AA25" s="1"/>
      <c r="AB25" s="1"/>
      <c r="AC25" s="53"/>
      <c r="AD25" s="53"/>
      <c r="AF25" s="36">
        <v>295.24</v>
      </c>
      <c r="AG25" s="36">
        <v>185.98400000000001</v>
      </c>
      <c r="AH25" s="36">
        <v>282.12099999999998</v>
      </c>
      <c r="AI25" s="36">
        <v>107.773</v>
      </c>
      <c r="AJ25" s="36">
        <v>128.881</v>
      </c>
      <c r="AK25" s="2" t="s">
        <v>262</v>
      </c>
      <c r="AL25" s="51"/>
      <c r="AN25" s="1"/>
      <c r="AO25" s="2"/>
      <c r="AS25" s="1"/>
      <c r="AT25" s="1"/>
      <c r="AU25" s="1"/>
      <c r="AV25" s="1"/>
      <c r="AW25" s="1"/>
      <c r="AX25" s="1"/>
      <c r="AY25" s="1"/>
    </row>
    <row r="26" spans="1:51" x14ac:dyDescent="0.25">
      <c r="A26" s="2"/>
      <c r="AF26" s="36">
        <v>129.69999999999999</v>
      </c>
      <c r="AG26" s="36">
        <v>312.2</v>
      </c>
      <c r="AH26" s="36">
        <v>209.5</v>
      </c>
      <c r="AI26" s="36">
        <v>236.5</v>
      </c>
      <c r="AJ26" s="36">
        <v>112.1</v>
      </c>
      <c r="AK26" s="2" t="s">
        <v>5</v>
      </c>
      <c r="AL26" s="51"/>
    </row>
    <row r="27" spans="1:51" x14ac:dyDescent="0.25">
      <c r="AF27" s="36">
        <v>171</v>
      </c>
      <c r="AG27" s="36">
        <v>208</v>
      </c>
      <c r="AH27" s="36">
        <v>383</v>
      </c>
      <c r="AI27" s="36">
        <v>239</v>
      </c>
      <c r="AJ27" s="36"/>
      <c r="AK27" t="s">
        <v>7</v>
      </c>
      <c r="AL27" s="51"/>
    </row>
    <row r="33" spans="13:23" x14ac:dyDescent="0.25">
      <c r="M33" s="1"/>
      <c r="N33" s="1"/>
      <c r="O33" s="1"/>
      <c r="P33" s="1"/>
      <c r="Q33" s="1"/>
      <c r="R33" s="1"/>
      <c r="S33" s="1"/>
      <c r="T33" s="1"/>
      <c r="U33" s="1"/>
      <c r="V33" s="1"/>
      <c r="W33" s="1"/>
    </row>
    <row r="34" spans="13:23" x14ac:dyDescent="0.25">
      <c r="M34" s="35"/>
      <c r="N34" s="35"/>
      <c r="O34" s="35"/>
      <c r="P34" s="35"/>
      <c r="Q34" s="35"/>
      <c r="R34" s="35"/>
      <c r="S34" s="35"/>
      <c r="T34" s="35"/>
      <c r="U34" s="4"/>
      <c r="V34" s="6"/>
      <c r="W34" s="35"/>
    </row>
    <row r="35" spans="13:23" x14ac:dyDescent="0.25">
      <c r="M35" s="6"/>
      <c r="N35" s="6"/>
      <c r="O35" s="6"/>
      <c r="P35" s="6"/>
      <c r="Q35" s="6"/>
      <c r="R35" s="6"/>
      <c r="S35" s="6"/>
      <c r="T35" s="6"/>
      <c r="U35" s="4"/>
      <c r="V35" s="6"/>
      <c r="W35" s="6"/>
    </row>
    <row r="36" spans="13:23" x14ac:dyDescent="0.25">
      <c r="M36" s="6"/>
      <c r="N36" s="6"/>
      <c r="O36" s="6"/>
      <c r="P36" s="6"/>
      <c r="Q36" s="6"/>
      <c r="R36" s="6"/>
      <c r="S36" s="6"/>
      <c r="T36" s="6"/>
      <c r="U36" s="4"/>
      <c r="V36" s="6"/>
      <c r="W36" s="6"/>
    </row>
  </sheetData>
  <conditionalFormatting sqref="E25:N25 AC25:AD25">
    <cfRule type="colorScale" priority="3">
      <colorScale>
        <cfvo type="min"/>
        <cfvo type="percentile" val="50"/>
        <cfvo type="max"/>
        <color rgb="FFF8696B"/>
        <color rgb="FFFCFCFF"/>
        <color rgb="FF5A8AC6"/>
      </colorScale>
    </cfRule>
  </conditionalFormatting>
  <conditionalFormatting sqref="O19:Q22">
    <cfRule type="colorScale" priority="2">
      <colorScale>
        <cfvo type="min"/>
        <cfvo type="percentile" val="50"/>
        <cfvo type="max"/>
        <color rgb="FFF8696B"/>
        <color rgb="FFFCFCFF"/>
        <color rgb="FF5A8AC6"/>
      </colorScale>
    </cfRule>
  </conditionalFormatting>
  <conditionalFormatting sqref="O25:Q25">
    <cfRule type="colorScale" priority="1">
      <colorScale>
        <cfvo type="min"/>
        <cfvo type="percentile" val="50"/>
        <cfvo type="max"/>
        <color rgb="FFF8696B"/>
        <color rgb="FFFCFCFF"/>
        <color rgb="FF5A8AC6"/>
      </colorScale>
    </cfRule>
  </conditionalFormatting>
  <conditionalFormatting sqref="AC19:AD22 E19:N22">
    <cfRule type="colorScale" priority="4">
      <colorScale>
        <cfvo type="min"/>
        <cfvo type="percentile" val="50"/>
        <cfvo type="max"/>
        <color rgb="FFF8696B"/>
        <color rgb="FFFCFCFF"/>
        <color rgb="FF5A8AC6"/>
      </colorScale>
    </cfRule>
  </conditionalFormatting>
  <conditionalFormatting sqref="AC25:AD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115" zoomScaleNormal="115" workbookViewId="0">
      <pane ySplit="1" topLeftCell="A26" activePane="bottomLeft" state="frozen"/>
      <selection pane="bottomLeft" activeCell="P70" sqref="A1:P70"/>
    </sheetView>
  </sheetViews>
  <sheetFormatPr baseColWidth="10" defaultRowHeight="15" x14ac:dyDescent="0.25"/>
  <cols>
    <col min="1" max="1" width="22.7109375" customWidth="1"/>
  </cols>
  <sheetData>
    <row r="1" spans="1:16" x14ac:dyDescent="0.25">
      <c r="B1" s="1" t="s">
        <v>22</v>
      </c>
      <c r="C1" s="1" t="s">
        <v>17</v>
      </c>
      <c r="D1" s="1" t="s">
        <v>18</v>
      </c>
      <c r="E1" s="1" t="s">
        <v>19</v>
      </c>
      <c r="F1" s="1" t="s">
        <v>262</v>
      </c>
      <c r="G1" s="1" t="s">
        <v>441</v>
      </c>
      <c r="H1" s="1" t="s">
        <v>264</v>
      </c>
      <c r="I1" s="1" t="s">
        <v>444</v>
      </c>
      <c r="J1" s="1" t="s">
        <v>265</v>
      </c>
      <c r="K1" s="1" t="s">
        <v>440</v>
      </c>
      <c r="L1" s="1" t="s">
        <v>443</v>
      </c>
      <c r="M1" s="1" t="s">
        <v>439</v>
      </c>
      <c r="N1" s="1" t="s">
        <v>438</v>
      </c>
      <c r="O1" s="1" t="s">
        <v>415</v>
      </c>
      <c r="P1" s="1" t="s">
        <v>442</v>
      </c>
    </row>
    <row r="2" spans="1:16" s="1" customFormat="1" x14ac:dyDescent="0.25">
      <c r="A2" s="1" t="s">
        <v>951</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x14ac:dyDescent="0.25">
      <c r="A3" t="s">
        <v>417</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419</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420</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421</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418</v>
      </c>
      <c r="B7">
        <f>1/Figures!C27</f>
        <v>1.0309278350515465</v>
      </c>
      <c r="C7">
        <f>1/Figures!D27</f>
        <v>1.0309278350515465</v>
      </c>
      <c r="D7">
        <f>1/Figures!E27</f>
        <v>1.0309278350515465</v>
      </c>
      <c r="E7">
        <f>1/Figures!F27</f>
        <v>0.24096385542168672</v>
      </c>
      <c r="F7">
        <f>1/Figures!G27</f>
        <v>1.0309278350515465</v>
      </c>
      <c r="G7">
        <f>1/Figures!H27</f>
        <v>1.2360939431396785</v>
      </c>
      <c r="H7">
        <f>1/Figures!I27</f>
        <v>1.0964912280701753</v>
      </c>
      <c r="I7">
        <f>1/Figures!J27</f>
        <v>6.3291139240506328E-3</v>
      </c>
      <c r="J7">
        <f>1/Figures!K27</f>
        <v>9.5238095238095247E-3</v>
      </c>
      <c r="K7">
        <f>1/Figures!L27</f>
        <v>0.26666666666666666</v>
      </c>
      <c r="L7">
        <f>1/Figures!M27</f>
        <v>1</v>
      </c>
      <c r="M7">
        <f>1/Figures!I27</f>
        <v>1.0964912280701753</v>
      </c>
      <c r="N7">
        <f>1/Figures!I27</f>
        <v>1.0964912280701753</v>
      </c>
      <c r="O7">
        <f>1/Figures!I27</f>
        <v>1.0964912280701753</v>
      </c>
      <c r="P7">
        <v>1</v>
      </c>
    </row>
    <row r="8" spans="1:16" x14ac:dyDescent="0.25">
      <c r="A8" s="2" t="s">
        <v>425</v>
      </c>
      <c r="B8" t="s">
        <v>940</v>
      </c>
      <c r="C8" t="s">
        <v>941</v>
      </c>
      <c r="D8" t="s">
        <v>942</v>
      </c>
      <c r="E8" t="s">
        <v>943</v>
      </c>
      <c r="F8" t="s">
        <v>944</v>
      </c>
      <c r="G8" t="s">
        <v>423</v>
      </c>
      <c r="H8" t="s">
        <v>900</v>
      </c>
      <c r="I8" t="s">
        <v>946</v>
      </c>
      <c r="J8" t="s">
        <v>945</v>
      </c>
      <c r="K8" t="s">
        <v>952</v>
      </c>
      <c r="L8" t="s">
        <v>422</v>
      </c>
      <c r="M8" t="s">
        <v>947</v>
      </c>
      <c r="N8" t="s">
        <v>948</v>
      </c>
      <c r="O8" t="s">
        <v>949</v>
      </c>
      <c r="P8" t="s">
        <v>950</v>
      </c>
    </row>
    <row r="9" spans="1:16" x14ac:dyDescent="0.25">
      <c r="A9" s="2" t="s">
        <v>426</v>
      </c>
      <c r="B9" t="s">
        <v>525</v>
      </c>
      <c r="C9" t="s">
        <v>791</v>
      </c>
      <c r="D9" t="s">
        <v>828</v>
      </c>
      <c r="E9" t="s">
        <v>829</v>
      </c>
      <c r="F9" t="s">
        <v>864</v>
      </c>
      <c r="G9" t="s">
        <v>432</v>
      </c>
      <c r="H9" t="s">
        <v>432</v>
      </c>
      <c r="I9" t="s">
        <v>865</v>
      </c>
      <c r="J9" t="s">
        <v>899</v>
      </c>
      <c r="K9" t="s">
        <v>901</v>
      </c>
      <c r="L9" t="s">
        <v>432</v>
      </c>
      <c r="M9" t="s">
        <v>525</v>
      </c>
      <c r="N9" t="s">
        <v>791</v>
      </c>
      <c r="O9" t="s">
        <v>828</v>
      </c>
      <c r="P9" t="s">
        <v>864</v>
      </c>
    </row>
    <row r="10" spans="1:16" x14ac:dyDescent="0.25">
      <c r="A10" s="2" t="s">
        <v>427</v>
      </c>
      <c r="B10" t="s">
        <v>526</v>
      </c>
      <c r="C10" t="s">
        <v>792</v>
      </c>
      <c r="D10" t="s">
        <v>827</v>
      </c>
      <c r="E10" t="s">
        <v>830</v>
      </c>
      <c r="F10" t="s">
        <v>863</v>
      </c>
      <c r="G10" t="s">
        <v>424</v>
      </c>
      <c r="H10" t="s">
        <v>424</v>
      </c>
      <c r="I10" t="s">
        <v>866</v>
      </c>
      <c r="J10" t="s">
        <v>898</v>
      </c>
      <c r="K10" t="s">
        <v>902</v>
      </c>
      <c r="L10" t="s">
        <v>424</v>
      </c>
      <c r="M10" t="s">
        <v>526</v>
      </c>
      <c r="N10" t="s">
        <v>792</v>
      </c>
      <c r="O10" t="s">
        <v>827</v>
      </c>
      <c r="P10" t="s">
        <v>863</v>
      </c>
    </row>
    <row r="11" spans="1:16" x14ac:dyDescent="0.25">
      <c r="A11" s="2" t="s">
        <v>428</v>
      </c>
      <c r="B11" t="s">
        <v>611</v>
      </c>
      <c r="C11" t="s">
        <v>793</v>
      </c>
      <c r="D11" t="s">
        <v>826</v>
      </c>
      <c r="E11" t="s">
        <v>831</v>
      </c>
      <c r="F11" t="s">
        <v>862</v>
      </c>
      <c r="G11" t="s">
        <v>588</v>
      </c>
      <c r="H11" t="s">
        <v>588</v>
      </c>
      <c r="I11" t="s">
        <v>867</v>
      </c>
      <c r="J11" t="s">
        <v>897</v>
      </c>
      <c r="K11" t="s">
        <v>903</v>
      </c>
      <c r="L11" t="s">
        <v>588</v>
      </c>
      <c r="M11" t="s">
        <v>611</v>
      </c>
      <c r="N11" t="s">
        <v>793</v>
      </c>
      <c r="O11" t="s">
        <v>826</v>
      </c>
      <c r="P11" t="s">
        <v>862</v>
      </c>
    </row>
    <row r="12" spans="1:16" x14ac:dyDescent="0.25">
      <c r="A12" s="2" t="s">
        <v>579</v>
      </c>
      <c r="B12" t="s">
        <v>580</v>
      </c>
      <c r="C12" t="s">
        <v>794</v>
      </c>
      <c r="D12" t="s">
        <v>825</v>
      </c>
      <c r="E12" t="s">
        <v>832</v>
      </c>
      <c r="F12" t="s">
        <v>861</v>
      </c>
      <c r="G12" t="s">
        <v>581</v>
      </c>
      <c r="H12" t="s">
        <v>581</v>
      </c>
      <c r="I12" t="s">
        <v>868</v>
      </c>
      <c r="J12" t="s">
        <v>896</v>
      </c>
      <c r="K12" t="s">
        <v>904</v>
      </c>
      <c r="L12" t="s">
        <v>581</v>
      </c>
      <c r="M12" t="s">
        <v>580</v>
      </c>
      <c r="N12" t="s">
        <v>794</v>
      </c>
      <c r="O12" t="s">
        <v>825</v>
      </c>
      <c r="P12" t="s">
        <v>861</v>
      </c>
    </row>
    <row r="13" spans="1:16" x14ac:dyDescent="0.25">
      <c r="A13" s="2" t="s">
        <v>429</v>
      </c>
      <c r="B13" t="s">
        <v>531</v>
      </c>
      <c r="C13" t="s">
        <v>795</v>
      </c>
      <c r="D13" t="s">
        <v>824</v>
      </c>
      <c r="E13" t="s">
        <v>834</v>
      </c>
      <c r="F13" t="s">
        <v>860</v>
      </c>
      <c r="G13" t="s">
        <v>434</v>
      </c>
      <c r="H13" t="s">
        <v>434</v>
      </c>
      <c r="I13" t="s">
        <v>869</v>
      </c>
      <c r="J13" t="s">
        <v>894</v>
      </c>
      <c r="K13" t="s">
        <v>905</v>
      </c>
      <c r="L13" t="s">
        <v>434</v>
      </c>
      <c r="M13" t="s">
        <v>531</v>
      </c>
      <c r="N13" t="s">
        <v>795</v>
      </c>
      <c r="O13" t="s">
        <v>824</v>
      </c>
      <c r="P13" t="s">
        <v>860</v>
      </c>
    </row>
    <row r="14" spans="1:16" x14ac:dyDescent="0.25">
      <c r="A14" s="2" t="s">
        <v>430</v>
      </c>
      <c r="B14" t="s">
        <v>532</v>
      </c>
      <c r="C14" t="s">
        <v>796</v>
      </c>
      <c r="D14" t="s">
        <v>823</v>
      </c>
      <c r="E14" t="s">
        <v>833</v>
      </c>
      <c r="F14" t="s">
        <v>859</v>
      </c>
      <c r="G14" t="s">
        <v>433</v>
      </c>
      <c r="H14" t="s">
        <v>433</v>
      </c>
      <c r="I14" t="s">
        <v>870</v>
      </c>
      <c r="J14" t="s">
        <v>895</v>
      </c>
      <c r="K14" t="s">
        <v>906</v>
      </c>
      <c r="L14" t="s">
        <v>433</v>
      </c>
      <c r="M14" t="s">
        <v>532</v>
      </c>
      <c r="N14" t="s">
        <v>796</v>
      </c>
      <c r="O14" t="s">
        <v>823</v>
      </c>
      <c r="P14" t="s">
        <v>859</v>
      </c>
    </row>
    <row r="15" spans="1:16" x14ac:dyDescent="0.25">
      <c r="A15" s="2" t="s">
        <v>431</v>
      </c>
      <c r="B15" t="s">
        <v>533</v>
      </c>
      <c r="C15" t="s">
        <v>797</v>
      </c>
      <c r="D15" t="s">
        <v>822</v>
      </c>
      <c r="E15" t="s">
        <v>835</v>
      </c>
      <c r="F15" t="s">
        <v>858</v>
      </c>
      <c r="G15" t="s">
        <v>435</v>
      </c>
      <c r="H15" t="s">
        <v>435</v>
      </c>
      <c r="I15" t="s">
        <v>871</v>
      </c>
      <c r="J15" t="s">
        <v>893</v>
      </c>
      <c r="K15" t="s">
        <v>907</v>
      </c>
      <c r="L15" t="s">
        <v>435</v>
      </c>
      <c r="M15" t="s">
        <v>533</v>
      </c>
      <c r="N15" t="s">
        <v>797</v>
      </c>
      <c r="O15" t="s">
        <v>822</v>
      </c>
      <c r="P15" t="s">
        <v>858</v>
      </c>
    </row>
    <row r="16" spans="1:16" x14ac:dyDescent="0.25">
      <c r="A16" t="s">
        <v>436</v>
      </c>
      <c r="B16">
        <v>10000</v>
      </c>
      <c r="C16">
        <v>10000</v>
      </c>
      <c r="D16">
        <v>10000</v>
      </c>
      <c r="E16">
        <v>50000</v>
      </c>
      <c r="F16">
        <v>10000</v>
      </c>
      <c r="G16">
        <v>10000</v>
      </c>
      <c r="H16">
        <v>10000</v>
      </c>
      <c r="I16">
        <f>10000*200</f>
        <v>2000000</v>
      </c>
      <c r="J16">
        <v>1000000</v>
      </c>
      <c r="K16">
        <v>50000</v>
      </c>
      <c r="L16">
        <v>10000</v>
      </c>
      <c r="M16">
        <v>10000</v>
      </c>
      <c r="N16">
        <v>10000</v>
      </c>
      <c r="O16">
        <v>10000</v>
      </c>
      <c r="P16">
        <v>10000</v>
      </c>
    </row>
    <row r="17" spans="1:16" x14ac:dyDescent="0.25">
      <c r="A17" t="s">
        <v>437</v>
      </c>
      <c r="B17">
        <v>2500</v>
      </c>
      <c r="C17">
        <v>2500</v>
      </c>
      <c r="D17">
        <v>2500</v>
      </c>
      <c r="E17">
        <v>10000</v>
      </c>
      <c r="F17">
        <v>2500</v>
      </c>
      <c r="G17">
        <v>2500</v>
      </c>
      <c r="H17">
        <v>2500</v>
      </c>
      <c r="I17">
        <v>500000</v>
      </c>
      <c r="J17">
        <v>250000</v>
      </c>
      <c r="K17">
        <v>10000</v>
      </c>
      <c r="L17">
        <v>2500</v>
      </c>
      <c r="M17">
        <v>2500</v>
      </c>
      <c r="N17">
        <v>2500</v>
      </c>
      <c r="O17">
        <v>2500</v>
      </c>
      <c r="P17">
        <v>2500</v>
      </c>
    </row>
    <row r="18" spans="1:16" x14ac:dyDescent="0.25">
      <c r="A18" t="s">
        <v>446</v>
      </c>
      <c r="B18" t="s">
        <v>524</v>
      </c>
      <c r="C18" t="s">
        <v>642</v>
      </c>
      <c r="D18" t="s">
        <v>641</v>
      </c>
      <c r="E18" t="s">
        <v>640</v>
      </c>
      <c r="F18" t="s">
        <v>639</v>
      </c>
      <c r="G18" t="s">
        <v>459</v>
      </c>
      <c r="H18" t="s">
        <v>459</v>
      </c>
      <c r="I18" t="s">
        <v>459</v>
      </c>
      <c r="J18" t="s">
        <v>643</v>
      </c>
      <c r="K18" t="s">
        <v>644</v>
      </c>
      <c r="L18" t="s">
        <v>459</v>
      </c>
      <c r="M18" t="s">
        <v>711</v>
      </c>
      <c r="N18" t="s">
        <v>709</v>
      </c>
      <c r="O18" t="s">
        <v>710</v>
      </c>
      <c r="P18" t="s">
        <v>712</v>
      </c>
    </row>
    <row r="19" spans="1:16" x14ac:dyDescent="0.25">
      <c r="A19" s="1" t="s">
        <v>445</v>
      </c>
      <c r="B19" s="42" t="s">
        <v>527</v>
      </c>
      <c r="C19" s="42" t="s">
        <v>519</v>
      </c>
      <c r="D19" s="42" t="s">
        <v>519</v>
      </c>
      <c r="E19" s="42" t="s">
        <v>519</v>
      </c>
      <c r="F19" s="42" t="s">
        <v>519</v>
      </c>
      <c r="G19" s="42" t="s">
        <v>590</v>
      </c>
      <c r="H19" s="42" t="s">
        <v>519</v>
      </c>
      <c r="I19" s="42" t="s">
        <v>519</v>
      </c>
      <c r="J19" s="42" t="s">
        <v>519</v>
      </c>
      <c r="K19" s="42" t="s">
        <v>519</v>
      </c>
      <c r="L19" s="42" t="s">
        <v>554</v>
      </c>
      <c r="M19" s="42" t="s">
        <v>519</v>
      </c>
      <c r="N19" s="42" t="s">
        <v>519</v>
      </c>
      <c r="O19" s="42" t="s">
        <v>519</v>
      </c>
      <c r="P19" s="42" t="s">
        <v>519</v>
      </c>
    </row>
    <row r="20" spans="1:16" x14ac:dyDescent="0.25">
      <c r="A20" s="1" t="s">
        <v>447</v>
      </c>
      <c r="B20" s="42" t="s">
        <v>528</v>
      </c>
      <c r="C20" s="42" t="s">
        <v>520</v>
      </c>
      <c r="D20" s="42" t="s">
        <v>520</v>
      </c>
      <c r="E20" s="42" t="s">
        <v>520</v>
      </c>
      <c r="F20" s="42" t="s">
        <v>520</v>
      </c>
      <c r="G20" s="42" t="s">
        <v>591</v>
      </c>
      <c r="H20" s="42" t="s">
        <v>520</v>
      </c>
      <c r="I20" s="42" t="s">
        <v>520</v>
      </c>
      <c r="J20" s="42" t="s">
        <v>520</v>
      </c>
      <c r="K20" s="42" t="s">
        <v>520</v>
      </c>
      <c r="L20" s="42" t="s">
        <v>555</v>
      </c>
      <c r="M20" s="42" t="s">
        <v>520</v>
      </c>
      <c r="N20" s="42" t="s">
        <v>520</v>
      </c>
      <c r="O20" s="42" t="s">
        <v>520</v>
      </c>
      <c r="P20" s="42" t="s">
        <v>520</v>
      </c>
    </row>
    <row r="21" spans="1:16" x14ac:dyDescent="0.25">
      <c r="A21" s="1" t="s">
        <v>448</v>
      </c>
      <c r="B21" s="42" t="s">
        <v>529</v>
      </c>
      <c r="C21" s="42" t="s">
        <v>521</v>
      </c>
      <c r="D21" s="42" t="s">
        <v>521</v>
      </c>
      <c r="E21" s="42" t="s">
        <v>521</v>
      </c>
      <c r="F21" s="42" t="s">
        <v>521</v>
      </c>
      <c r="G21" s="42" t="s">
        <v>592</v>
      </c>
      <c r="H21" s="42" t="s">
        <v>521</v>
      </c>
      <c r="I21" s="42" t="s">
        <v>521</v>
      </c>
      <c r="J21" s="42" t="s">
        <v>521</v>
      </c>
      <c r="K21" s="42" t="s">
        <v>521</v>
      </c>
      <c r="L21" s="42" t="s">
        <v>556</v>
      </c>
      <c r="M21" s="42" t="s">
        <v>521</v>
      </c>
      <c r="N21" s="42" t="s">
        <v>521</v>
      </c>
      <c r="O21" s="42" t="s">
        <v>521</v>
      </c>
      <c r="P21" s="42" t="s">
        <v>521</v>
      </c>
    </row>
    <row r="22" spans="1:16" x14ac:dyDescent="0.25">
      <c r="A22" s="2" t="s">
        <v>449</v>
      </c>
      <c r="B22" s="42" t="s">
        <v>530</v>
      </c>
      <c r="C22" s="42" t="s">
        <v>530</v>
      </c>
      <c r="D22" s="42" t="s">
        <v>530</v>
      </c>
      <c r="E22" s="42" t="s">
        <v>674</v>
      </c>
      <c r="F22" s="42" t="s">
        <v>530</v>
      </c>
      <c r="G22" s="42" t="s">
        <v>593</v>
      </c>
      <c r="H22" s="42" t="s">
        <v>675</v>
      </c>
      <c r="I22" s="42" t="s">
        <v>658</v>
      </c>
      <c r="J22" s="42" t="s">
        <v>676</v>
      </c>
      <c r="K22" s="42" t="s">
        <v>659</v>
      </c>
      <c r="L22" s="42" t="s">
        <v>557</v>
      </c>
      <c r="M22" s="42" t="s">
        <v>678</v>
      </c>
      <c r="N22" s="42" t="s">
        <v>678</v>
      </c>
      <c r="O22" s="42" t="s">
        <v>677</v>
      </c>
      <c r="P22" s="42" t="s">
        <v>557</v>
      </c>
    </row>
    <row r="23" spans="1:16" x14ac:dyDescent="0.25">
      <c r="A23" s="2" t="s">
        <v>450</v>
      </c>
      <c r="B23" t="s">
        <v>451</v>
      </c>
      <c r="C23" t="s">
        <v>647</v>
      </c>
      <c r="D23" t="s">
        <v>648</v>
      </c>
      <c r="E23" t="s">
        <v>649</v>
      </c>
      <c r="F23" t="s">
        <v>650</v>
      </c>
      <c r="G23" t="s">
        <v>594</v>
      </c>
      <c r="H23" t="s">
        <v>244</v>
      </c>
      <c r="I23" t="s">
        <v>651</v>
      </c>
      <c r="J23" t="s">
        <v>652</v>
      </c>
      <c r="K23" t="s">
        <v>653</v>
      </c>
      <c r="L23" t="s">
        <v>509</v>
      </c>
      <c r="M23" t="s">
        <v>655</v>
      </c>
      <c r="N23" t="s">
        <v>654</v>
      </c>
      <c r="O23" t="s">
        <v>656</v>
      </c>
      <c r="P23" t="s">
        <v>657</v>
      </c>
    </row>
    <row r="24" spans="1:16" x14ac:dyDescent="0.25">
      <c r="A24" s="2" t="s">
        <v>453</v>
      </c>
      <c r="B24" t="s">
        <v>454</v>
      </c>
      <c r="C24" t="s">
        <v>454</v>
      </c>
      <c r="D24" t="s">
        <v>454</v>
      </c>
      <c r="E24" t="s">
        <v>454</v>
      </c>
      <c r="F24" t="s">
        <v>454</v>
      </c>
      <c r="G24" t="s">
        <v>454</v>
      </c>
      <c r="H24" t="s">
        <v>455</v>
      </c>
      <c r="I24" t="s">
        <v>454</v>
      </c>
      <c r="J24" t="s">
        <v>454</v>
      </c>
      <c r="K24" t="s">
        <v>455</v>
      </c>
      <c r="L24" t="s">
        <v>454</v>
      </c>
      <c r="M24" t="s">
        <v>455</v>
      </c>
      <c r="N24" t="s">
        <v>455</v>
      </c>
      <c r="O24" t="s">
        <v>455</v>
      </c>
      <c r="P24" t="s">
        <v>454</v>
      </c>
    </row>
    <row r="25" spans="1:16" x14ac:dyDescent="0.25">
      <c r="A25" s="1" t="s">
        <v>452</v>
      </c>
      <c r="B25">
        <v>33</v>
      </c>
      <c r="C25">
        <v>33</v>
      </c>
      <c r="D25">
        <v>33</v>
      </c>
      <c r="E25">
        <v>33</v>
      </c>
      <c r="F25">
        <v>33</v>
      </c>
      <c r="G25">
        <v>33</v>
      </c>
      <c r="H25">
        <v>25</v>
      </c>
      <c r="I25">
        <v>28</v>
      </c>
      <c r="J25">
        <v>30</v>
      </c>
      <c r="K25">
        <v>26</v>
      </c>
      <c r="L25">
        <v>40</v>
      </c>
      <c r="M25">
        <v>33</v>
      </c>
      <c r="N25">
        <v>33</v>
      </c>
      <c r="O25">
        <v>33</v>
      </c>
      <c r="P25">
        <v>40</v>
      </c>
    </row>
    <row r="26" spans="1:16" x14ac:dyDescent="0.25">
      <c r="A26" s="1" t="s">
        <v>456</v>
      </c>
      <c r="B26" s="32">
        <v>63</v>
      </c>
      <c r="C26" s="32">
        <v>63</v>
      </c>
      <c r="D26" s="32">
        <v>63</v>
      </c>
      <c r="E26" s="32">
        <v>63</v>
      </c>
      <c r="F26" s="32">
        <v>63</v>
      </c>
      <c r="G26">
        <v>56</v>
      </c>
      <c r="H26">
        <v>55</v>
      </c>
      <c r="I26">
        <v>58</v>
      </c>
      <c r="J26">
        <v>60</v>
      </c>
      <c r="K26">
        <v>56</v>
      </c>
      <c r="L26">
        <v>70</v>
      </c>
      <c r="M26">
        <v>63</v>
      </c>
      <c r="N26">
        <v>63</v>
      </c>
      <c r="O26">
        <v>63</v>
      </c>
      <c r="P26">
        <v>70</v>
      </c>
    </row>
    <row r="27" spans="1:16" x14ac:dyDescent="0.25">
      <c r="A27" s="1" t="s">
        <v>558</v>
      </c>
      <c r="B27" s="32">
        <v>63</v>
      </c>
      <c r="C27" s="32">
        <v>63</v>
      </c>
      <c r="D27" s="32">
        <v>63</v>
      </c>
      <c r="E27" s="32">
        <v>63</v>
      </c>
      <c r="F27" s="32">
        <v>63</v>
      </c>
      <c r="G27" s="32">
        <v>70</v>
      </c>
      <c r="H27" s="32">
        <v>71</v>
      </c>
      <c r="I27" s="32">
        <v>68</v>
      </c>
      <c r="J27">
        <v>71</v>
      </c>
      <c r="K27">
        <v>71</v>
      </c>
      <c r="L27">
        <v>71</v>
      </c>
      <c r="M27">
        <v>71</v>
      </c>
      <c r="N27">
        <v>71</v>
      </c>
      <c r="O27">
        <v>71</v>
      </c>
      <c r="P27">
        <v>71</v>
      </c>
    </row>
    <row r="28" spans="1:16" x14ac:dyDescent="0.25">
      <c r="A28" s="1" t="s">
        <v>457</v>
      </c>
      <c r="B28">
        <v>71</v>
      </c>
      <c r="C28">
        <v>71</v>
      </c>
      <c r="D28">
        <v>71</v>
      </c>
      <c r="E28">
        <v>71</v>
      </c>
      <c r="F28">
        <v>71</v>
      </c>
      <c r="G28">
        <v>71</v>
      </c>
      <c r="H28">
        <v>71</v>
      </c>
      <c r="I28">
        <v>71</v>
      </c>
      <c r="J28">
        <v>76</v>
      </c>
      <c r="K28">
        <v>73</v>
      </c>
      <c r="L28">
        <v>86</v>
      </c>
      <c r="M28">
        <v>71</v>
      </c>
      <c r="N28">
        <v>71</v>
      </c>
      <c r="O28">
        <v>71</v>
      </c>
      <c r="P28">
        <v>71</v>
      </c>
    </row>
    <row r="29" spans="1:16" x14ac:dyDescent="0.25">
      <c r="A29" s="1" t="s">
        <v>559</v>
      </c>
      <c r="B29" s="32">
        <v>128</v>
      </c>
      <c r="C29" s="32">
        <v>128</v>
      </c>
      <c r="D29" s="32">
        <v>128</v>
      </c>
      <c r="E29" s="32">
        <v>128</v>
      </c>
      <c r="F29" s="32">
        <v>128</v>
      </c>
      <c r="G29" s="32">
        <v>154</v>
      </c>
      <c r="H29" s="32">
        <v>154</v>
      </c>
      <c r="I29" s="32">
        <v>154</v>
      </c>
      <c r="J29">
        <v>155</v>
      </c>
      <c r="K29">
        <v>155</v>
      </c>
      <c r="L29">
        <v>155</v>
      </c>
      <c r="M29">
        <v>155</v>
      </c>
      <c r="N29">
        <v>155</v>
      </c>
      <c r="O29">
        <v>155</v>
      </c>
      <c r="P29">
        <v>155</v>
      </c>
    </row>
    <row r="30" spans="1:16" x14ac:dyDescent="0.25">
      <c r="A30" s="1" t="s">
        <v>587</v>
      </c>
      <c r="B30" s="32">
        <v>118</v>
      </c>
      <c r="C30" s="32">
        <v>118</v>
      </c>
      <c r="D30" s="32">
        <v>118</v>
      </c>
      <c r="E30" s="32">
        <v>118</v>
      </c>
      <c r="F30" s="32">
        <v>118</v>
      </c>
      <c r="G30" s="32">
        <v>144</v>
      </c>
      <c r="H30" s="32">
        <v>144</v>
      </c>
      <c r="I30" s="32">
        <v>144</v>
      </c>
      <c r="J30">
        <v>145</v>
      </c>
      <c r="K30">
        <v>145</v>
      </c>
      <c r="L30">
        <v>145</v>
      </c>
      <c r="M30">
        <v>145</v>
      </c>
      <c r="N30">
        <v>145</v>
      </c>
      <c r="O30">
        <v>145</v>
      </c>
      <c r="P30">
        <v>145</v>
      </c>
    </row>
    <row r="31" spans="1:16" x14ac:dyDescent="0.25">
      <c r="A31" s="2" t="s">
        <v>582</v>
      </c>
      <c r="B31" t="s">
        <v>612</v>
      </c>
      <c r="C31" t="s">
        <v>662</v>
      </c>
      <c r="D31" t="s">
        <v>663</v>
      </c>
      <c r="E31" t="s">
        <v>664</v>
      </c>
      <c r="F31" t="s">
        <v>665</v>
      </c>
      <c r="G31" t="s">
        <v>585</v>
      </c>
      <c r="H31" t="s">
        <v>583</v>
      </c>
      <c r="I31" t="s">
        <v>666</v>
      </c>
      <c r="J31" t="s">
        <v>667</v>
      </c>
      <c r="K31" t="s">
        <v>668</v>
      </c>
      <c r="L31" t="s">
        <v>583</v>
      </c>
      <c r="M31" t="s">
        <v>670</v>
      </c>
      <c r="N31" t="s">
        <v>671</v>
      </c>
      <c r="O31" t="s">
        <v>669</v>
      </c>
      <c r="P31" t="s">
        <v>672</v>
      </c>
    </row>
    <row r="32" spans="1:16" x14ac:dyDescent="0.25">
      <c r="A32" s="2" t="s">
        <v>458</v>
      </c>
      <c r="B32" t="s">
        <v>524</v>
      </c>
      <c r="C32" t="s">
        <v>642</v>
      </c>
      <c r="D32" t="s">
        <v>641</v>
      </c>
      <c r="E32" t="s">
        <v>640</v>
      </c>
      <c r="F32" t="s">
        <v>639</v>
      </c>
      <c r="G32" t="s">
        <v>459</v>
      </c>
      <c r="H32" t="s">
        <v>459</v>
      </c>
      <c r="I32" t="s">
        <v>459</v>
      </c>
      <c r="J32" t="s">
        <v>643</v>
      </c>
      <c r="K32" t="s">
        <v>644</v>
      </c>
      <c r="L32" t="s">
        <v>459</v>
      </c>
      <c r="M32" t="s">
        <v>524</v>
      </c>
      <c r="N32" t="s">
        <v>642</v>
      </c>
      <c r="O32" t="s">
        <v>641</v>
      </c>
      <c r="P32" t="s">
        <v>639</v>
      </c>
    </row>
    <row r="33" spans="1:16" x14ac:dyDescent="0.25">
      <c r="A33" s="2" t="s">
        <v>466</v>
      </c>
      <c r="B33" s="35">
        <v>5</v>
      </c>
      <c r="C33" s="35">
        <v>10</v>
      </c>
      <c r="D33" s="35">
        <v>5</v>
      </c>
      <c r="E33" s="35">
        <v>4</v>
      </c>
      <c r="F33" s="35">
        <v>5</v>
      </c>
      <c r="G33" s="35">
        <v>5</v>
      </c>
      <c r="H33" s="35">
        <v>18</v>
      </c>
      <c r="I33" s="35">
        <v>10</v>
      </c>
      <c r="J33" s="35">
        <v>4</v>
      </c>
      <c r="K33" s="35">
        <v>16</v>
      </c>
      <c r="L33" s="35">
        <v>18</v>
      </c>
      <c r="M33" s="35">
        <v>18</v>
      </c>
      <c r="N33" s="35">
        <v>18</v>
      </c>
      <c r="O33" s="35">
        <v>18</v>
      </c>
      <c r="P33" s="35">
        <v>18</v>
      </c>
    </row>
    <row r="34" spans="1:16" x14ac:dyDescent="0.25">
      <c r="A34" s="2" t="s">
        <v>469</v>
      </c>
      <c r="B34" s="6">
        <v>2</v>
      </c>
      <c r="C34" s="6">
        <v>4</v>
      </c>
      <c r="D34" s="6">
        <v>3</v>
      </c>
      <c r="E34" s="6">
        <v>4</v>
      </c>
      <c r="F34" s="6">
        <v>3</v>
      </c>
      <c r="G34" s="6">
        <v>3</v>
      </c>
      <c r="H34" s="6">
        <v>3</v>
      </c>
      <c r="I34" s="6">
        <v>4</v>
      </c>
      <c r="J34" s="35">
        <v>5</v>
      </c>
      <c r="K34" s="6">
        <v>12</v>
      </c>
      <c r="L34" s="6">
        <v>8</v>
      </c>
      <c r="M34" s="6">
        <v>3</v>
      </c>
      <c r="N34" s="6">
        <v>3</v>
      </c>
      <c r="O34" s="6">
        <v>3</v>
      </c>
      <c r="P34" s="6">
        <v>8</v>
      </c>
    </row>
    <row r="35" spans="1:16" x14ac:dyDescent="0.25">
      <c r="A35" s="2" t="s">
        <v>467</v>
      </c>
      <c r="B35" s="35">
        <v>2</v>
      </c>
      <c r="C35" s="35">
        <v>4</v>
      </c>
      <c r="D35" s="35">
        <v>2</v>
      </c>
      <c r="E35" s="35">
        <v>2</v>
      </c>
      <c r="F35" s="35">
        <v>2</v>
      </c>
      <c r="G35" s="35">
        <v>4</v>
      </c>
      <c r="H35" s="35">
        <v>4</v>
      </c>
      <c r="I35" s="35">
        <v>4</v>
      </c>
      <c r="J35" s="35">
        <v>2</v>
      </c>
      <c r="K35" s="35">
        <v>11</v>
      </c>
      <c r="L35" s="35">
        <v>8</v>
      </c>
      <c r="M35" s="35">
        <v>4</v>
      </c>
      <c r="N35" s="35">
        <v>4</v>
      </c>
      <c r="O35" s="35">
        <v>4</v>
      </c>
      <c r="P35" s="35">
        <v>8</v>
      </c>
    </row>
    <row r="36" spans="1:16" x14ac:dyDescent="0.25">
      <c r="A36" s="2" t="s">
        <v>468</v>
      </c>
      <c r="B36" s="35">
        <v>1</v>
      </c>
      <c r="C36" s="35">
        <v>2</v>
      </c>
      <c r="D36" s="35">
        <v>1</v>
      </c>
      <c r="E36" s="35">
        <v>1</v>
      </c>
      <c r="F36" s="35">
        <v>1</v>
      </c>
      <c r="G36" s="35">
        <v>1</v>
      </c>
      <c r="H36" s="35">
        <v>1</v>
      </c>
      <c r="I36" s="35">
        <v>1</v>
      </c>
      <c r="J36" s="35">
        <v>2</v>
      </c>
      <c r="K36" s="35">
        <v>5</v>
      </c>
      <c r="L36" s="35">
        <v>3</v>
      </c>
      <c r="M36" s="35">
        <v>1</v>
      </c>
      <c r="N36" s="35">
        <v>1</v>
      </c>
      <c r="O36" s="35">
        <v>1</v>
      </c>
      <c r="P36" s="35">
        <v>3</v>
      </c>
    </row>
    <row r="37" spans="1:16" x14ac:dyDescent="0.25">
      <c r="A37" s="2" t="s">
        <v>463</v>
      </c>
      <c r="B37" s="42" t="s">
        <v>673</v>
      </c>
      <c r="C37" s="42" t="s">
        <v>673</v>
      </c>
      <c r="D37" s="42" t="s">
        <v>673</v>
      </c>
      <c r="E37" s="42" t="s">
        <v>691</v>
      </c>
      <c r="F37" s="42" t="s">
        <v>673</v>
      </c>
      <c r="G37" s="42" t="s">
        <v>595</v>
      </c>
      <c r="H37" s="42" t="s">
        <v>707</v>
      </c>
      <c r="I37" s="42" t="s">
        <v>729</v>
      </c>
      <c r="J37" s="42" t="s">
        <v>713</v>
      </c>
      <c r="K37" s="42" t="s">
        <v>690</v>
      </c>
      <c r="L37" s="42" t="s">
        <v>476</v>
      </c>
      <c r="M37" s="42" t="s">
        <v>707</v>
      </c>
      <c r="N37" s="42" t="s">
        <v>707</v>
      </c>
      <c r="O37" s="42" t="s">
        <v>707</v>
      </c>
      <c r="P37" s="42" t="s">
        <v>476</v>
      </c>
    </row>
    <row r="38" spans="1:16" x14ac:dyDescent="0.25">
      <c r="A38" s="2" t="s">
        <v>487</v>
      </c>
      <c r="B38" s="42" t="s">
        <v>673</v>
      </c>
      <c r="C38" s="42" t="s">
        <v>673</v>
      </c>
      <c r="D38" s="42" t="s">
        <v>673</v>
      </c>
      <c r="E38" s="42" t="s">
        <v>691</v>
      </c>
      <c r="F38" s="42" t="s">
        <v>673</v>
      </c>
      <c r="G38" s="42" t="s">
        <v>595</v>
      </c>
      <c r="H38" s="42" t="s">
        <v>707</v>
      </c>
      <c r="I38" s="42" t="s">
        <v>729</v>
      </c>
      <c r="J38" s="42" t="s">
        <v>713</v>
      </c>
      <c r="K38" s="42" t="s">
        <v>690</v>
      </c>
      <c r="L38" s="42" t="s">
        <v>476</v>
      </c>
      <c r="M38" s="42" t="s">
        <v>707</v>
      </c>
      <c r="N38" s="42" t="s">
        <v>707</v>
      </c>
      <c r="O38" s="42" t="s">
        <v>707</v>
      </c>
      <c r="P38" s="42" t="s">
        <v>476</v>
      </c>
    </row>
    <row r="39" spans="1:16" x14ac:dyDescent="0.25">
      <c r="A39" s="2" t="s">
        <v>462</v>
      </c>
      <c r="B39" s="42" t="s">
        <v>546</v>
      </c>
      <c r="C39" s="42" t="s">
        <v>546</v>
      </c>
      <c r="D39" s="42" t="s">
        <v>546</v>
      </c>
      <c r="E39" s="42" t="s">
        <v>692</v>
      </c>
      <c r="F39" s="42" t="s">
        <v>546</v>
      </c>
      <c r="G39" s="42" t="s">
        <v>596</v>
      </c>
      <c r="H39" s="42" t="s">
        <v>706</v>
      </c>
      <c r="I39" s="42" t="s">
        <v>728</v>
      </c>
      <c r="J39" s="42" t="s">
        <v>714</v>
      </c>
      <c r="K39" s="42" t="s">
        <v>689</v>
      </c>
      <c r="L39" s="42" t="s">
        <v>477</v>
      </c>
      <c r="M39" s="42" t="s">
        <v>706</v>
      </c>
      <c r="N39" s="42" t="s">
        <v>706</v>
      </c>
      <c r="O39" s="42" t="s">
        <v>706</v>
      </c>
      <c r="P39" s="42" t="s">
        <v>477</v>
      </c>
    </row>
    <row r="40" spans="1:16" x14ac:dyDescent="0.25">
      <c r="A40" s="2" t="s">
        <v>475</v>
      </c>
      <c r="B40" s="42" t="s">
        <v>546</v>
      </c>
      <c r="C40" s="42" t="s">
        <v>546</v>
      </c>
      <c r="D40" s="42" t="s">
        <v>546</v>
      </c>
      <c r="E40" s="42" t="s">
        <v>692</v>
      </c>
      <c r="F40" s="42" t="s">
        <v>546</v>
      </c>
      <c r="G40" s="42" t="s">
        <v>596</v>
      </c>
      <c r="H40" s="42" t="s">
        <v>706</v>
      </c>
      <c r="I40" s="42" t="s">
        <v>728</v>
      </c>
      <c r="J40" s="42" t="s">
        <v>714</v>
      </c>
      <c r="K40" s="42" t="s">
        <v>689</v>
      </c>
      <c r="L40" s="42" t="s">
        <v>477</v>
      </c>
      <c r="M40" s="42" t="s">
        <v>706</v>
      </c>
      <c r="N40" s="42" t="s">
        <v>706</v>
      </c>
      <c r="O40" s="42" t="s">
        <v>706</v>
      </c>
      <c r="P40" s="42" t="s">
        <v>477</v>
      </c>
    </row>
    <row r="41" spans="1:16" x14ac:dyDescent="0.25">
      <c r="A41" s="2" t="s">
        <v>473</v>
      </c>
      <c r="B41" s="42" t="s">
        <v>547</v>
      </c>
      <c r="C41" s="42" t="s">
        <v>547</v>
      </c>
      <c r="D41" s="42" t="s">
        <v>547</v>
      </c>
      <c r="E41" s="42" t="s">
        <v>693</v>
      </c>
      <c r="F41" s="42" t="s">
        <v>547</v>
      </c>
      <c r="G41" s="42" t="s">
        <v>597</v>
      </c>
      <c r="H41" s="42" t="s">
        <v>701</v>
      </c>
      <c r="I41" s="42" t="s">
        <v>726</v>
      </c>
      <c r="J41" s="42" t="s">
        <v>715</v>
      </c>
      <c r="K41" s="42" t="s">
        <v>688</v>
      </c>
      <c r="L41" s="42" t="s">
        <v>478</v>
      </c>
      <c r="M41" s="42" t="s">
        <v>701</v>
      </c>
      <c r="N41" s="42" t="s">
        <v>701</v>
      </c>
      <c r="O41" s="42" t="s">
        <v>701</v>
      </c>
      <c r="P41" s="42" t="s">
        <v>478</v>
      </c>
    </row>
    <row r="42" spans="1:16" x14ac:dyDescent="0.25">
      <c r="A42" s="2" t="s">
        <v>470</v>
      </c>
      <c r="B42" s="42" t="s">
        <v>543</v>
      </c>
      <c r="C42" s="42" t="s">
        <v>543</v>
      </c>
      <c r="D42" s="42" t="s">
        <v>543</v>
      </c>
      <c r="E42" s="42" t="s">
        <v>697</v>
      </c>
      <c r="F42" s="42" t="s">
        <v>543</v>
      </c>
      <c r="G42" s="42" t="s">
        <v>598</v>
      </c>
      <c r="H42" s="42" t="s">
        <v>700</v>
      </c>
      <c r="I42" s="42" t="s">
        <v>724</v>
      </c>
      <c r="J42" s="42" t="s">
        <v>716</v>
      </c>
      <c r="K42" s="42" t="s">
        <v>687</v>
      </c>
      <c r="L42" s="42" t="s">
        <v>479</v>
      </c>
      <c r="M42" s="42" t="s">
        <v>700</v>
      </c>
      <c r="N42" s="42" t="s">
        <v>700</v>
      </c>
      <c r="O42" s="42" t="s">
        <v>700</v>
      </c>
      <c r="P42" s="42" t="s">
        <v>479</v>
      </c>
    </row>
    <row r="43" spans="1:16" x14ac:dyDescent="0.25">
      <c r="A43" s="2" t="s">
        <v>471</v>
      </c>
      <c r="B43" s="42" t="s">
        <v>544</v>
      </c>
      <c r="C43" s="42" t="s">
        <v>544</v>
      </c>
      <c r="D43" s="42" t="s">
        <v>544</v>
      </c>
      <c r="E43" s="42" t="s">
        <v>679</v>
      </c>
      <c r="F43" s="42" t="s">
        <v>544</v>
      </c>
      <c r="G43" s="42" t="s">
        <v>599</v>
      </c>
      <c r="H43" s="42" t="s">
        <v>702</v>
      </c>
      <c r="I43" s="42" t="s">
        <v>725</v>
      </c>
      <c r="J43" s="42" t="s">
        <v>717</v>
      </c>
      <c r="K43" s="42" t="s">
        <v>685</v>
      </c>
      <c r="L43" s="42" t="s">
        <v>480</v>
      </c>
      <c r="M43" s="42" t="s">
        <v>702</v>
      </c>
      <c r="N43" s="42" t="s">
        <v>702</v>
      </c>
      <c r="O43" s="42" t="s">
        <v>702</v>
      </c>
      <c r="P43" s="42" t="s">
        <v>480</v>
      </c>
    </row>
    <row r="44" spans="1:16" x14ac:dyDescent="0.25">
      <c r="A44" s="2" t="s">
        <v>465</v>
      </c>
      <c r="B44" s="42" t="s">
        <v>551</v>
      </c>
      <c r="C44" s="42" t="s">
        <v>551</v>
      </c>
      <c r="D44" s="42" t="s">
        <v>551</v>
      </c>
      <c r="E44" s="42" t="s">
        <v>694</v>
      </c>
      <c r="F44" s="42" t="s">
        <v>551</v>
      </c>
      <c r="G44" s="42" t="s">
        <v>600</v>
      </c>
      <c r="H44" s="42" t="s">
        <v>703</v>
      </c>
      <c r="I44" s="42" t="s">
        <v>732</v>
      </c>
      <c r="J44" s="42" t="s">
        <v>718</v>
      </c>
      <c r="K44" s="42" t="s">
        <v>685</v>
      </c>
      <c r="L44" s="42" t="s">
        <v>481</v>
      </c>
      <c r="M44" s="42" t="s">
        <v>703</v>
      </c>
      <c r="N44" s="42" t="s">
        <v>703</v>
      </c>
      <c r="O44" s="42" t="s">
        <v>703</v>
      </c>
      <c r="P44" s="42" t="s">
        <v>481</v>
      </c>
    </row>
    <row r="45" spans="1:16" x14ac:dyDescent="0.25">
      <c r="A45" s="2" t="s">
        <v>460</v>
      </c>
      <c r="B45" s="42" t="s">
        <v>550</v>
      </c>
      <c r="C45" s="42" t="s">
        <v>550</v>
      </c>
      <c r="D45" s="42" t="s">
        <v>550</v>
      </c>
      <c r="E45" s="42" t="s">
        <v>679</v>
      </c>
      <c r="F45" s="42" t="s">
        <v>550</v>
      </c>
      <c r="G45" s="42" t="s">
        <v>601</v>
      </c>
      <c r="H45" s="42" t="s">
        <v>698</v>
      </c>
      <c r="I45" s="42" t="s">
        <v>730</v>
      </c>
      <c r="J45" s="42" t="s">
        <v>719</v>
      </c>
      <c r="K45" s="42" t="s">
        <v>683</v>
      </c>
      <c r="L45" s="42" t="s">
        <v>482</v>
      </c>
      <c r="M45" s="42" t="s">
        <v>698</v>
      </c>
      <c r="N45" s="42" t="s">
        <v>698</v>
      </c>
      <c r="O45" s="42" t="s">
        <v>698</v>
      </c>
      <c r="P45" s="42" t="s">
        <v>482</v>
      </c>
    </row>
    <row r="46" spans="1:16" x14ac:dyDescent="0.25">
      <c r="A46" s="2" t="s">
        <v>461</v>
      </c>
      <c r="B46" s="42" t="s">
        <v>552</v>
      </c>
      <c r="C46" s="42" t="s">
        <v>552</v>
      </c>
      <c r="D46" s="42" t="s">
        <v>552</v>
      </c>
      <c r="E46" s="42" t="s">
        <v>695</v>
      </c>
      <c r="F46" s="42" t="s">
        <v>552</v>
      </c>
      <c r="G46" s="42" t="s">
        <v>602</v>
      </c>
      <c r="H46" s="42" t="s">
        <v>699</v>
      </c>
      <c r="I46" s="42" t="s">
        <v>731</v>
      </c>
      <c r="J46" s="42" t="s">
        <v>720</v>
      </c>
      <c r="K46" s="42" t="s">
        <v>684</v>
      </c>
      <c r="L46" s="42" t="s">
        <v>483</v>
      </c>
      <c r="M46" s="42" t="s">
        <v>699</v>
      </c>
      <c r="N46" s="42" t="s">
        <v>699</v>
      </c>
      <c r="O46" s="42" t="s">
        <v>699</v>
      </c>
      <c r="P46" s="42" t="s">
        <v>483</v>
      </c>
    </row>
    <row r="47" spans="1:16" x14ac:dyDescent="0.25">
      <c r="A47" s="2" t="s">
        <v>474</v>
      </c>
      <c r="B47" s="42" t="s">
        <v>548</v>
      </c>
      <c r="C47" s="42" t="s">
        <v>548</v>
      </c>
      <c r="D47" s="42" t="s">
        <v>548</v>
      </c>
      <c r="E47" s="42" t="s">
        <v>695</v>
      </c>
      <c r="F47" s="42" t="s">
        <v>548</v>
      </c>
      <c r="G47" s="42" t="s">
        <v>603</v>
      </c>
      <c r="H47" s="42" t="s">
        <v>705</v>
      </c>
      <c r="I47" s="42" t="s">
        <v>727</v>
      </c>
      <c r="J47" s="42" t="s">
        <v>721</v>
      </c>
      <c r="K47" s="42" t="s">
        <v>683</v>
      </c>
      <c r="L47" s="42" t="s">
        <v>484</v>
      </c>
      <c r="M47" s="42" t="s">
        <v>705</v>
      </c>
      <c r="N47" s="42" t="s">
        <v>705</v>
      </c>
      <c r="O47" s="42" t="s">
        <v>705</v>
      </c>
      <c r="P47" s="42" t="s">
        <v>484</v>
      </c>
    </row>
    <row r="48" spans="1:16" x14ac:dyDescent="0.25">
      <c r="A48" s="2" t="s">
        <v>464</v>
      </c>
      <c r="B48" s="42" t="s">
        <v>553</v>
      </c>
      <c r="C48" s="42" t="s">
        <v>553</v>
      </c>
      <c r="D48" s="42" t="s">
        <v>553</v>
      </c>
      <c r="E48" s="42" t="s">
        <v>696</v>
      </c>
      <c r="F48" s="42" t="s">
        <v>553</v>
      </c>
      <c r="G48" s="42" t="s">
        <v>604</v>
      </c>
      <c r="H48" s="42" t="s">
        <v>704</v>
      </c>
      <c r="I48" s="42" t="s">
        <v>733</v>
      </c>
      <c r="J48" s="42" t="s">
        <v>722</v>
      </c>
      <c r="K48" s="42" t="s">
        <v>686</v>
      </c>
      <c r="L48" s="42" t="s">
        <v>485</v>
      </c>
      <c r="M48" s="42" t="s">
        <v>704</v>
      </c>
      <c r="N48" s="42" t="s">
        <v>704</v>
      </c>
      <c r="O48" s="42" t="s">
        <v>704</v>
      </c>
      <c r="P48" s="42" t="s">
        <v>485</v>
      </c>
    </row>
    <row r="49" spans="1:16" x14ac:dyDescent="0.25">
      <c r="A49" s="2" t="s">
        <v>472</v>
      </c>
      <c r="B49" s="42" t="s">
        <v>545</v>
      </c>
      <c r="C49" s="42" t="s">
        <v>545</v>
      </c>
      <c r="D49" s="42" t="s">
        <v>545</v>
      </c>
      <c r="E49" s="42" t="s">
        <v>680</v>
      </c>
      <c r="F49" s="42" t="s">
        <v>545</v>
      </c>
      <c r="G49" s="42" t="s">
        <v>605</v>
      </c>
      <c r="H49" s="42" t="s">
        <v>708</v>
      </c>
      <c r="I49" s="42" t="s">
        <v>734</v>
      </c>
      <c r="J49" s="42" t="s">
        <v>723</v>
      </c>
      <c r="K49" s="42" t="s">
        <v>682</v>
      </c>
      <c r="L49" s="42" t="s">
        <v>486</v>
      </c>
      <c r="M49" s="42" t="s">
        <v>708</v>
      </c>
      <c r="N49" s="42" t="s">
        <v>708</v>
      </c>
      <c r="O49" s="42" t="s">
        <v>708</v>
      </c>
      <c r="P49" s="42" t="s">
        <v>486</v>
      </c>
    </row>
    <row r="50" spans="1:16" x14ac:dyDescent="0.25">
      <c r="A50" s="2" t="s">
        <v>488</v>
      </c>
      <c r="B50" t="s">
        <v>489</v>
      </c>
      <c r="C50" t="s">
        <v>628</v>
      </c>
      <c r="D50" t="s">
        <v>629</v>
      </c>
      <c r="E50" t="s">
        <v>836</v>
      </c>
      <c r="F50" t="s">
        <v>630</v>
      </c>
      <c r="G50" t="s">
        <v>606</v>
      </c>
      <c r="H50" t="s">
        <v>631</v>
      </c>
      <c r="I50" t="s">
        <v>632</v>
      </c>
      <c r="J50" t="s">
        <v>633</v>
      </c>
      <c r="K50" t="s">
        <v>634</v>
      </c>
      <c r="L50" t="s">
        <v>589</v>
      </c>
      <c r="M50" t="s">
        <v>635</v>
      </c>
      <c r="N50" t="s">
        <v>636</v>
      </c>
      <c r="O50" t="s">
        <v>637</v>
      </c>
      <c r="P50" t="s">
        <v>638</v>
      </c>
    </row>
    <row r="51" spans="1:16" x14ac:dyDescent="0.25">
      <c r="A51" s="2" t="s">
        <v>490</v>
      </c>
      <c r="B51" t="s">
        <v>535</v>
      </c>
      <c r="C51" t="s">
        <v>798</v>
      </c>
      <c r="D51" t="s">
        <v>821</v>
      </c>
      <c r="E51" t="s">
        <v>837</v>
      </c>
      <c r="F51" t="s">
        <v>799</v>
      </c>
      <c r="G51" t="s">
        <v>607</v>
      </c>
      <c r="H51" t="s">
        <v>800</v>
      </c>
      <c r="I51" t="s">
        <v>872</v>
      </c>
      <c r="J51" t="s">
        <v>892</v>
      </c>
      <c r="K51" t="s">
        <v>908</v>
      </c>
      <c r="L51" t="s">
        <v>493</v>
      </c>
      <c r="M51" t="s">
        <v>932</v>
      </c>
      <c r="N51" t="s">
        <v>930</v>
      </c>
      <c r="O51" t="s">
        <v>931</v>
      </c>
      <c r="P51" t="s">
        <v>493</v>
      </c>
    </row>
    <row r="52" spans="1:16" x14ac:dyDescent="0.25">
      <c r="A52" s="2" t="s">
        <v>491</v>
      </c>
      <c r="B52" t="s">
        <v>743</v>
      </c>
      <c r="C52" t="s">
        <v>745</v>
      </c>
      <c r="D52" t="s">
        <v>742</v>
      </c>
      <c r="E52" t="s">
        <v>746</v>
      </c>
      <c r="F52" t="s">
        <v>741</v>
      </c>
      <c r="G52" t="s">
        <v>747</v>
      </c>
      <c r="H52" t="s">
        <v>748</v>
      </c>
      <c r="I52" t="s">
        <v>749</v>
      </c>
      <c r="J52" t="s">
        <v>761</v>
      </c>
      <c r="K52" t="s">
        <v>750</v>
      </c>
      <c r="L52" t="s">
        <v>751</v>
      </c>
      <c r="M52" t="s">
        <v>753</v>
      </c>
      <c r="N52" t="s">
        <v>752</v>
      </c>
      <c r="O52" t="s">
        <v>754</v>
      </c>
      <c r="P52" t="s">
        <v>771</v>
      </c>
    </row>
    <row r="53" spans="1:16" x14ac:dyDescent="0.25">
      <c r="A53" s="2" t="s">
        <v>755</v>
      </c>
      <c r="B53" t="s">
        <v>775</v>
      </c>
      <c r="C53" t="s">
        <v>767</v>
      </c>
      <c r="D53" t="s">
        <v>768</v>
      </c>
      <c r="E53" t="s">
        <v>756</v>
      </c>
      <c r="F53" t="s">
        <v>769</v>
      </c>
      <c r="G53" t="s">
        <v>757</v>
      </c>
      <c r="H53" t="s">
        <v>758</v>
      </c>
      <c r="I53" t="s">
        <v>759</v>
      </c>
      <c r="J53" t="s">
        <v>760</v>
      </c>
      <c r="K53" t="s">
        <v>740</v>
      </c>
      <c r="L53" t="s">
        <v>762</v>
      </c>
      <c r="M53" t="s">
        <v>774</v>
      </c>
      <c r="N53" t="s">
        <v>773</v>
      </c>
      <c r="O53" t="s">
        <v>772</v>
      </c>
      <c r="P53" t="s">
        <v>770</v>
      </c>
    </row>
    <row r="54" spans="1:16" x14ac:dyDescent="0.25">
      <c r="A54" s="2" t="s">
        <v>495</v>
      </c>
      <c r="B54" t="s">
        <v>736</v>
      </c>
      <c r="C54">
        <v>1</v>
      </c>
      <c r="D54" t="s">
        <v>737</v>
      </c>
      <c r="E54" t="s">
        <v>738</v>
      </c>
      <c r="F54" t="s">
        <v>739</v>
      </c>
      <c r="G54">
        <v>0.4</v>
      </c>
      <c r="H54">
        <v>2</v>
      </c>
      <c r="I54">
        <v>0.5</v>
      </c>
      <c r="J54">
        <v>1</v>
      </c>
      <c r="K54">
        <v>0.4</v>
      </c>
      <c r="L54">
        <v>2</v>
      </c>
      <c r="M54">
        <v>2</v>
      </c>
      <c r="N54">
        <v>2</v>
      </c>
      <c r="O54">
        <v>2</v>
      </c>
      <c r="P54">
        <v>2</v>
      </c>
    </row>
    <row r="55" spans="1:16" x14ac:dyDescent="0.25">
      <c r="A55" s="2" t="s">
        <v>492</v>
      </c>
      <c r="B55" t="s">
        <v>536</v>
      </c>
      <c r="C55" t="s">
        <v>763</v>
      </c>
      <c r="D55" t="s">
        <v>765</v>
      </c>
      <c r="E55" t="s">
        <v>785</v>
      </c>
      <c r="F55" t="s">
        <v>777</v>
      </c>
      <c r="G55" t="s">
        <v>608</v>
      </c>
      <c r="H55" t="s">
        <v>494</v>
      </c>
      <c r="I55" t="s">
        <v>786</v>
      </c>
      <c r="J55" t="s">
        <v>788</v>
      </c>
      <c r="K55" t="s">
        <v>790</v>
      </c>
      <c r="L55" t="s">
        <v>494</v>
      </c>
      <c r="M55" t="s">
        <v>782</v>
      </c>
      <c r="N55" t="s">
        <v>780</v>
      </c>
      <c r="O55" t="s">
        <v>784</v>
      </c>
      <c r="P55" t="s">
        <v>494</v>
      </c>
    </row>
    <row r="56" spans="1:16" x14ac:dyDescent="0.25">
      <c r="A56" s="2" t="s">
        <v>496</v>
      </c>
      <c r="B56" t="s">
        <v>534</v>
      </c>
      <c r="C56" t="s">
        <v>764</v>
      </c>
      <c r="D56" t="s">
        <v>766</v>
      </c>
      <c r="E56" t="s">
        <v>778</v>
      </c>
      <c r="F56" t="s">
        <v>776</v>
      </c>
      <c r="G56" t="s">
        <v>605</v>
      </c>
      <c r="H56" t="s">
        <v>486</v>
      </c>
      <c r="I56" t="s">
        <v>787</v>
      </c>
      <c r="J56" t="s">
        <v>789</v>
      </c>
      <c r="K56" t="s">
        <v>681</v>
      </c>
      <c r="L56" t="s">
        <v>486</v>
      </c>
      <c r="M56" t="s">
        <v>781</v>
      </c>
      <c r="N56" t="s">
        <v>779</v>
      </c>
      <c r="O56" t="s">
        <v>783</v>
      </c>
      <c r="P56" t="s">
        <v>486</v>
      </c>
    </row>
    <row r="57" spans="1:16" x14ac:dyDescent="0.25">
      <c r="A57" s="2" t="s">
        <v>498</v>
      </c>
      <c r="B57" t="s">
        <v>537</v>
      </c>
      <c r="C57" t="s">
        <v>803</v>
      </c>
      <c r="D57" t="s">
        <v>820</v>
      </c>
      <c r="E57" t="s">
        <v>838</v>
      </c>
      <c r="F57" t="s">
        <v>857</v>
      </c>
      <c r="G57" t="s">
        <v>497</v>
      </c>
      <c r="H57" t="s">
        <v>497</v>
      </c>
      <c r="I57" t="s">
        <v>873</v>
      </c>
      <c r="J57" t="s">
        <v>891</v>
      </c>
      <c r="K57" t="s">
        <v>909</v>
      </c>
      <c r="L57" t="s">
        <v>497</v>
      </c>
      <c r="M57" t="s">
        <v>537</v>
      </c>
      <c r="N57" t="s">
        <v>803</v>
      </c>
      <c r="O57" t="s">
        <v>820</v>
      </c>
      <c r="P57" t="s">
        <v>857</v>
      </c>
    </row>
    <row r="58" spans="1:16" x14ac:dyDescent="0.25">
      <c r="A58" s="2" t="s">
        <v>499</v>
      </c>
      <c r="B58" t="s">
        <v>538</v>
      </c>
      <c r="C58" t="s">
        <v>804</v>
      </c>
      <c r="D58" t="s">
        <v>819</v>
      </c>
      <c r="E58" t="s">
        <v>839</v>
      </c>
      <c r="F58" t="s">
        <v>856</v>
      </c>
      <c r="G58" t="s">
        <v>538</v>
      </c>
      <c r="H58" t="s">
        <v>538</v>
      </c>
      <c r="I58" t="s">
        <v>874</v>
      </c>
      <c r="J58" t="s">
        <v>890</v>
      </c>
      <c r="K58" t="s">
        <v>910</v>
      </c>
      <c r="L58" t="s">
        <v>538</v>
      </c>
      <c r="M58" t="s">
        <v>538</v>
      </c>
      <c r="N58" t="s">
        <v>804</v>
      </c>
      <c r="O58" t="s">
        <v>819</v>
      </c>
      <c r="P58" t="s">
        <v>856</v>
      </c>
    </row>
    <row r="59" spans="1:16" x14ac:dyDescent="0.25">
      <c r="A59" s="2" t="s">
        <v>500</v>
      </c>
      <c r="B59" t="s">
        <v>539</v>
      </c>
      <c r="C59" t="s">
        <v>805</v>
      </c>
      <c r="D59" t="s">
        <v>818</v>
      </c>
      <c r="E59" t="s">
        <v>840</v>
      </c>
      <c r="F59" t="s">
        <v>855</v>
      </c>
      <c r="G59" t="s">
        <v>609</v>
      </c>
      <c r="H59" t="s">
        <v>801</v>
      </c>
      <c r="I59" t="s">
        <v>875</v>
      </c>
      <c r="J59" t="s">
        <v>889</v>
      </c>
      <c r="K59" t="s">
        <v>911</v>
      </c>
      <c r="L59" t="s">
        <v>502</v>
      </c>
      <c r="M59" t="s">
        <v>927</v>
      </c>
      <c r="N59" t="s">
        <v>925</v>
      </c>
      <c r="O59" t="s">
        <v>924</v>
      </c>
      <c r="P59" t="s">
        <v>933</v>
      </c>
    </row>
    <row r="60" spans="1:16" x14ac:dyDescent="0.25">
      <c r="A60" s="2" t="s">
        <v>506</v>
      </c>
      <c r="B60" t="s">
        <v>539</v>
      </c>
      <c r="C60" t="s">
        <v>805</v>
      </c>
      <c r="D60" t="s">
        <v>817</v>
      </c>
      <c r="E60" t="s">
        <v>841</v>
      </c>
      <c r="F60" t="s">
        <v>854</v>
      </c>
      <c r="G60" t="s">
        <v>610</v>
      </c>
      <c r="H60" t="s">
        <v>802</v>
      </c>
      <c r="I60" t="s">
        <v>876</v>
      </c>
      <c r="J60" t="s">
        <v>888</v>
      </c>
      <c r="K60" t="s">
        <v>653</v>
      </c>
      <c r="L60" t="s">
        <v>501</v>
      </c>
      <c r="M60" t="s">
        <v>928</v>
      </c>
      <c r="N60" t="s">
        <v>926</v>
      </c>
      <c r="O60" t="s">
        <v>656</v>
      </c>
      <c r="P60" t="s">
        <v>934</v>
      </c>
    </row>
    <row r="61" spans="1:16" x14ac:dyDescent="0.25">
      <c r="A61" s="2" t="s">
        <v>510</v>
      </c>
      <c r="B61" t="s">
        <v>539</v>
      </c>
      <c r="C61" t="s">
        <v>805</v>
      </c>
      <c r="D61" t="s">
        <v>816</v>
      </c>
      <c r="E61" t="s">
        <v>841</v>
      </c>
      <c r="F61" t="s">
        <v>854</v>
      </c>
      <c r="G61" t="s">
        <v>609</v>
      </c>
      <c r="H61" t="s">
        <v>802</v>
      </c>
      <c r="I61" t="s">
        <v>876</v>
      </c>
      <c r="J61" t="s">
        <v>888</v>
      </c>
      <c r="K61" t="s">
        <v>912</v>
      </c>
      <c r="L61" t="s">
        <v>511</v>
      </c>
      <c r="M61" t="s">
        <v>929</v>
      </c>
      <c r="N61" t="s">
        <v>926</v>
      </c>
      <c r="O61" t="s">
        <v>656</v>
      </c>
      <c r="P61" t="s">
        <v>851</v>
      </c>
    </row>
    <row r="62" spans="1:16" x14ac:dyDescent="0.25">
      <c r="A62" s="2" t="s">
        <v>507</v>
      </c>
      <c r="B62" t="s">
        <v>540</v>
      </c>
      <c r="C62" t="s">
        <v>806</v>
      </c>
      <c r="D62" t="s">
        <v>815</v>
      </c>
      <c r="E62" t="s">
        <v>842</v>
      </c>
      <c r="F62" t="s">
        <v>853</v>
      </c>
      <c r="G62" t="s">
        <v>508</v>
      </c>
      <c r="H62" t="s">
        <v>244</v>
      </c>
      <c r="I62" t="s">
        <v>651</v>
      </c>
      <c r="J62" t="s">
        <v>887</v>
      </c>
      <c r="K62" t="s">
        <v>653</v>
      </c>
      <c r="L62" t="s">
        <v>509</v>
      </c>
      <c r="M62" t="s">
        <v>244</v>
      </c>
      <c r="N62" t="s">
        <v>244</v>
      </c>
      <c r="O62" t="s">
        <v>656</v>
      </c>
      <c r="P62" t="s">
        <v>935</v>
      </c>
    </row>
    <row r="63" spans="1:16" x14ac:dyDescent="0.25">
      <c r="A63" s="2" t="s">
        <v>512</v>
      </c>
      <c r="E63" t="s">
        <v>843</v>
      </c>
      <c r="J63" t="s">
        <v>886</v>
      </c>
      <c r="K63" t="s">
        <v>913</v>
      </c>
    </row>
    <row r="64" spans="1:16" x14ac:dyDescent="0.25">
      <c r="A64" s="2" t="s">
        <v>513</v>
      </c>
      <c r="E64" t="s">
        <v>844</v>
      </c>
      <c r="J64" t="s">
        <v>885</v>
      </c>
      <c r="K64" t="s">
        <v>914</v>
      </c>
    </row>
    <row r="65" spans="1:16" x14ac:dyDescent="0.25">
      <c r="A65" s="2" t="s">
        <v>514</v>
      </c>
      <c r="B65" t="s">
        <v>541</v>
      </c>
      <c r="C65" t="s">
        <v>807</v>
      </c>
      <c r="D65" t="s">
        <v>814</v>
      </c>
      <c r="E65" t="s">
        <v>845</v>
      </c>
      <c r="F65" t="s">
        <v>852</v>
      </c>
      <c r="G65" t="s">
        <v>516</v>
      </c>
      <c r="H65" t="s">
        <v>517</v>
      </c>
      <c r="I65" t="s">
        <v>877</v>
      </c>
      <c r="J65" t="s">
        <v>884</v>
      </c>
      <c r="K65" t="s">
        <v>518</v>
      </c>
      <c r="L65" t="s">
        <v>515</v>
      </c>
      <c r="M65" t="s">
        <v>624</v>
      </c>
      <c r="N65" t="s">
        <v>625</v>
      </c>
      <c r="O65" t="s">
        <v>623</v>
      </c>
      <c r="P65" t="s">
        <v>936</v>
      </c>
    </row>
    <row r="66" spans="1:16" x14ac:dyDescent="0.25">
      <c r="A66" s="2" t="s">
        <v>522</v>
      </c>
      <c r="B66" t="s">
        <v>542</v>
      </c>
      <c r="C66" t="s">
        <v>808</v>
      </c>
      <c r="D66" t="s">
        <v>813</v>
      </c>
      <c r="E66" t="s">
        <v>846</v>
      </c>
      <c r="F66" t="s">
        <v>851</v>
      </c>
      <c r="G66" t="s">
        <v>511</v>
      </c>
      <c r="H66" t="s">
        <v>511</v>
      </c>
      <c r="I66" t="s">
        <v>878</v>
      </c>
      <c r="J66" t="s">
        <v>883</v>
      </c>
      <c r="K66" t="s">
        <v>915</v>
      </c>
      <c r="L66" t="s">
        <v>523</v>
      </c>
      <c r="M66" t="s">
        <v>542</v>
      </c>
      <c r="N66" t="s">
        <v>808</v>
      </c>
      <c r="O66" t="s">
        <v>813</v>
      </c>
      <c r="P66" t="s">
        <v>937</v>
      </c>
    </row>
    <row r="67" spans="1:16" x14ac:dyDescent="0.25">
      <c r="A67" s="2" t="s">
        <v>562</v>
      </c>
      <c r="B67" t="s">
        <v>566</v>
      </c>
      <c r="C67" t="s">
        <v>565</v>
      </c>
      <c r="D67" t="s">
        <v>564</v>
      </c>
      <c r="E67" t="s">
        <v>564</v>
      </c>
      <c r="F67" t="s">
        <v>564</v>
      </c>
      <c r="G67" t="s">
        <v>567</v>
      </c>
      <c r="H67" t="s">
        <v>568</v>
      </c>
      <c r="I67" t="s">
        <v>569</v>
      </c>
      <c r="J67" t="s">
        <v>568</v>
      </c>
      <c r="K67" t="s">
        <v>568</v>
      </c>
      <c r="L67" t="s">
        <v>570</v>
      </c>
      <c r="M67" t="s">
        <v>568</v>
      </c>
      <c r="N67" t="s">
        <v>568</v>
      </c>
      <c r="O67" t="s">
        <v>568</v>
      </c>
      <c r="P67" t="s">
        <v>570</v>
      </c>
    </row>
    <row r="68" spans="1:16" x14ac:dyDescent="0.25">
      <c r="A68" s="2" t="s">
        <v>560</v>
      </c>
      <c r="B68" t="s">
        <v>613</v>
      </c>
      <c r="C68" t="s">
        <v>809</v>
      </c>
      <c r="D68" t="s">
        <v>812</v>
      </c>
      <c r="E68" t="s">
        <v>847</v>
      </c>
      <c r="F68" t="s">
        <v>850</v>
      </c>
      <c r="G68" t="s">
        <v>567</v>
      </c>
      <c r="H68" t="s">
        <v>568</v>
      </c>
      <c r="I68" t="s">
        <v>879</v>
      </c>
      <c r="J68" t="s">
        <v>882</v>
      </c>
      <c r="K68" t="s">
        <v>916</v>
      </c>
      <c r="L68" t="s">
        <v>923</v>
      </c>
      <c r="M68" t="s">
        <v>922</v>
      </c>
      <c r="N68" t="s">
        <v>920</v>
      </c>
      <c r="O68" t="s">
        <v>568</v>
      </c>
      <c r="P68" t="s">
        <v>938</v>
      </c>
    </row>
    <row r="69" spans="1:16" x14ac:dyDescent="0.25">
      <c r="A69" s="2" t="s">
        <v>563</v>
      </c>
      <c r="B69" t="s">
        <v>620</v>
      </c>
      <c r="C69" t="s">
        <v>619</v>
      </c>
      <c r="D69" t="s">
        <v>618</v>
      </c>
      <c r="E69" t="s">
        <v>618</v>
      </c>
      <c r="F69" t="s">
        <v>617</v>
      </c>
      <c r="G69" t="s">
        <v>616</v>
      </c>
      <c r="H69" t="s">
        <v>622</v>
      </c>
      <c r="I69" t="s">
        <v>615</v>
      </c>
      <c r="J69" t="s">
        <v>622</v>
      </c>
      <c r="K69" t="s">
        <v>622</v>
      </c>
      <c r="L69" t="s">
        <v>614</v>
      </c>
      <c r="M69" t="s">
        <v>622</v>
      </c>
      <c r="N69" t="s">
        <v>622</v>
      </c>
      <c r="O69" t="s">
        <v>622</v>
      </c>
      <c r="P69" t="s">
        <v>614</v>
      </c>
    </row>
    <row r="70" spans="1:16" x14ac:dyDescent="0.25">
      <c r="A70" s="2" t="s">
        <v>561</v>
      </c>
      <c r="B70" t="s">
        <v>621</v>
      </c>
      <c r="C70" t="s">
        <v>810</v>
      </c>
      <c r="D70" t="s">
        <v>811</v>
      </c>
      <c r="E70" t="s">
        <v>848</v>
      </c>
      <c r="F70" t="s">
        <v>849</v>
      </c>
      <c r="G70" t="s">
        <v>616</v>
      </c>
      <c r="H70" t="s">
        <v>622</v>
      </c>
      <c r="I70" t="s">
        <v>880</v>
      </c>
      <c r="J70" t="s">
        <v>881</v>
      </c>
      <c r="K70" t="s">
        <v>917</v>
      </c>
      <c r="L70" t="s">
        <v>614</v>
      </c>
      <c r="M70" t="s">
        <v>921</v>
      </c>
      <c r="N70" t="s">
        <v>919</v>
      </c>
      <c r="O70" t="s">
        <v>918</v>
      </c>
      <c r="P70" t="s">
        <v>939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E13" sqref="E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292</v>
      </c>
      <c r="B2" s="32" t="s">
        <v>295</v>
      </c>
      <c r="C2" s="32"/>
      <c r="D2" s="32"/>
      <c r="E2" s="32"/>
      <c r="F2" s="32"/>
      <c r="G2" s="32"/>
      <c r="H2" s="32"/>
      <c r="I2" s="32"/>
      <c r="J2" s="32"/>
      <c r="K2" s="32"/>
      <c r="L2" s="32"/>
    </row>
    <row r="3" spans="1:12" s="1" customFormat="1" x14ac:dyDescent="0.25">
      <c r="A3" s="1" t="s">
        <v>293</v>
      </c>
      <c r="B3" s="2" t="s">
        <v>294</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1248</v>
      </c>
      <c r="B12" s="2" t="s">
        <v>1040</v>
      </c>
      <c r="C12" s="2" t="s">
        <v>1040</v>
      </c>
      <c r="D12" s="2" t="s">
        <v>1040</v>
      </c>
      <c r="E12" t="s">
        <v>1300</v>
      </c>
      <c r="F12" s="2" t="s">
        <v>1040</v>
      </c>
      <c r="G12" s="2" t="s">
        <v>1040</v>
      </c>
      <c r="H12" s="2" t="s">
        <v>1040</v>
      </c>
      <c r="I12" s="2" t="s">
        <v>1041</v>
      </c>
      <c r="L12" s="2" t="s">
        <v>1040</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110" zoomScaleNormal="110" workbookViewId="0">
      <selection activeCell="H8" sqref="H8"/>
    </sheetView>
  </sheetViews>
  <sheetFormatPr baseColWidth="10" defaultRowHeight="15" x14ac:dyDescent="0.25"/>
  <sheetData>
    <row r="1" spans="1:12" x14ac:dyDescent="0.25">
      <c r="B1" s="1" t="s">
        <v>22</v>
      </c>
      <c r="C1" s="1" t="s">
        <v>17</v>
      </c>
      <c r="D1" s="1" t="s">
        <v>18</v>
      </c>
      <c r="E1" s="1" t="s">
        <v>19</v>
      </c>
      <c r="F1" s="1" t="s">
        <v>262</v>
      </c>
      <c r="G1" s="1" t="s">
        <v>263</v>
      </c>
      <c r="H1" s="1" t="s">
        <v>264</v>
      </c>
      <c r="I1" s="1" t="s">
        <v>21</v>
      </c>
      <c r="J1" s="1" t="s">
        <v>265</v>
      </c>
      <c r="K1" s="1" t="s">
        <v>266</v>
      </c>
      <c r="L1" s="1" t="s">
        <v>7</v>
      </c>
    </row>
    <row r="2" spans="1:12" x14ac:dyDescent="0.25">
      <c r="A2" t="s">
        <v>298</v>
      </c>
      <c r="B2">
        <f>income_raw!B$15*ROUND(income_raw!B2/income_raw!B$14/income_raw!B$15, 0)</f>
        <v>1100</v>
      </c>
      <c r="C2">
        <f>income_raw!C$15*ROUND(income_raw!C2/income_raw!C$14/income_raw!C$15, 0)</f>
        <v>1200</v>
      </c>
      <c r="D2">
        <f>income_raw!D$15*ROUND(income_raw!D2/income_raw!D$14/income_raw!D$15, 0)</f>
        <v>800</v>
      </c>
      <c r="E2">
        <f>income_raw!E$15*ROUND(income_raw!E2/income_raw!E$14/income_raw!E$15, 0)</f>
        <v>2100</v>
      </c>
      <c r="F2">
        <f>income_raw!F$15*ROUND(income_raw!F2/income_raw!F$14/income_raw!F$15, 0)</f>
        <v>700</v>
      </c>
      <c r="G2">
        <f>income_raw!G$15*ROUND(income_raw!G2/income_raw!G$14/income_raw!G$15, 0)</f>
        <v>13500</v>
      </c>
      <c r="H2">
        <f>income_raw!H$15*ROUND(income_raw!H2/income_raw!H$14/income_raw!H$15, 0)</f>
        <v>40000</v>
      </c>
      <c r="I2">
        <f>income_raw!I$15*ROUND(income_raw!I2/income_raw!I$14/income_raw!I$15, 0)</f>
        <v>1580000</v>
      </c>
      <c r="J2">
        <f>income_raw!J$15*ROUND(income_raw!J2/income_raw!J$14/income_raw!J$15, 0)</f>
        <v>30000</v>
      </c>
      <c r="K2">
        <f>income_raw!K$15*ROUND(income_raw!K2/income_raw!K$14/income_raw!K$15, 0)</f>
        <v>0</v>
      </c>
      <c r="L2">
        <f>income_raw!L$15*ROUND(income_raw!L2/income_raw!L$14/income_raw!L$15, 0)</f>
        <v>19000</v>
      </c>
    </row>
    <row r="3" spans="1:12" x14ac:dyDescent="0.25">
      <c r="A3" t="s">
        <v>299</v>
      </c>
      <c r="B3">
        <f>income_raw!B$15*ROUND(income_raw!B3/income_raw!B$14/income_raw!B$15, 0)</f>
        <v>1400</v>
      </c>
      <c r="C3">
        <f>income_raw!C$15*ROUND(income_raw!C3/income_raw!C$14/income_raw!C$15, 0)</f>
        <v>1500</v>
      </c>
      <c r="D3">
        <f>income_raw!D$15*ROUND(income_raw!D3/income_raw!D$14/income_raw!D$15, 0)</f>
        <v>1050</v>
      </c>
      <c r="E3">
        <f>income_raw!E$15*ROUND(income_raw!E3/income_raw!E$14/income_raw!E$15, 0)</f>
        <v>2700</v>
      </c>
      <c r="F3">
        <f>income_raw!F$15*ROUND(income_raw!F3/income_raw!F$14/income_raw!F$15, 0)</f>
        <v>950</v>
      </c>
      <c r="G3">
        <f>income_raw!G$15*ROUND(income_raw!G3/income_raw!G$14/income_raw!G$15, 0)</f>
        <v>17500</v>
      </c>
      <c r="H3">
        <f>income_raw!H$15*ROUND(income_raw!H3/income_raw!H$14/income_raw!H$15, 0)</f>
        <v>50000</v>
      </c>
      <c r="I3">
        <f>income_raw!I$15*ROUND(income_raw!I3/income_raw!I$14/income_raw!I$15, 0)</f>
        <v>2210000</v>
      </c>
      <c r="J3">
        <f>income_raw!J$15*ROUND(income_raw!J3/income_raw!J$14/income_raw!J$15, 0)</f>
        <v>37000</v>
      </c>
      <c r="K3">
        <f>income_raw!K$15*ROUND(income_raw!K3/income_raw!K$14/income_raw!K$15, 0)</f>
        <v>0</v>
      </c>
      <c r="L3">
        <f>income_raw!L$15*ROUND(income_raw!L3/income_raw!L$14/income_raw!L$15, 0)</f>
        <v>27000</v>
      </c>
    </row>
    <row r="4" spans="1:12" x14ac:dyDescent="0.25">
      <c r="A4" t="s">
        <v>303</v>
      </c>
      <c r="B4">
        <f>income_raw!B$15*ROUND(income_raw!B4/income_raw!B$14/income_raw!B$15, 0)</f>
        <v>1500</v>
      </c>
      <c r="C4">
        <f>income_raw!C$15*ROUND(income_raw!C4/income_raw!C$14/income_raw!C$15, 0)</f>
        <v>1650</v>
      </c>
      <c r="D4">
        <f>income_raw!D$15*ROUND(income_raw!D4/income_raw!D$14/income_raw!D$15, 0)</f>
        <v>1150</v>
      </c>
      <c r="E4">
        <f>income_raw!E$15*ROUND(income_raw!E4/income_raw!E$14/income_raw!E$15, 0)</f>
        <v>2950</v>
      </c>
      <c r="F4">
        <f>income_raw!F$15*ROUND(income_raw!F4/income_raw!F$14/income_raw!F$15, 0)</f>
        <v>1100</v>
      </c>
      <c r="G4">
        <f>income_raw!G$15*ROUND(income_raw!G4/income_raw!G$14/income_raw!G$15, 0)</f>
        <v>18500</v>
      </c>
      <c r="H4">
        <f>income_raw!H$15*ROUND(income_raw!H4/income_raw!H$14/income_raw!H$15, 0)</f>
        <v>54000</v>
      </c>
      <c r="I4">
        <f>income_raw!I$15*ROUND(income_raw!I4/income_raw!I$14/income_raw!I$15, 0)</f>
        <v>2470000</v>
      </c>
      <c r="J4">
        <f>income_raw!J$15*ROUND(income_raw!J4/income_raw!J$14/income_raw!J$15, 0)</f>
        <v>40000</v>
      </c>
      <c r="K4">
        <f>income_raw!K$15*ROUND(income_raw!K4/income_raw!K$14/income_raw!K$15, 0)</f>
        <v>0</v>
      </c>
      <c r="L4">
        <f>income_raw!L$15*ROUND(income_raw!L4/income_raw!L$14/income_raw!L$15, 0)</f>
        <v>31000</v>
      </c>
    </row>
    <row r="5" spans="1:12" x14ac:dyDescent="0.25">
      <c r="A5" t="s">
        <v>300</v>
      </c>
      <c r="B5">
        <f>income_raw!B$15*ROUND(income_raw!B5/income_raw!B$14/income_raw!B$15, 0)</f>
        <v>1650</v>
      </c>
      <c r="C5">
        <f>income_raw!C$15*ROUND(income_raw!C5/income_raw!C$14/income_raw!C$15, 0)</f>
        <v>1800</v>
      </c>
      <c r="D5">
        <f>income_raw!D$15*ROUND(income_raw!D5/income_raw!D$14/income_raw!D$15, 0)</f>
        <v>1250</v>
      </c>
      <c r="E5">
        <f>income_raw!E$15*ROUND(income_raw!E5/income_raw!E$14/income_raw!E$15, 0)</f>
        <v>3150</v>
      </c>
      <c r="F5">
        <f>income_raw!F$15*ROUND(income_raw!F5/income_raw!F$14/income_raw!F$15, 0)</f>
        <v>1200</v>
      </c>
      <c r="G5">
        <f>income_raw!G$15*ROUND(income_raw!G5/income_raw!G$14/income_raw!G$15, 0)</f>
        <v>20500</v>
      </c>
      <c r="H5">
        <f>income_raw!H$15*ROUND(income_raw!H5/income_raw!H$14/income_raw!H$15, 0)</f>
        <v>58000</v>
      </c>
      <c r="I5">
        <f>income_raw!I$15*ROUND(income_raw!I5/income_raw!I$14/income_raw!I$15, 0)</f>
        <v>2720000</v>
      </c>
      <c r="J5">
        <f>income_raw!J$15*ROUND(income_raw!J5/income_raw!J$14/income_raw!J$15, 0)</f>
        <v>43000</v>
      </c>
      <c r="K5">
        <f>income_raw!K$15*ROUND(income_raw!K5/income_raw!K$14/income_raw!K$15, 0)</f>
        <v>0</v>
      </c>
      <c r="L5">
        <f>income_raw!L$15*ROUND(income_raw!L5/income_raw!L$14/income_raw!L$15, 0)</f>
        <v>35000</v>
      </c>
    </row>
    <row r="6" spans="1:12" x14ac:dyDescent="0.25">
      <c r="A6" t="s">
        <v>301</v>
      </c>
      <c r="B6">
        <f>income_raw!B$15*ROUND(income_raw!B6/income_raw!B$14/income_raw!B$15, 0)</f>
        <v>1850</v>
      </c>
      <c r="C6">
        <f>income_raw!C$15*ROUND(income_raw!C6/income_raw!C$14/income_raw!C$15, 0)</f>
        <v>2050</v>
      </c>
      <c r="D6">
        <f>income_raw!D$15*ROUND(income_raw!D6/income_raw!D$14/income_raw!D$15, 0)</f>
        <v>1500</v>
      </c>
      <c r="E6">
        <f>income_raw!E$15*ROUND(income_raw!E6/income_raw!E$14/income_raw!E$15, 0)</f>
        <v>3550</v>
      </c>
      <c r="F6">
        <f>income_raw!F$15*ROUND(income_raw!F6/income_raw!F$14/income_raw!F$15, 0)</f>
        <v>1400</v>
      </c>
      <c r="G6">
        <f>income_raw!G$15*ROUND(income_raw!G6/income_raw!G$14/income_raw!G$15, 0)</f>
        <v>24000</v>
      </c>
      <c r="H6">
        <f>income_raw!H$15*ROUND(income_raw!H6/income_raw!H$14/income_raw!H$15, 0)</f>
        <v>66000</v>
      </c>
      <c r="I6">
        <f>income_raw!I$15*ROUND(income_raw!I6/income_raw!I$14/income_raw!I$15, 0)</f>
        <v>3210000</v>
      </c>
      <c r="J6">
        <f>income_raw!J$15*ROUND(income_raw!J6/income_raw!J$14/income_raw!J$15, 0)</f>
        <v>50000</v>
      </c>
      <c r="K6">
        <f>income_raw!K$15*ROUND(income_raw!K6/income_raw!K$14/income_raw!K$15, 0)</f>
        <v>0</v>
      </c>
      <c r="L6">
        <f>income_raw!L$15*ROUND(income_raw!L6/income_raw!L$14/income_raw!L$15, 0)</f>
        <v>44000</v>
      </c>
    </row>
    <row r="7" spans="1:12" x14ac:dyDescent="0.25">
      <c r="A7" t="s">
        <v>302</v>
      </c>
      <c r="B7">
        <f>income_raw!B$15*ROUND(income_raw!B7/income_raw!B$14/income_raw!B$15, 0)</f>
        <v>2100</v>
      </c>
      <c r="C7">
        <f>income_raw!C$15*ROUND(income_raw!C7/income_raw!C$14/income_raw!C$15, 0)</f>
        <v>2300</v>
      </c>
      <c r="D7">
        <f>income_raw!D$15*ROUND(income_raw!D7/income_raw!D$14/income_raw!D$15, 0)</f>
        <v>1700</v>
      </c>
      <c r="E7">
        <f>income_raw!E$15*ROUND(income_raw!E7/income_raw!E$14/income_raw!E$15, 0)</f>
        <v>3950</v>
      </c>
      <c r="F7">
        <f>income_raw!F$15*ROUND(income_raw!F7/income_raw!F$14/income_raw!F$15, 0)</f>
        <v>1600</v>
      </c>
      <c r="G7">
        <f>income_raw!G$15*ROUND(income_raw!G7/income_raw!G$14/income_raw!G$15, 0)</f>
        <v>28500</v>
      </c>
      <c r="H7">
        <f>income_raw!H$15*ROUND(income_raw!H7/income_raw!H$14/income_raw!H$15, 0)</f>
        <v>75000</v>
      </c>
      <c r="I7">
        <f>income_raw!I$15*ROUND(income_raw!I7/income_raw!I$14/income_raw!I$15, 0)</f>
        <v>3730000</v>
      </c>
      <c r="J7">
        <f>income_raw!J$15*ROUND(income_raw!J7/income_raw!J$14/income_raw!J$15, 0)</f>
        <v>57000</v>
      </c>
      <c r="K7">
        <f>income_raw!K$15*ROUND(income_raw!K7/income_raw!K$14/income_raw!K$15, 0)</f>
        <v>0</v>
      </c>
      <c r="L7">
        <f>income_raw!L$15*ROUND(income_raw!L7/income_raw!L$14/income_raw!L$15, 0)</f>
        <v>54000</v>
      </c>
    </row>
    <row r="8" spans="1:12" x14ac:dyDescent="0.25">
      <c r="A8" t="s">
        <v>304</v>
      </c>
      <c r="B8">
        <f>income_raw!B$15*ROUND(income_raw!B8/income_raw!B$14/income_raw!B$15, 0)</f>
        <v>2350</v>
      </c>
      <c r="C8">
        <f>income_raw!C$15*ROUND(income_raw!C8/income_raw!C$14/income_raw!C$15, 0)</f>
        <v>2600</v>
      </c>
      <c r="D8">
        <f>income_raw!D$15*ROUND(income_raw!D8/income_raw!D$14/income_raw!D$15, 0)</f>
        <v>1950</v>
      </c>
      <c r="E8">
        <f>income_raw!E$15*ROUND(income_raw!E8/income_raw!E$14/income_raw!E$15, 0)</f>
        <v>4400</v>
      </c>
      <c r="F8">
        <f>income_raw!F$15*ROUND(income_raw!F8/income_raw!F$14/income_raw!F$15, 0)</f>
        <v>1850</v>
      </c>
      <c r="G8">
        <f>income_raw!G$15*ROUND(income_raw!G8/income_raw!G$14/income_raw!G$15, 0)</f>
        <v>33500</v>
      </c>
      <c r="H8">
        <f>income_raw!H$15*ROUND(income_raw!H8/income_raw!H$14/income_raw!H$15, 0)</f>
        <v>85000</v>
      </c>
      <c r="I8">
        <f>income_raw!I$15*ROUND(income_raw!I8/income_raw!I$14/income_raw!I$15, 0)</f>
        <v>4350000</v>
      </c>
      <c r="J8">
        <f>income_raw!J$15*ROUND(income_raw!J8/income_raw!J$14/income_raw!J$15, 0)</f>
        <v>65000</v>
      </c>
      <c r="K8">
        <f>income_raw!K$15*ROUND(income_raw!K8/income_raw!K$14/income_raw!K$15, 0)</f>
        <v>0</v>
      </c>
      <c r="L8">
        <f>income_raw!L$15*ROUND(income_raw!L8/income_raw!L$14/income_raw!L$15, 0)</f>
        <v>65000</v>
      </c>
    </row>
    <row r="9" spans="1:12" x14ac:dyDescent="0.25">
      <c r="A9" t="s">
        <v>305</v>
      </c>
      <c r="B9">
        <f>income_raw!B$15*ROUND(income_raw!B9/income_raw!B$14/income_raw!B$15, 0)</f>
        <v>2650</v>
      </c>
      <c r="C9">
        <f>income_raw!C$15*ROUND(income_raw!C9/income_raw!C$14/income_raw!C$15, 0)</f>
        <v>2950</v>
      </c>
      <c r="D9">
        <f>income_raw!D$15*ROUND(income_raw!D9/income_raw!D$14/income_raw!D$15, 0)</f>
        <v>2250</v>
      </c>
      <c r="E9">
        <f>income_raw!E$15*ROUND(income_raw!E9/income_raw!E$14/income_raw!E$15, 0)</f>
        <v>5000</v>
      </c>
      <c r="F9">
        <f>income_raw!F$15*ROUND(income_raw!F9/income_raw!F$14/income_raw!F$15, 0)</f>
        <v>2100</v>
      </c>
      <c r="G9">
        <f>income_raw!G$15*ROUND(income_raw!G9/income_raw!G$14/income_raw!G$15, 0)</f>
        <v>39000</v>
      </c>
      <c r="H9">
        <f>income_raw!H$15*ROUND(income_raw!H9/income_raw!H$14/income_raw!H$15, 0)</f>
        <v>97000</v>
      </c>
      <c r="I9">
        <f>income_raw!I$15*ROUND(income_raw!I9/income_raw!I$14/income_raw!I$15, 0)</f>
        <v>4970000</v>
      </c>
      <c r="J9">
        <f>income_raw!J$15*ROUND(income_raw!J9/income_raw!J$14/income_raw!J$15, 0)</f>
        <v>76000</v>
      </c>
      <c r="K9">
        <f>income_raw!K$15*ROUND(income_raw!K9/income_raw!K$14/income_raw!K$15, 0)</f>
        <v>0</v>
      </c>
      <c r="L9">
        <f>income_raw!L$15*ROUND(income_raw!L9/income_raw!L$14/income_raw!L$15, 0)</f>
        <v>80000</v>
      </c>
    </row>
    <row r="10" spans="1:12" x14ac:dyDescent="0.25">
      <c r="A10" t="s">
        <v>306</v>
      </c>
      <c r="B10">
        <f>income_raw!B$15*ROUND(income_raw!B10/income_raw!B$14/income_raw!B$15, 0)</f>
        <v>2850</v>
      </c>
      <c r="C10">
        <f>income_raw!C$15*ROUND(income_raw!C10/income_raw!C$14/income_raw!C$15, 0)</f>
        <v>3200</v>
      </c>
      <c r="D10">
        <f>income_raw!D$15*ROUND(income_raw!D10/income_raw!D$14/income_raw!D$15, 0)</f>
        <v>2400</v>
      </c>
      <c r="E10">
        <f>income_raw!E$15*ROUND(income_raw!E10/income_raw!E$14/income_raw!E$15, 0)</f>
        <v>5300</v>
      </c>
      <c r="F10">
        <f>income_raw!F$15*ROUND(income_raw!F10/income_raw!F$14/income_raw!F$15, 0)</f>
        <v>2300</v>
      </c>
      <c r="G10">
        <f>income_raw!G$15*ROUND(income_raw!G10/income_raw!G$14/income_raw!G$15, 0)</f>
        <v>42500</v>
      </c>
      <c r="H10">
        <f>income_raw!H$15*ROUND(income_raw!H10/income_raw!H$14/income_raw!H$15, 0)</f>
        <v>104000</v>
      </c>
      <c r="I10">
        <f>income_raw!I$15*ROUND(income_raw!I10/income_raw!I$14/income_raw!I$15, 0)</f>
        <v>5480000</v>
      </c>
      <c r="J10">
        <f>income_raw!J$15*ROUND(income_raw!J10/income_raw!J$14/income_raw!J$15, 0)</f>
        <v>83000</v>
      </c>
      <c r="K10">
        <f>income_raw!K$15*ROUND(income_raw!K10/income_raw!K$14/income_raw!K$15, 0)</f>
        <v>0</v>
      </c>
      <c r="L10">
        <f>income_raw!L$15*ROUND(income_raw!L10/income_raw!L$14/income_raw!L$15, 0)</f>
        <v>90000</v>
      </c>
    </row>
    <row r="11" spans="1:12" x14ac:dyDescent="0.25">
      <c r="A11" t="s">
        <v>307</v>
      </c>
      <c r="B11">
        <f>income_raw!B$15*ROUND(income_raw!B11/income_raw!B$14/income_raw!B$15, 0)</f>
        <v>3050</v>
      </c>
      <c r="C11">
        <f>income_raw!C$15*ROUND(income_raw!C11/income_raw!C$14/income_raw!C$15, 0)</f>
        <v>3450</v>
      </c>
      <c r="D11">
        <f>income_raw!D$15*ROUND(income_raw!D11/income_raw!D$14/income_raw!D$15, 0)</f>
        <v>2600</v>
      </c>
      <c r="E11">
        <f>income_raw!E$15*ROUND(income_raw!E11/income_raw!E$14/income_raw!E$15, 0)</f>
        <v>5750</v>
      </c>
      <c r="F11">
        <f>income_raw!F$15*ROUND(income_raw!F11/income_raw!F$14/income_raw!F$15, 0)</f>
        <v>2500</v>
      </c>
      <c r="G11">
        <f>income_raw!G$15*ROUND(income_raw!G11/income_raw!G$14/income_raw!G$15, 0)</f>
        <v>47000</v>
      </c>
      <c r="H11">
        <f>income_raw!H$15*ROUND(income_raw!H11/income_raw!H$14/income_raw!H$15, 0)</f>
        <v>113000</v>
      </c>
      <c r="I11">
        <f>income_raw!I$15*ROUND(income_raw!I11/income_raw!I$14/income_raw!I$15, 0)</f>
        <v>6030000</v>
      </c>
      <c r="J11">
        <f>income_raw!J$15*ROUND(income_raw!J11/income_raw!J$14/income_raw!J$15, 0)</f>
        <v>91000</v>
      </c>
      <c r="K11">
        <f>income_raw!K$15*ROUND(income_raw!K11/income_raw!K$14/income_raw!K$15, 0)</f>
        <v>0</v>
      </c>
      <c r="L11">
        <f>income_raw!L$15*ROUND(income_raw!L11/income_raw!L$14/income_raw!L$15, 0)</f>
        <v>102000</v>
      </c>
    </row>
    <row r="12" spans="1:12" x14ac:dyDescent="0.25">
      <c r="A12" t="s">
        <v>308</v>
      </c>
      <c r="B12">
        <f>income_raw!B$15*ROUND(income_raw!B12/income_raw!B$14/income_raw!B$15, 0)</f>
        <v>3800</v>
      </c>
      <c r="C12">
        <f>income_raw!C$15*ROUND(income_raw!C12/income_raw!C$14/income_raw!C$15, 0)</f>
        <v>4300</v>
      </c>
      <c r="D12">
        <f>income_raw!D$15*ROUND(income_raw!D12/income_raw!D$14/income_raw!D$15, 0)</f>
        <v>3300</v>
      </c>
      <c r="E12">
        <f>income_raw!E$15*ROUND(income_raw!E12/income_raw!E$14/income_raw!E$15, 0)</f>
        <v>7100</v>
      </c>
      <c r="F12">
        <f>income_raw!F$15*ROUND(income_raw!F12/income_raw!F$14/income_raw!F$15, 0)</f>
        <v>3150</v>
      </c>
      <c r="G12">
        <f>income_raw!G$15*ROUND(income_raw!G12/income_raw!G$14/income_raw!G$15, 0)</f>
        <v>61000</v>
      </c>
      <c r="H12">
        <f>income_raw!H$15*ROUND(income_raw!H12/income_raw!H$14/income_raw!H$15, 0)</f>
        <v>144000</v>
      </c>
      <c r="I12">
        <f>income_raw!I$15*ROUND(income_raw!I12/income_raw!I$14/income_raw!I$15, 0)</f>
        <v>7560000</v>
      </c>
      <c r="J12">
        <f>income_raw!J$15*ROUND(income_raw!J12/income_raw!J$14/income_raw!J$15, 0)</f>
        <v>116000</v>
      </c>
      <c r="K12">
        <f>income_raw!K$15*ROUND(income_raw!K12/income_raw!K$14/income_raw!K$15, 0)</f>
        <v>0</v>
      </c>
      <c r="L12">
        <f>income_raw!L$15*ROUND(income_raw!L12/income_raw!L$14/income_raw!L$15, 0)</f>
        <v>144000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7"/>
  <sheetViews>
    <sheetView tabSelected="1" workbookViewId="0">
      <selection activeCell="L17" sqref="L17"/>
    </sheetView>
  </sheetViews>
  <sheetFormatPr baseColWidth="10" defaultRowHeight="15" x14ac:dyDescent="0.25"/>
  <cols>
    <col min="1" max="1" width="30.5703125" customWidth="1"/>
  </cols>
  <sheetData>
    <row r="1" spans="1:12" x14ac:dyDescent="0.25">
      <c r="A1" t="s">
        <v>1363</v>
      </c>
      <c r="B1" s="1" t="s">
        <v>22</v>
      </c>
      <c r="C1" s="1" t="s">
        <v>17</v>
      </c>
      <c r="D1" s="1" t="s">
        <v>18</v>
      </c>
      <c r="E1" s="1" t="s">
        <v>19</v>
      </c>
      <c r="F1" s="1" t="s">
        <v>262</v>
      </c>
      <c r="G1" s="1" t="s">
        <v>263</v>
      </c>
      <c r="H1" s="1" t="s">
        <v>264</v>
      </c>
      <c r="I1" s="1" t="s">
        <v>21</v>
      </c>
      <c r="J1" s="1" t="s">
        <v>265</v>
      </c>
      <c r="K1" s="1" t="s">
        <v>266</v>
      </c>
      <c r="L1" s="1" t="s">
        <v>7</v>
      </c>
    </row>
    <row r="2" spans="1:12" x14ac:dyDescent="0.25">
      <c r="A2" t="s">
        <v>1317</v>
      </c>
      <c r="B2">
        <f>B57*B$26</f>
        <v>12997.222414165408</v>
      </c>
      <c r="C2">
        <f>C57</f>
        <v>14190</v>
      </c>
      <c r="D2">
        <f>D57*D$26</f>
        <v>9588.6275314022023</v>
      </c>
      <c r="E2">
        <f>E57*E$26</f>
        <v>25323.510098041897</v>
      </c>
      <c r="F2">
        <f>F57*F$26</f>
        <v>8531.5336283185825</v>
      </c>
      <c r="G2">
        <f>G31*G$28</f>
        <v>13468.408849515914</v>
      </c>
      <c r="H2">
        <f>H31*H$28</f>
        <v>39874.615262765474</v>
      </c>
      <c r="I2">
        <f>I31*I$28</f>
        <v>1578465.0359747021</v>
      </c>
      <c r="J2">
        <f>J44*J$28</f>
        <v>357506.37215418415</v>
      </c>
      <c r="L2">
        <f>L31*L$26</f>
        <v>19066.237911025146</v>
      </c>
    </row>
    <row r="3" spans="1:12" x14ac:dyDescent="0.25">
      <c r="A3" t="s">
        <v>1318</v>
      </c>
      <c r="B3">
        <f>B58*B$26</f>
        <v>16596.676527747786</v>
      </c>
      <c r="C3">
        <f t="shared" ref="C3:C12" si="0">C58</f>
        <v>18104</v>
      </c>
      <c r="D3">
        <f>D58*D$26</f>
        <v>12588.946680338373</v>
      </c>
      <c r="E3">
        <f>E58*E$26</f>
        <v>32307.597474146969</v>
      </c>
      <c r="F3">
        <f>F58*F$26</f>
        <v>11537.260176991149</v>
      </c>
      <c r="G3">
        <f>G32*G$28</f>
        <v>17272.774378771359</v>
      </c>
      <c r="H3">
        <f>H32*H$28</f>
        <v>49754.962987740939</v>
      </c>
      <c r="I3">
        <f>I32*I$28</f>
        <v>2209851.9974438413</v>
      </c>
      <c r="J3">
        <f>J45*J$28</f>
        <v>441365.45018248394</v>
      </c>
      <c r="L3">
        <f>L32*L$26</f>
        <v>27114.845261121856</v>
      </c>
    </row>
    <row r="4" spans="1:12" x14ac:dyDescent="0.25">
      <c r="A4" t="s">
        <v>1319</v>
      </c>
      <c r="B4">
        <f>B59*B$26</f>
        <v>18144.483264953575</v>
      </c>
      <c r="C4">
        <f t="shared" si="0"/>
        <v>19836</v>
      </c>
      <c r="D4">
        <f>D59*D$26</f>
        <v>13979.111766213789</v>
      </c>
      <c r="E4">
        <f>E59*E$26</f>
        <v>35237.941359473807</v>
      </c>
      <c r="F4">
        <f>F59*F$26</f>
        <v>13000.53274336283</v>
      </c>
      <c r="G4">
        <f>G33*G$28</f>
        <v>18705.088306222904</v>
      </c>
      <c r="H4">
        <f>H33*H$28</f>
        <v>53993.655342104226</v>
      </c>
      <c r="I4">
        <f>I33*I$28</f>
        <v>2469170.5853248513</v>
      </c>
      <c r="J4">
        <f>J46*J$28</f>
        <v>480295.2459147253</v>
      </c>
      <c r="L4">
        <f>L33*L$26</f>
        <v>30952.799806576404</v>
      </c>
    </row>
    <row r="5" spans="1:12" x14ac:dyDescent="0.25">
      <c r="A5" t="s">
        <v>1320</v>
      </c>
      <c r="B5">
        <f>B60*B$26</f>
        <v>19647.711509393219</v>
      </c>
      <c r="C5">
        <f t="shared" si="0"/>
        <v>21415</v>
      </c>
      <c r="D5">
        <f>D60*D$26</f>
        <v>15190.600358882335</v>
      </c>
      <c r="E5">
        <f>E60*E$26</f>
        <v>37805.27853160799</v>
      </c>
      <c r="F5">
        <f>F60*F$26</f>
        <v>14369.843362831856</v>
      </c>
      <c r="G5">
        <f>G34*G$28</f>
        <v>20546.135720288672</v>
      </c>
      <c r="H5">
        <f>H34*H$28</f>
        <v>58099.888560393665</v>
      </c>
      <c r="I5">
        <f>I34*I$28</f>
        <v>2716275.4023203054</v>
      </c>
      <c r="J5">
        <f>J47*J$28</f>
        <v>518392.18420961488</v>
      </c>
      <c r="L5">
        <f>L34*L$26</f>
        <v>34886.022727272728</v>
      </c>
    </row>
    <row r="6" spans="1:12" x14ac:dyDescent="0.25">
      <c r="A6" t="s">
        <v>1321</v>
      </c>
      <c r="B6">
        <f>B61*B$26</f>
        <v>22348.338803714101</v>
      </c>
      <c r="C6">
        <f t="shared" si="0"/>
        <v>24440</v>
      </c>
      <c r="D6">
        <f>D61*D$26</f>
        <v>18000.882081517557</v>
      </c>
      <c r="E6">
        <f>E61*E$26</f>
        <v>42734.687241396932</v>
      </c>
      <c r="F6">
        <f>F61*F$26</f>
        <v>16787.515929203535</v>
      </c>
      <c r="G6">
        <f>G35*G$28</f>
        <v>24203.776408195423</v>
      </c>
      <c r="H6">
        <f>H35*H$28</f>
        <v>66049.644377092729</v>
      </c>
      <c r="I6">
        <f>I35*I$28</f>
        <v>3208853.6922886972</v>
      </c>
      <c r="J6">
        <f>J48*J$28</f>
        <v>596238.53469735116</v>
      </c>
      <c r="L6">
        <f>L35*L$26</f>
        <v>43831.827852998067</v>
      </c>
    </row>
    <row r="7" spans="1:12" x14ac:dyDescent="0.25">
      <c r="A7" t="s">
        <v>1322</v>
      </c>
      <c r="B7">
        <f>B62*B$26</f>
        <v>25066.590153314621</v>
      </c>
      <c r="C7">
        <f t="shared" si="0"/>
        <v>27556</v>
      </c>
      <c r="D7">
        <f>D62*D$26</f>
        <v>20469.302999230964</v>
      </c>
      <c r="E7">
        <f>E62*E$26</f>
        <v>47609.493270092826</v>
      </c>
      <c r="F7">
        <f>F62*F$26</f>
        <v>19337.157522123889</v>
      </c>
      <c r="G7">
        <f>G36*G$28</f>
        <v>28500.718190550062</v>
      </c>
      <c r="H7">
        <f>H36*H$28</f>
        <v>74658.384395759203</v>
      </c>
      <c r="I7">
        <f>I36*I$28</f>
        <v>3729124.579771379</v>
      </c>
      <c r="J7">
        <f>J49*J$28</f>
        <v>682205.57622368599</v>
      </c>
      <c r="L7">
        <f>L36*L$26</f>
        <v>53601.54738878143</v>
      </c>
    </row>
    <row r="8" spans="1:12" x14ac:dyDescent="0.25">
      <c r="A8" t="s">
        <v>1323</v>
      </c>
      <c r="B8">
        <f>B63*B$26</f>
        <v>27997.366875404881</v>
      </c>
      <c r="C8">
        <f t="shared" si="0"/>
        <v>31182</v>
      </c>
      <c r="D8">
        <f>D63*D$26</f>
        <v>23439.670597282744</v>
      </c>
      <c r="E8">
        <f>E63*E$26</f>
        <v>52935.276998186848</v>
      </c>
      <c r="F8">
        <f>F63*F$26</f>
        <v>22018.768141592915</v>
      </c>
      <c r="G8">
        <f>G37*G$28</f>
        <v>33265.782085779101</v>
      </c>
      <c r="H8">
        <f>H37*H$28</f>
        <v>85020.000315136334</v>
      </c>
      <c r="I8">
        <f>I37*I$28</f>
        <v>4350645.3430666085</v>
      </c>
      <c r="J8">
        <f>J50*J$28</f>
        <v>783789.02572478552</v>
      </c>
      <c r="L8">
        <f>L37*L$26</f>
        <v>65371.902804642166</v>
      </c>
    </row>
    <row r="9" spans="1:12" x14ac:dyDescent="0.25">
      <c r="A9" t="s">
        <v>1324</v>
      </c>
      <c r="B9">
        <f>B64*B$26</f>
        <v>31759.584323040381</v>
      </c>
      <c r="C9">
        <f t="shared" si="0"/>
        <v>35572</v>
      </c>
      <c r="D9">
        <f>D64*D$26</f>
        <v>26792.178672135346</v>
      </c>
      <c r="E9">
        <f>E64*E$26</f>
        <v>59704.998292963661</v>
      </c>
      <c r="F9">
        <f>F64*F$26</f>
        <v>25324.328318584066</v>
      </c>
      <c r="G9">
        <f>G38*G$28</f>
        <v>39097.512287955804</v>
      </c>
      <c r="H9">
        <f>H38*H$28</f>
        <v>96614.590026134247</v>
      </c>
      <c r="I9">
        <f>I38*I$28</f>
        <v>4972166.106361839</v>
      </c>
      <c r="J9">
        <f>J51*J$28</f>
        <v>907144.61329007475</v>
      </c>
      <c r="L9">
        <f>L38*L$26</f>
        <v>80290.302224371379</v>
      </c>
    </row>
    <row r="10" spans="1:12" x14ac:dyDescent="0.25">
      <c r="A10" t="s">
        <v>1325</v>
      </c>
      <c r="B10">
        <f>B65*B$26</f>
        <v>34020.646944504428</v>
      </c>
      <c r="C10">
        <f t="shared" si="0"/>
        <v>38196</v>
      </c>
      <c r="D10">
        <f>D65*D$26</f>
        <v>28889.820046142009</v>
      </c>
      <c r="E10">
        <f>E65*E$26</f>
        <v>63657.625707643652</v>
      </c>
      <c r="F10">
        <f>F65*F$26</f>
        <v>27483.341592920347</v>
      </c>
      <c r="G10">
        <f>G39*G$28</f>
        <v>42705.080212545145</v>
      </c>
      <c r="H10">
        <f>H39*H$28</f>
        <v>104089.70060523534</v>
      </c>
      <c r="I10">
        <f>I39*I$28</f>
        <v>5478590.6950873751</v>
      </c>
      <c r="J10">
        <f>J52*J$28</f>
        <v>992317.19621162256</v>
      </c>
      <c r="L10">
        <f>L39*L$26</f>
        <v>89864.250483558993</v>
      </c>
    </row>
    <row r="11" spans="1:12" x14ac:dyDescent="0.25">
      <c r="A11" t="s">
        <v>1326</v>
      </c>
      <c r="B11">
        <f>B66*B$26</f>
        <v>36659.071690779529</v>
      </c>
      <c r="C11">
        <f t="shared" si="0"/>
        <v>41370</v>
      </c>
      <c r="D11">
        <f>D66*D$26</f>
        <v>31440.86593181235</v>
      </c>
      <c r="E11">
        <f>E66*E$26</f>
        <v>69100.704084011624</v>
      </c>
      <c r="F11">
        <f>F66*F$26</f>
        <v>29925.296460176985</v>
      </c>
      <c r="G11">
        <f>G40*G$28</f>
        <v>46750.493695444871</v>
      </c>
      <c r="H11">
        <f>H40*H$28</f>
        <v>113326.51769411867</v>
      </c>
      <c r="I11">
        <f>I40*I$28</f>
        <v>6031052.8065615306</v>
      </c>
      <c r="J11">
        <f>J53*J$28</f>
        <v>1091564.937414648</v>
      </c>
      <c r="L11">
        <f>L40*L$26</f>
        <v>101731.96808510639</v>
      </c>
    </row>
    <row r="12" spans="1:12" x14ac:dyDescent="0.25">
      <c r="A12" t="s">
        <v>1327</v>
      </c>
      <c r="B12">
        <f>B67*B$26</f>
        <v>45688.808248758367</v>
      </c>
      <c r="C12">
        <f t="shared" si="0"/>
        <v>51810</v>
      </c>
      <c r="D12">
        <f>D67*D$26</f>
        <v>39493.701871315039</v>
      </c>
      <c r="E12">
        <f>E67*E$26</f>
        <v>85005.251693502956</v>
      </c>
      <c r="F12">
        <f>F67*F$26</f>
        <v>37878.277876106185</v>
      </c>
      <c r="G12">
        <f>G41*G$28</f>
        <v>61181.929876670081</v>
      </c>
      <c r="H12">
        <f>H41*H$28</f>
        <v>144080.21761206543</v>
      </c>
      <c r="I12">
        <f>I41*I$28</f>
        <v>7559721.5989810191</v>
      </c>
      <c r="J12">
        <f>J54*J$28</f>
        <v>1394274.8514013183</v>
      </c>
      <c r="L12">
        <f>L41*L$26</f>
        <v>143697.16392649902</v>
      </c>
    </row>
    <row r="13" spans="1:12" x14ac:dyDescent="0.25">
      <c r="A13" t="s">
        <v>990</v>
      </c>
      <c r="B13" s="19" t="s">
        <v>1306</v>
      </c>
      <c r="C13" s="19" t="s">
        <v>1306</v>
      </c>
      <c r="D13" s="19" t="s">
        <v>1306</v>
      </c>
      <c r="E13" s="19" t="s">
        <v>1306</v>
      </c>
      <c r="F13" s="19" t="s">
        <v>1306</v>
      </c>
      <c r="G13" s="19" t="s">
        <v>1352</v>
      </c>
      <c r="H13" s="19" t="s">
        <v>1352</v>
      </c>
      <c r="I13" s="19" t="s">
        <v>1352</v>
      </c>
      <c r="J13" s="37" t="s">
        <v>1353</v>
      </c>
      <c r="K13" s="37" t="s">
        <v>1305</v>
      </c>
      <c r="L13" s="37" t="s">
        <v>1354</v>
      </c>
    </row>
    <row r="14" spans="1:12" x14ac:dyDescent="0.25">
      <c r="A14" t="s">
        <v>1374</v>
      </c>
      <c r="B14" s="6">
        <v>12</v>
      </c>
      <c r="C14" s="6">
        <v>12</v>
      </c>
      <c r="D14" s="6">
        <v>12</v>
      </c>
      <c r="E14" s="6">
        <v>12</v>
      </c>
      <c r="F14" s="6">
        <v>12</v>
      </c>
      <c r="G14" s="6">
        <v>1</v>
      </c>
      <c r="H14" s="6">
        <v>1</v>
      </c>
      <c r="I14" s="6">
        <v>1</v>
      </c>
      <c r="J14" s="6">
        <v>12</v>
      </c>
      <c r="K14" s="6">
        <v>12</v>
      </c>
      <c r="L14" s="6">
        <v>1</v>
      </c>
    </row>
    <row r="15" spans="1:12" x14ac:dyDescent="0.25">
      <c r="A15" t="s">
        <v>1375</v>
      </c>
      <c r="B15" s="6">
        <v>50</v>
      </c>
      <c r="C15" s="6">
        <v>50</v>
      </c>
      <c r="D15" s="6">
        <v>50</v>
      </c>
      <c r="E15" s="6">
        <v>50</v>
      </c>
      <c r="F15" s="6">
        <v>50</v>
      </c>
      <c r="G15" s="6">
        <v>500</v>
      </c>
      <c r="H15" s="6">
        <v>1000</v>
      </c>
      <c r="I15" s="6">
        <v>10000</v>
      </c>
      <c r="J15" s="6">
        <v>1000</v>
      </c>
      <c r="K15" s="6">
        <v>50</v>
      </c>
      <c r="L15" s="6">
        <v>1000</v>
      </c>
    </row>
    <row r="17" spans="1:35" x14ac:dyDescent="0.25">
      <c r="A17" t="s">
        <v>1356</v>
      </c>
      <c r="G17">
        <v>34264</v>
      </c>
      <c r="H17">
        <v>80695</v>
      </c>
      <c r="I17">
        <v>4432138</v>
      </c>
      <c r="J17">
        <v>1035817</v>
      </c>
    </row>
    <row r="18" spans="1:35" x14ac:dyDescent="0.25">
      <c r="A18" t="s">
        <v>1355</v>
      </c>
      <c r="G18">
        <v>38805</v>
      </c>
      <c r="H18">
        <v>86961</v>
      </c>
      <c r="I18">
        <v>5025289</v>
      </c>
      <c r="J18">
        <v>1161019</v>
      </c>
    </row>
    <row r="20" spans="1:35" x14ac:dyDescent="0.25">
      <c r="A20" t="s">
        <v>1357</v>
      </c>
      <c r="B20">
        <v>46310</v>
      </c>
      <c r="C20">
        <v>53570</v>
      </c>
      <c r="D20">
        <v>39010</v>
      </c>
      <c r="E20">
        <v>22090</v>
      </c>
      <c r="F20">
        <v>33900</v>
      </c>
      <c r="G20">
        <v>49650</v>
      </c>
      <c r="H20">
        <v>101510</v>
      </c>
      <c r="I20">
        <v>33900</v>
      </c>
      <c r="J20">
        <v>13740</v>
      </c>
      <c r="K20">
        <v>32530</v>
      </c>
      <c r="L20">
        <v>82720</v>
      </c>
    </row>
    <row r="21" spans="1:35" x14ac:dyDescent="0.25">
      <c r="A21" t="s">
        <v>1358</v>
      </c>
      <c r="B21">
        <v>48010</v>
      </c>
      <c r="C21">
        <v>55520</v>
      </c>
      <c r="D21">
        <v>40290</v>
      </c>
      <c r="E21">
        <v>23560</v>
      </c>
      <c r="F21">
        <v>35790</v>
      </c>
      <c r="G21">
        <v>52420</v>
      </c>
      <c r="H21">
        <v>106100</v>
      </c>
      <c r="I21">
        <v>32860</v>
      </c>
      <c r="J21">
        <v>14950</v>
      </c>
      <c r="K21">
        <v>32880</v>
      </c>
      <c r="L21">
        <v>86600</v>
      </c>
    </row>
    <row r="23" spans="1:35" x14ac:dyDescent="0.25">
      <c r="A23" t="s">
        <v>1359</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5" x14ac:dyDescent="0.25">
      <c r="A24" t="s">
        <v>1360</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5" x14ac:dyDescent="0.25">
      <c r="A26" t="s">
        <v>1361</v>
      </c>
      <c r="B26" s="12">
        <f>B21*B24/(B20*B23)</f>
        <v>1.0367091340963075</v>
      </c>
      <c r="C26" s="12">
        <f t="shared" ref="C26:L26" si="1">C21*C24/(C20*C23)</f>
        <v>1.0364009706925519</v>
      </c>
      <c r="D26" s="12">
        <f t="shared" si="1"/>
        <v>1.0328120994616763</v>
      </c>
      <c r="E26" s="12">
        <f t="shared" si="1"/>
        <v>1.011160760982347</v>
      </c>
      <c r="F26" s="12">
        <f t="shared" si="1"/>
        <v>1.0557522123893803</v>
      </c>
      <c r="G26" s="12">
        <f t="shared" si="1"/>
        <v>1.0282139153176713</v>
      </c>
      <c r="H26" s="12">
        <f t="shared" si="1"/>
        <v>1.0242896226928879</v>
      </c>
      <c r="I26" s="12">
        <f t="shared" si="1"/>
        <v>1.0441155647877662</v>
      </c>
      <c r="J26" s="21">
        <f t="shared" si="1"/>
        <v>1.181309591882554</v>
      </c>
      <c r="K26" s="12">
        <f t="shared" si="1"/>
        <v>1.0107592991085153</v>
      </c>
      <c r="L26" s="12">
        <f t="shared" si="1"/>
        <v>1.0469052224371374</v>
      </c>
    </row>
    <row r="27" spans="1:35" x14ac:dyDescent="0.25">
      <c r="A27" t="s">
        <v>1362</v>
      </c>
      <c r="G27" s="12">
        <f>G18/G17</f>
        <v>1.1325297688536073</v>
      </c>
      <c r="H27" s="12">
        <f t="shared" ref="H27:J27" si="2">H18/H17</f>
        <v>1.0776504120453561</v>
      </c>
      <c r="I27" s="12">
        <f t="shared" si="2"/>
        <v>1.1338295423111826</v>
      </c>
      <c r="J27" s="12">
        <f t="shared" si="2"/>
        <v>1.120872702417512</v>
      </c>
    </row>
    <row r="28" spans="1:35" x14ac:dyDescent="0.25">
      <c r="A28" t="s">
        <v>1364</v>
      </c>
      <c r="G28" s="12">
        <f>G27*G26</f>
        <v>1.1644828678467849</v>
      </c>
      <c r="H28" s="12">
        <f t="shared" ref="H28:J28" si="3">H27*H26</f>
        <v>1.1038261339487729</v>
      </c>
      <c r="I28" s="12">
        <f t="shared" si="3"/>
        <v>1.1838490729432949</v>
      </c>
      <c r="J28" s="12">
        <f t="shared" si="3"/>
        <v>1.3240976746451265</v>
      </c>
    </row>
    <row r="30" spans="1:35" x14ac:dyDescent="0.25">
      <c r="A30" t="s">
        <v>1365</v>
      </c>
      <c r="B30" t="s">
        <v>1307</v>
      </c>
      <c r="C30" t="s">
        <v>1308</v>
      </c>
      <c r="D30" t="s">
        <v>1309</v>
      </c>
      <c r="E30" t="s">
        <v>1310</v>
      </c>
      <c r="F30" t="s">
        <v>1311</v>
      </c>
      <c r="G30" t="s">
        <v>1312</v>
      </c>
      <c r="H30" t="s">
        <v>1313</v>
      </c>
      <c r="I30" t="s">
        <v>1314</v>
      </c>
      <c r="J30" t="s">
        <v>1315</v>
      </c>
      <c r="K30" t="s">
        <v>1351</v>
      </c>
      <c r="L30" t="s">
        <v>1316</v>
      </c>
      <c r="M30" t="s">
        <v>1328</v>
      </c>
      <c r="N30" t="s">
        <v>1329</v>
      </c>
      <c r="O30" t="s">
        <v>1330</v>
      </c>
      <c r="P30" t="s">
        <v>1331</v>
      </c>
      <c r="Q30" t="s">
        <v>1332</v>
      </c>
      <c r="R30" t="s">
        <v>1333</v>
      </c>
      <c r="S30" t="s">
        <v>1334</v>
      </c>
      <c r="T30" t="s">
        <v>1335</v>
      </c>
      <c r="U30" t="s">
        <v>1336</v>
      </c>
      <c r="V30" t="s">
        <v>1337</v>
      </c>
      <c r="W30" t="s">
        <v>1338</v>
      </c>
      <c r="X30" t="s">
        <v>1339</v>
      </c>
      <c r="Y30" t="s">
        <v>1340</v>
      </c>
      <c r="Z30" t="s">
        <v>1341</v>
      </c>
      <c r="AA30" t="s">
        <v>1342</v>
      </c>
      <c r="AB30" t="s">
        <v>1343</v>
      </c>
      <c r="AC30" t="s">
        <v>1344</v>
      </c>
      <c r="AD30" t="s">
        <v>1345</v>
      </c>
      <c r="AE30" t="s">
        <v>1346</v>
      </c>
      <c r="AF30" t="s">
        <v>1347</v>
      </c>
      <c r="AG30" t="s">
        <v>1348</v>
      </c>
      <c r="AH30" t="s">
        <v>1349</v>
      </c>
      <c r="AI30" t="s">
        <v>1350</v>
      </c>
    </row>
    <row r="31" spans="1:35" x14ac:dyDescent="0.25">
      <c r="A31" t="s">
        <v>1317</v>
      </c>
      <c r="B31">
        <v>13100</v>
      </c>
      <c r="C31">
        <v>13680</v>
      </c>
      <c r="D31">
        <v>6531</v>
      </c>
      <c r="E31">
        <v>16408</v>
      </c>
      <c r="F31">
        <v>8900</v>
      </c>
      <c r="G31">
        <v>11566</v>
      </c>
      <c r="H31">
        <v>36124</v>
      </c>
      <c r="I31">
        <v>1333333</v>
      </c>
      <c r="J31">
        <v>301060</v>
      </c>
      <c r="L31">
        <v>18212</v>
      </c>
      <c r="M31">
        <v>23421</v>
      </c>
      <c r="N31">
        <v>16002</v>
      </c>
      <c r="O31">
        <v>16031</v>
      </c>
      <c r="P31">
        <v>6600</v>
      </c>
      <c r="Q31">
        <v>10300</v>
      </c>
      <c r="R31">
        <v>2820000</v>
      </c>
      <c r="S31">
        <v>198974</v>
      </c>
      <c r="T31">
        <v>13200000</v>
      </c>
      <c r="U31">
        <v>16250</v>
      </c>
      <c r="V31">
        <v>34740</v>
      </c>
      <c r="W31">
        <v>4974</v>
      </c>
      <c r="X31">
        <v>28777</v>
      </c>
      <c r="Y31">
        <v>174496</v>
      </c>
      <c r="Z31">
        <v>33925</v>
      </c>
      <c r="AA31">
        <v>18798</v>
      </c>
      <c r="AB31">
        <v>267030</v>
      </c>
      <c r="AC31">
        <v>2489</v>
      </c>
      <c r="AD31">
        <v>15047</v>
      </c>
      <c r="AE31">
        <v>212000</v>
      </c>
      <c r="AF31">
        <v>171905</v>
      </c>
      <c r="AG31">
        <v>251640</v>
      </c>
      <c r="AH31">
        <v>159995</v>
      </c>
      <c r="AI31">
        <v>7407</v>
      </c>
    </row>
    <row r="32" spans="1:35" x14ac:dyDescent="0.25">
      <c r="A32" t="s">
        <v>1318</v>
      </c>
      <c r="B32">
        <v>16930</v>
      </c>
      <c r="C32">
        <v>19261</v>
      </c>
      <c r="D32">
        <v>8972</v>
      </c>
      <c r="E32">
        <v>21960</v>
      </c>
      <c r="F32">
        <v>12261</v>
      </c>
      <c r="G32">
        <v>14833</v>
      </c>
      <c r="H32">
        <v>45075</v>
      </c>
      <c r="I32">
        <v>1866667</v>
      </c>
      <c r="J32">
        <v>370221</v>
      </c>
      <c r="L32">
        <v>25900</v>
      </c>
      <c r="M32">
        <v>30596</v>
      </c>
      <c r="N32">
        <v>21596</v>
      </c>
      <c r="O32">
        <v>20312</v>
      </c>
      <c r="P32">
        <v>10491</v>
      </c>
      <c r="Q32">
        <v>16012</v>
      </c>
      <c r="R32">
        <v>4714286</v>
      </c>
      <c r="S32">
        <v>251339</v>
      </c>
      <c r="T32">
        <v>18575000</v>
      </c>
      <c r="U32">
        <v>20590</v>
      </c>
      <c r="V32">
        <v>48888</v>
      </c>
      <c r="W32">
        <v>6783</v>
      </c>
      <c r="X32">
        <v>36487</v>
      </c>
      <c r="Y32">
        <v>239112</v>
      </c>
      <c r="Z32">
        <v>46505</v>
      </c>
      <c r="AA32">
        <v>23915</v>
      </c>
      <c r="AB32">
        <v>353976</v>
      </c>
      <c r="AC32">
        <v>4421</v>
      </c>
      <c r="AD32">
        <v>22600</v>
      </c>
      <c r="AE32">
        <v>287093</v>
      </c>
      <c r="AF32">
        <v>223669</v>
      </c>
      <c r="AG32">
        <v>325455</v>
      </c>
      <c r="AH32">
        <v>208000</v>
      </c>
      <c r="AI32">
        <v>11800</v>
      </c>
    </row>
    <row r="33" spans="1:35" x14ac:dyDescent="0.25">
      <c r="A33" t="s">
        <v>1319</v>
      </c>
      <c r="B33">
        <v>18672</v>
      </c>
      <c r="C33">
        <v>21953</v>
      </c>
      <c r="D33">
        <v>10300</v>
      </c>
      <c r="E33">
        <v>23845</v>
      </c>
      <c r="F33">
        <v>13889</v>
      </c>
      <c r="G33">
        <v>16063</v>
      </c>
      <c r="H33">
        <v>48915</v>
      </c>
      <c r="I33">
        <v>2085714</v>
      </c>
      <c r="J33">
        <v>402605</v>
      </c>
      <c r="L33">
        <v>29566</v>
      </c>
      <c r="M33">
        <v>34360</v>
      </c>
      <c r="N33">
        <v>23705</v>
      </c>
      <c r="O33">
        <v>23018</v>
      </c>
      <c r="P33">
        <v>12096</v>
      </c>
      <c r="Q33">
        <v>18775</v>
      </c>
      <c r="R33">
        <v>5627586</v>
      </c>
      <c r="S33">
        <v>273656</v>
      </c>
      <c r="T33">
        <v>21060870</v>
      </c>
      <c r="U33">
        <v>22611</v>
      </c>
      <c r="V33">
        <v>55521</v>
      </c>
      <c r="W33">
        <v>7824</v>
      </c>
      <c r="X33">
        <v>40570</v>
      </c>
      <c r="Y33">
        <v>265046</v>
      </c>
      <c r="Z33">
        <v>51949</v>
      </c>
      <c r="AA33">
        <v>26334</v>
      </c>
      <c r="AB33">
        <v>389500</v>
      </c>
      <c r="AC33">
        <v>5370</v>
      </c>
      <c r="AD33">
        <v>25915</v>
      </c>
      <c r="AE33">
        <v>318261</v>
      </c>
      <c r="AF33">
        <v>247431</v>
      </c>
      <c r="AG33">
        <v>356152</v>
      </c>
      <c r="AH33">
        <v>232685</v>
      </c>
      <c r="AI33">
        <v>14174</v>
      </c>
    </row>
    <row r="34" spans="1:35" x14ac:dyDescent="0.25">
      <c r="A34" t="s">
        <v>1320</v>
      </c>
      <c r="B34">
        <v>20367</v>
      </c>
      <c r="C34">
        <v>24098</v>
      </c>
      <c r="D34">
        <v>11502</v>
      </c>
      <c r="E34">
        <v>25550</v>
      </c>
      <c r="F34">
        <v>15404</v>
      </c>
      <c r="G34">
        <v>17644</v>
      </c>
      <c r="H34">
        <v>52635</v>
      </c>
      <c r="I34">
        <v>2294444</v>
      </c>
      <c r="J34">
        <v>435005</v>
      </c>
      <c r="L34">
        <v>33323</v>
      </c>
      <c r="M34">
        <v>38674</v>
      </c>
      <c r="N34">
        <v>26421</v>
      </c>
      <c r="O34">
        <v>25789</v>
      </c>
      <c r="P34">
        <v>13851</v>
      </c>
      <c r="Q34">
        <v>21795</v>
      </c>
      <c r="R34">
        <v>6500000</v>
      </c>
      <c r="S34">
        <v>300454</v>
      </c>
      <c r="T34">
        <v>23308696</v>
      </c>
      <c r="U34">
        <v>24840</v>
      </c>
      <c r="V34">
        <v>63210</v>
      </c>
      <c r="W34">
        <v>8850</v>
      </c>
      <c r="X34">
        <v>44972</v>
      </c>
      <c r="Y34">
        <v>293068</v>
      </c>
      <c r="Z34">
        <v>57321</v>
      </c>
      <c r="AA34">
        <v>28995</v>
      </c>
      <c r="AB34">
        <v>421111</v>
      </c>
      <c r="AC34">
        <v>6254</v>
      </c>
      <c r="AD34">
        <v>28728</v>
      </c>
      <c r="AE34">
        <v>353333</v>
      </c>
      <c r="AF34">
        <v>273425</v>
      </c>
      <c r="AG34">
        <v>383914</v>
      </c>
      <c r="AH34">
        <v>256000</v>
      </c>
      <c r="AI34">
        <v>16634</v>
      </c>
    </row>
    <row r="35" spans="1:35" x14ac:dyDescent="0.25">
      <c r="A35" t="s">
        <v>1321</v>
      </c>
      <c r="B35">
        <v>23579</v>
      </c>
      <c r="C35">
        <v>28750</v>
      </c>
      <c r="D35">
        <v>14410</v>
      </c>
      <c r="E35">
        <v>29280</v>
      </c>
      <c r="F35">
        <v>18378</v>
      </c>
      <c r="G35">
        <v>20785</v>
      </c>
      <c r="H35">
        <v>59837</v>
      </c>
      <c r="I35">
        <v>2710526</v>
      </c>
      <c r="J35">
        <v>503643</v>
      </c>
      <c r="L35">
        <v>41868</v>
      </c>
      <c r="M35">
        <v>47403</v>
      </c>
      <c r="N35">
        <v>30854</v>
      </c>
      <c r="O35">
        <v>31337</v>
      </c>
      <c r="P35">
        <v>16923</v>
      </c>
      <c r="Q35">
        <v>27621</v>
      </c>
      <c r="R35">
        <v>8307692</v>
      </c>
      <c r="S35">
        <v>356159</v>
      </c>
      <c r="T35">
        <v>27708333</v>
      </c>
      <c r="U35">
        <v>30080</v>
      </c>
      <c r="V35">
        <v>79480</v>
      </c>
      <c r="W35">
        <v>11035</v>
      </c>
      <c r="X35">
        <v>51981</v>
      </c>
      <c r="Y35">
        <v>354449</v>
      </c>
      <c r="Z35">
        <v>68163</v>
      </c>
      <c r="AA35">
        <v>34816</v>
      </c>
      <c r="AB35">
        <v>480625</v>
      </c>
      <c r="AC35">
        <v>7914</v>
      </c>
      <c r="AD35">
        <v>35333</v>
      </c>
      <c r="AE35">
        <v>411429</v>
      </c>
      <c r="AF35">
        <v>318936</v>
      </c>
      <c r="AG35">
        <v>435668</v>
      </c>
      <c r="AH35">
        <v>304384</v>
      </c>
      <c r="AI35">
        <v>22369</v>
      </c>
    </row>
    <row r="36" spans="1:35" x14ac:dyDescent="0.25">
      <c r="A36" t="s">
        <v>1322</v>
      </c>
      <c r="B36">
        <v>26890</v>
      </c>
      <c r="C36">
        <v>33335</v>
      </c>
      <c r="D36">
        <v>17645</v>
      </c>
      <c r="E36">
        <v>32876</v>
      </c>
      <c r="F36">
        <v>21602</v>
      </c>
      <c r="G36">
        <v>24475</v>
      </c>
      <c r="H36">
        <v>67636</v>
      </c>
      <c r="I36">
        <v>3150000</v>
      </c>
      <c r="J36">
        <v>576125</v>
      </c>
      <c r="L36">
        <v>51200</v>
      </c>
      <c r="M36">
        <v>56129</v>
      </c>
      <c r="N36">
        <v>35414</v>
      </c>
      <c r="O36">
        <v>37027</v>
      </c>
      <c r="P36">
        <v>20800</v>
      </c>
      <c r="Q36">
        <v>34053</v>
      </c>
      <c r="R36">
        <v>10404848</v>
      </c>
      <c r="S36">
        <v>411181</v>
      </c>
      <c r="T36">
        <v>32333333</v>
      </c>
      <c r="U36">
        <v>35933</v>
      </c>
      <c r="V36">
        <v>97072</v>
      </c>
      <c r="W36">
        <v>13682</v>
      </c>
      <c r="X36">
        <v>61818</v>
      </c>
      <c r="Y36">
        <v>416613</v>
      </c>
      <c r="Z36">
        <v>79738</v>
      </c>
      <c r="AA36">
        <v>40484</v>
      </c>
      <c r="AB36">
        <v>540119</v>
      </c>
      <c r="AC36">
        <v>9654</v>
      </c>
      <c r="AD36">
        <v>42090</v>
      </c>
      <c r="AE36">
        <v>469371</v>
      </c>
      <c r="AF36">
        <v>364313</v>
      </c>
      <c r="AG36">
        <v>487116</v>
      </c>
      <c r="AH36">
        <v>360000</v>
      </c>
      <c r="AI36">
        <v>31143</v>
      </c>
    </row>
    <row r="37" spans="1:35" x14ac:dyDescent="0.25">
      <c r="A37" t="s">
        <v>1323</v>
      </c>
      <c r="B37">
        <v>30500</v>
      </c>
      <c r="C37">
        <v>38499</v>
      </c>
      <c r="D37">
        <v>20785</v>
      </c>
      <c r="E37">
        <v>36680</v>
      </c>
      <c r="F37">
        <v>25138</v>
      </c>
      <c r="G37">
        <v>28567</v>
      </c>
      <c r="H37">
        <v>77023</v>
      </c>
      <c r="I37">
        <v>3675000</v>
      </c>
      <c r="J37">
        <v>662069</v>
      </c>
      <c r="L37">
        <v>62443</v>
      </c>
      <c r="M37">
        <v>66167</v>
      </c>
      <c r="N37">
        <v>40552</v>
      </c>
      <c r="O37">
        <v>42115</v>
      </c>
      <c r="P37">
        <v>24704</v>
      </c>
      <c r="Q37">
        <v>41367</v>
      </c>
      <c r="R37">
        <v>13052525</v>
      </c>
      <c r="S37">
        <v>468231</v>
      </c>
      <c r="T37">
        <v>37353333</v>
      </c>
      <c r="U37">
        <v>42394</v>
      </c>
      <c r="V37">
        <v>117635</v>
      </c>
      <c r="W37">
        <v>16387</v>
      </c>
      <c r="X37">
        <v>69516</v>
      </c>
      <c r="Y37">
        <v>488830</v>
      </c>
      <c r="Z37">
        <v>94326</v>
      </c>
      <c r="AA37">
        <v>45750</v>
      </c>
      <c r="AB37">
        <v>603588</v>
      </c>
      <c r="AC37">
        <v>11646</v>
      </c>
      <c r="AD37">
        <v>48451</v>
      </c>
      <c r="AE37">
        <v>540000</v>
      </c>
      <c r="AF37">
        <v>413287</v>
      </c>
      <c r="AG37">
        <v>550132</v>
      </c>
      <c r="AH37">
        <v>424000</v>
      </c>
      <c r="AI37">
        <v>42565</v>
      </c>
    </row>
    <row r="38" spans="1:35" x14ac:dyDescent="0.25">
      <c r="A38" t="s">
        <v>1324</v>
      </c>
      <c r="B38">
        <v>35028</v>
      </c>
      <c r="C38">
        <v>45105</v>
      </c>
      <c r="D38">
        <v>25191</v>
      </c>
      <c r="E38">
        <v>41333</v>
      </c>
      <c r="F38">
        <v>29664</v>
      </c>
      <c r="G38">
        <v>33575</v>
      </c>
      <c r="H38">
        <v>87527</v>
      </c>
      <c r="I38">
        <v>4200000</v>
      </c>
      <c r="J38">
        <v>770599</v>
      </c>
      <c r="L38">
        <v>76693</v>
      </c>
      <c r="M38">
        <v>77245</v>
      </c>
      <c r="N38">
        <v>46894</v>
      </c>
      <c r="O38">
        <v>48519</v>
      </c>
      <c r="P38">
        <v>30714</v>
      </c>
      <c r="Q38">
        <v>50896</v>
      </c>
      <c r="R38">
        <v>16701778</v>
      </c>
      <c r="S38">
        <v>533058</v>
      </c>
      <c r="T38">
        <v>43812000</v>
      </c>
      <c r="U38">
        <v>49724</v>
      </c>
      <c r="V38">
        <v>142264</v>
      </c>
      <c r="W38">
        <v>19955</v>
      </c>
      <c r="X38">
        <v>81581</v>
      </c>
      <c r="Y38">
        <v>568086</v>
      </c>
      <c r="Z38">
        <v>112657</v>
      </c>
      <c r="AA38">
        <v>51666</v>
      </c>
      <c r="AB38">
        <v>679724</v>
      </c>
      <c r="AC38">
        <v>14279</v>
      </c>
      <c r="AD38">
        <v>56533</v>
      </c>
      <c r="AE38">
        <v>626735</v>
      </c>
      <c r="AF38">
        <v>468708</v>
      </c>
      <c r="AG38">
        <v>624594</v>
      </c>
      <c r="AH38">
        <v>508800</v>
      </c>
      <c r="AI38">
        <v>62546</v>
      </c>
    </row>
    <row r="39" spans="1:35" x14ac:dyDescent="0.25">
      <c r="A39" t="s">
        <v>1325</v>
      </c>
      <c r="B39">
        <v>37868</v>
      </c>
      <c r="C39">
        <v>49200</v>
      </c>
      <c r="D39">
        <v>27355</v>
      </c>
      <c r="E39">
        <v>44000</v>
      </c>
      <c r="F39">
        <v>32517</v>
      </c>
      <c r="G39">
        <v>36673</v>
      </c>
      <c r="H39">
        <v>94299</v>
      </c>
      <c r="I39">
        <v>4627778</v>
      </c>
      <c r="J39">
        <v>840454</v>
      </c>
      <c r="L39">
        <v>85838</v>
      </c>
      <c r="M39">
        <v>84293</v>
      </c>
      <c r="N39">
        <v>50563</v>
      </c>
      <c r="O39">
        <v>52103</v>
      </c>
      <c r="P39">
        <v>34667</v>
      </c>
      <c r="Q39">
        <v>57167</v>
      </c>
      <c r="R39">
        <v>19087238</v>
      </c>
      <c r="S39">
        <v>572269</v>
      </c>
      <c r="T39">
        <v>47793333</v>
      </c>
      <c r="U39">
        <v>54710</v>
      </c>
      <c r="V39">
        <v>156392</v>
      </c>
      <c r="W39">
        <v>21995</v>
      </c>
      <c r="X39">
        <v>89221</v>
      </c>
      <c r="Y39">
        <v>627273</v>
      </c>
      <c r="Z39">
        <v>124476</v>
      </c>
      <c r="AA39">
        <v>55530</v>
      </c>
      <c r="AB39">
        <v>727589</v>
      </c>
      <c r="AC39">
        <v>15887</v>
      </c>
      <c r="AD39">
        <v>60728</v>
      </c>
      <c r="AE39">
        <v>672970</v>
      </c>
      <c r="AF39">
        <v>500993</v>
      </c>
      <c r="AG39">
        <v>671103</v>
      </c>
      <c r="AH39">
        <v>566227</v>
      </c>
      <c r="AI39">
        <v>77126</v>
      </c>
    </row>
    <row r="40" spans="1:35" x14ac:dyDescent="0.25">
      <c r="A40" t="s">
        <v>1326</v>
      </c>
      <c r="B40">
        <v>41309</v>
      </c>
      <c r="C40">
        <v>53764</v>
      </c>
      <c r="D40">
        <v>30355</v>
      </c>
      <c r="E40">
        <v>47667</v>
      </c>
      <c r="F40">
        <v>36078</v>
      </c>
      <c r="G40">
        <v>40147</v>
      </c>
      <c r="H40">
        <v>102667</v>
      </c>
      <c r="I40">
        <v>5094444</v>
      </c>
      <c r="J40">
        <v>929988</v>
      </c>
      <c r="L40">
        <v>97174</v>
      </c>
      <c r="M40">
        <v>93800</v>
      </c>
      <c r="N40">
        <v>54642</v>
      </c>
      <c r="O40">
        <v>57090</v>
      </c>
      <c r="P40">
        <v>40000</v>
      </c>
      <c r="Q40">
        <v>64342</v>
      </c>
      <c r="R40">
        <v>22341818</v>
      </c>
      <c r="S40">
        <v>618076</v>
      </c>
      <c r="T40">
        <v>52804000</v>
      </c>
      <c r="U40">
        <v>59790</v>
      </c>
      <c r="V40">
        <v>174631</v>
      </c>
      <c r="W40">
        <v>24503</v>
      </c>
      <c r="X40">
        <v>95564</v>
      </c>
      <c r="Y40">
        <v>697341</v>
      </c>
      <c r="Z40">
        <v>140371</v>
      </c>
      <c r="AA40">
        <v>60724</v>
      </c>
      <c r="AB40">
        <v>786485</v>
      </c>
      <c r="AC40">
        <v>18034</v>
      </c>
      <c r="AD40">
        <v>66405</v>
      </c>
      <c r="AE40">
        <v>728000</v>
      </c>
      <c r="AF40">
        <v>541366</v>
      </c>
      <c r="AG40">
        <v>734158</v>
      </c>
      <c r="AH40">
        <v>640000</v>
      </c>
      <c r="AI40">
        <v>101099</v>
      </c>
    </row>
    <row r="41" spans="1:35" x14ac:dyDescent="0.25">
      <c r="A41" t="s">
        <v>1327</v>
      </c>
      <c r="B41">
        <v>53816</v>
      </c>
      <c r="C41">
        <v>69957</v>
      </c>
      <c r="D41">
        <v>39495</v>
      </c>
      <c r="E41">
        <v>59400</v>
      </c>
      <c r="F41">
        <v>46945</v>
      </c>
      <c r="G41">
        <v>52540</v>
      </c>
      <c r="H41">
        <v>130528</v>
      </c>
      <c r="I41">
        <v>6385714</v>
      </c>
      <c r="J41">
        <v>1195402</v>
      </c>
      <c r="L41">
        <v>137259</v>
      </c>
      <c r="M41">
        <v>120687</v>
      </c>
      <c r="N41">
        <v>69267</v>
      </c>
      <c r="O41">
        <v>70165</v>
      </c>
      <c r="P41">
        <v>61867</v>
      </c>
      <c r="Q41">
        <v>87576</v>
      </c>
      <c r="R41">
        <v>35669091</v>
      </c>
      <c r="S41">
        <v>769446</v>
      </c>
      <c r="T41">
        <v>68112000</v>
      </c>
      <c r="U41">
        <v>77880</v>
      </c>
      <c r="V41">
        <v>237500</v>
      </c>
      <c r="W41">
        <v>32994</v>
      </c>
      <c r="X41">
        <v>119487</v>
      </c>
      <c r="Y41">
        <v>942696</v>
      </c>
      <c r="Z41">
        <v>195692</v>
      </c>
      <c r="AA41">
        <v>76169</v>
      </c>
      <c r="AB41">
        <v>978627</v>
      </c>
      <c r="AC41">
        <v>24919</v>
      </c>
      <c r="AD41">
        <v>84713</v>
      </c>
      <c r="AE41">
        <v>893333</v>
      </c>
      <c r="AF41">
        <v>674234</v>
      </c>
      <c r="AG41">
        <v>936134</v>
      </c>
      <c r="AH41">
        <v>906000</v>
      </c>
      <c r="AI41">
        <v>202070</v>
      </c>
    </row>
    <row r="43" spans="1:35" x14ac:dyDescent="0.25">
      <c r="A43" t="s">
        <v>1366</v>
      </c>
      <c r="B43" t="s">
        <v>1307</v>
      </c>
      <c r="C43" t="s">
        <v>1308</v>
      </c>
      <c r="D43" t="s">
        <v>1309</v>
      </c>
      <c r="E43" t="s">
        <v>1310</v>
      </c>
      <c r="F43" t="s">
        <v>1311</v>
      </c>
      <c r="G43" t="s">
        <v>1312</v>
      </c>
      <c r="H43" t="s">
        <v>1313</v>
      </c>
      <c r="I43" t="s">
        <v>1314</v>
      </c>
      <c r="J43" t="s">
        <v>1315</v>
      </c>
      <c r="K43" t="s">
        <v>1351</v>
      </c>
      <c r="L43" t="s">
        <v>1316</v>
      </c>
      <c r="M43" t="s">
        <v>1328</v>
      </c>
      <c r="N43" t="s">
        <v>1329</v>
      </c>
      <c r="O43" t="s">
        <v>1330</v>
      </c>
      <c r="P43" t="s">
        <v>1331</v>
      </c>
      <c r="Q43" t="s">
        <v>1332</v>
      </c>
      <c r="R43" t="s">
        <v>1333</v>
      </c>
      <c r="S43" t="s">
        <v>1334</v>
      </c>
      <c r="T43" t="s">
        <v>1335</v>
      </c>
      <c r="U43" t="s">
        <v>1336</v>
      </c>
      <c r="V43" t="s">
        <v>1337</v>
      </c>
      <c r="W43" t="s">
        <v>1338</v>
      </c>
      <c r="X43" t="s">
        <v>1339</v>
      </c>
      <c r="Y43" t="s">
        <v>1340</v>
      </c>
      <c r="Z43" t="s">
        <v>1341</v>
      </c>
      <c r="AA43" t="s">
        <v>1342</v>
      </c>
      <c r="AB43" t="s">
        <v>1343</v>
      </c>
      <c r="AC43" t="s">
        <v>1344</v>
      </c>
      <c r="AD43" t="s">
        <v>1345</v>
      </c>
      <c r="AE43" t="s">
        <v>1346</v>
      </c>
      <c r="AF43" t="s">
        <v>1347</v>
      </c>
      <c r="AG43" t="s">
        <v>1348</v>
      </c>
      <c r="AH43" t="s">
        <v>1349</v>
      </c>
      <c r="AI43" t="s">
        <v>1350</v>
      </c>
    </row>
    <row r="44" spans="1:35" x14ac:dyDescent="0.25">
      <c r="A44" t="s">
        <v>1317</v>
      </c>
      <c r="B44">
        <v>12068</v>
      </c>
      <c r="C44">
        <v>12240</v>
      </c>
      <c r="D44">
        <v>6006</v>
      </c>
      <c r="E44">
        <v>16035</v>
      </c>
      <c r="F44">
        <v>8296</v>
      </c>
      <c r="G44">
        <v>11009</v>
      </c>
      <c r="H44">
        <v>24781</v>
      </c>
      <c r="I44">
        <v>1165764</v>
      </c>
      <c r="J44">
        <v>270000</v>
      </c>
      <c r="L44">
        <v>16275</v>
      </c>
      <c r="M44">
        <v>23267</v>
      </c>
      <c r="N44">
        <v>14624</v>
      </c>
      <c r="O44">
        <v>15403</v>
      </c>
      <c r="P44">
        <v>6500</v>
      </c>
      <c r="Q44">
        <v>10300</v>
      </c>
      <c r="R44">
        <v>2553846</v>
      </c>
      <c r="S44">
        <v>144982</v>
      </c>
      <c r="T44">
        <v>12270000</v>
      </c>
      <c r="U44">
        <v>15980</v>
      </c>
      <c r="V44">
        <v>32873</v>
      </c>
      <c r="W44">
        <v>4721</v>
      </c>
      <c r="X44">
        <v>23594</v>
      </c>
      <c r="Y44">
        <v>97953</v>
      </c>
      <c r="Z44">
        <v>29068</v>
      </c>
      <c r="AA44">
        <v>15975</v>
      </c>
      <c r="AB44">
        <v>231923</v>
      </c>
      <c r="AC44">
        <v>2081</v>
      </c>
      <c r="AD44">
        <v>11052</v>
      </c>
      <c r="AE44">
        <v>194400</v>
      </c>
      <c r="AF44">
        <v>149011</v>
      </c>
      <c r="AG44">
        <v>213145</v>
      </c>
      <c r="AH44">
        <v>137010</v>
      </c>
      <c r="AI44">
        <v>7273</v>
      </c>
    </row>
    <row r="45" spans="1:35" x14ac:dyDescent="0.25">
      <c r="A45" t="s">
        <v>1318</v>
      </c>
      <c r="B45">
        <v>15120</v>
      </c>
      <c r="C45">
        <v>16469</v>
      </c>
      <c r="D45">
        <v>8064</v>
      </c>
      <c r="E45">
        <v>21577</v>
      </c>
      <c r="F45">
        <v>11138</v>
      </c>
      <c r="G45">
        <v>13882</v>
      </c>
      <c r="H45">
        <v>32130</v>
      </c>
      <c r="I45">
        <v>1623153</v>
      </c>
      <c r="J45">
        <v>333333</v>
      </c>
      <c r="L45">
        <v>23143</v>
      </c>
      <c r="M45">
        <v>28785</v>
      </c>
      <c r="N45">
        <v>18829</v>
      </c>
      <c r="O45">
        <v>18502</v>
      </c>
      <c r="P45">
        <v>10217</v>
      </c>
      <c r="Q45">
        <v>16012</v>
      </c>
      <c r="R45">
        <v>4429111</v>
      </c>
      <c r="S45">
        <v>178869</v>
      </c>
      <c r="T45">
        <v>17120000</v>
      </c>
      <c r="U45">
        <v>19588</v>
      </c>
      <c r="V45">
        <v>46297</v>
      </c>
      <c r="W45">
        <v>6041</v>
      </c>
      <c r="X45">
        <v>29146</v>
      </c>
      <c r="Y45">
        <v>154146</v>
      </c>
      <c r="Z45">
        <v>41049</v>
      </c>
      <c r="AA45">
        <v>19619</v>
      </c>
      <c r="AB45">
        <v>290789</v>
      </c>
      <c r="AC45">
        <v>3839</v>
      </c>
      <c r="AD45">
        <v>15944</v>
      </c>
      <c r="AE45">
        <v>275067</v>
      </c>
      <c r="AF45">
        <v>186088</v>
      </c>
      <c r="AG45">
        <v>273508</v>
      </c>
      <c r="AH45">
        <v>190487</v>
      </c>
      <c r="AI45">
        <v>11603</v>
      </c>
    </row>
    <row r="46" spans="1:35" x14ac:dyDescent="0.25">
      <c r="A46" t="s">
        <v>1319</v>
      </c>
      <c r="B46">
        <v>16550</v>
      </c>
      <c r="C46">
        <v>18017</v>
      </c>
      <c r="D46">
        <v>9258</v>
      </c>
      <c r="E46">
        <v>23400</v>
      </c>
      <c r="F46">
        <v>12567</v>
      </c>
      <c r="G46">
        <v>15088</v>
      </c>
      <c r="H46">
        <v>35236</v>
      </c>
      <c r="I46">
        <v>1819257</v>
      </c>
      <c r="J46">
        <v>362734</v>
      </c>
      <c r="L46">
        <v>26290</v>
      </c>
      <c r="M46">
        <v>31967</v>
      </c>
      <c r="N46">
        <v>20400</v>
      </c>
      <c r="O46">
        <v>19976</v>
      </c>
      <c r="P46">
        <v>11826</v>
      </c>
      <c r="Q46">
        <v>18775</v>
      </c>
      <c r="R46">
        <v>5333333</v>
      </c>
      <c r="S46">
        <v>191206</v>
      </c>
      <c r="T46">
        <v>19317857</v>
      </c>
      <c r="U46">
        <v>21028</v>
      </c>
      <c r="V46">
        <v>52205</v>
      </c>
      <c r="W46">
        <v>6771</v>
      </c>
      <c r="X46">
        <v>31568</v>
      </c>
      <c r="Y46">
        <v>180000</v>
      </c>
      <c r="Z46">
        <v>46220</v>
      </c>
      <c r="AA46">
        <v>21272</v>
      </c>
      <c r="AB46">
        <v>315192</v>
      </c>
      <c r="AC46">
        <v>4745</v>
      </c>
      <c r="AD46">
        <v>18000</v>
      </c>
      <c r="AE46">
        <v>300000</v>
      </c>
      <c r="AF46">
        <v>203217</v>
      </c>
      <c r="AG46">
        <v>298618</v>
      </c>
      <c r="AH46">
        <v>214675</v>
      </c>
      <c r="AI46">
        <v>13846</v>
      </c>
    </row>
    <row r="47" spans="1:35" x14ac:dyDescent="0.25">
      <c r="A47" t="s">
        <v>1320</v>
      </c>
      <c r="B47">
        <v>17870</v>
      </c>
      <c r="C47">
        <v>19517</v>
      </c>
      <c r="D47">
        <v>10228</v>
      </c>
      <c r="E47">
        <v>25068</v>
      </c>
      <c r="F47">
        <v>13832</v>
      </c>
      <c r="G47">
        <v>16149</v>
      </c>
      <c r="H47">
        <v>37618</v>
      </c>
      <c r="I47">
        <v>1986469</v>
      </c>
      <c r="J47">
        <v>391506</v>
      </c>
      <c r="L47">
        <v>29593</v>
      </c>
      <c r="M47">
        <v>34689</v>
      </c>
      <c r="N47">
        <v>22052</v>
      </c>
      <c r="O47">
        <v>21621</v>
      </c>
      <c r="P47">
        <v>13440</v>
      </c>
      <c r="Q47">
        <v>21795</v>
      </c>
      <c r="R47">
        <v>6171532</v>
      </c>
      <c r="S47">
        <v>203353</v>
      </c>
      <c r="T47">
        <v>21275000</v>
      </c>
      <c r="U47">
        <v>22600</v>
      </c>
      <c r="V47">
        <v>58890</v>
      </c>
      <c r="W47">
        <v>7383</v>
      </c>
      <c r="X47">
        <v>33407</v>
      </c>
      <c r="Y47">
        <v>204167</v>
      </c>
      <c r="Z47">
        <v>51288</v>
      </c>
      <c r="AA47">
        <v>22791</v>
      </c>
      <c r="AB47">
        <v>336609</v>
      </c>
      <c r="AC47">
        <v>5551</v>
      </c>
      <c r="AD47">
        <v>20316</v>
      </c>
      <c r="AE47">
        <v>336000</v>
      </c>
      <c r="AF47">
        <v>221397</v>
      </c>
      <c r="AG47">
        <v>323522</v>
      </c>
      <c r="AH47">
        <v>240000</v>
      </c>
      <c r="AI47">
        <v>16167</v>
      </c>
    </row>
    <row r="48" spans="1:35" x14ac:dyDescent="0.25">
      <c r="A48" t="s">
        <v>1321</v>
      </c>
      <c r="B48">
        <v>20270</v>
      </c>
      <c r="C48">
        <v>22529</v>
      </c>
      <c r="D48">
        <v>12062</v>
      </c>
      <c r="E48">
        <v>28794</v>
      </c>
      <c r="F48">
        <v>16176</v>
      </c>
      <c r="G48">
        <v>18728</v>
      </c>
      <c r="H48">
        <v>42864</v>
      </c>
      <c r="I48">
        <v>2314403</v>
      </c>
      <c r="J48">
        <v>450298</v>
      </c>
      <c r="L48">
        <v>36549</v>
      </c>
      <c r="M48">
        <v>40695</v>
      </c>
      <c r="N48">
        <v>25039</v>
      </c>
      <c r="O48">
        <v>24843</v>
      </c>
      <c r="P48">
        <v>16237</v>
      </c>
      <c r="Q48">
        <v>27621</v>
      </c>
      <c r="R48">
        <v>7983220</v>
      </c>
      <c r="S48">
        <v>228743</v>
      </c>
      <c r="T48">
        <v>25073333</v>
      </c>
      <c r="U48">
        <v>25940</v>
      </c>
      <c r="V48">
        <v>72928</v>
      </c>
      <c r="W48">
        <v>8681</v>
      </c>
      <c r="X48">
        <v>38992</v>
      </c>
      <c r="Y48">
        <v>257143</v>
      </c>
      <c r="Z48">
        <v>61475</v>
      </c>
      <c r="AA48">
        <v>26336</v>
      </c>
      <c r="AB48">
        <v>375827</v>
      </c>
      <c r="AC48">
        <v>7052</v>
      </c>
      <c r="AD48">
        <v>23863</v>
      </c>
      <c r="AE48">
        <v>398400</v>
      </c>
      <c r="AF48">
        <v>255845</v>
      </c>
      <c r="AG48">
        <v>369457</v>
      </c>
      <c r="AH48">
        <v>288000</v>
      </c>
      <c r="AI48">
        <v>22020</v>
      </c>
    </row>
    <row r="49" spans="1:35" x14ac:dyDescent="0.25">
      <c r="A49" t="s">
        <v>1322</v>
      </c>
      <c r="B49">
        <v>22610</v>
      </c>
      <c r="C49">
        <v>25341</v>
      </c>
      <c r="D49">
        <v>14203</v>
      </c>
      <c r="E49">
        <v>32308</v>
      </c>
      <c r="F49">
        <v>18611</v>
      </c>
      <c r="G49">
        <v>21389</v>
      </c>
      <c r="H49">
        <v>48584</v>
      </c>
      <c r="I49">
        <v>2650183</v>
      </c>
      <c r="J49">
        <v>515223</v>
      </c>
      <c r="L49">
        <v>43846</v>
      </c>
      <c r="M49">
        <v>46825</v>
      </c>
      <c r="N49">
        <v>28057</v>
      </c>
      <c r="O49">
        <v>27597</v>
      </c>
      <c r="P49">
        <v>19899</v>
      </c>
      <c r="Q49">
        <v>34053</v>
      </c>
      <c r="R49">
        <v>10000000</v>
      </c>
      <c r="S49">
        <v>254285</v>
      </c>
      <c r="T49">
        <v>29120000</v>
      </c>
      <c r="U49">
        <v>29255</v>
      </c>
      <c r="V49">
        <v>87948</v>
      </c>
      <c r="W49">
        <v>10210</v>
      </c>
      <c r="X49">
        <v>45471</v>
      </c>
      <c r="Y49">
        <v>309609</v>
      </c>
      <c r="Z49">
        <v>72747</v>
      </c>
      <c r="AA49">
        <v>29518</v>
      </c>
      <c r="AB49">
        <v>413657</v>
      </c>
      <c r="AC49">
        <v>8582</v>
      </c>
      <c r="AD49">
        <v>27538</v>
      </c>
      <c r="AE49">
        <v>456000</v>
      </c>
      <c r="AF49">
        <v>289975</v>
      </c>
      <c r="AG49">
        <v>416398</v>
      </c>
      <c r="AH49">
        <v>344000</v>
      </c>
      <c r="AI49">
        <v>30261</v>
      </c>
    </row>
    <row r="50" spans="1:35" x14ac:dyDescent="0.25">
      <c r="A50" t="s">
        <v>1323</v>
      </c>
      <c r="B50">
        <v>25248</v>
      </c>
      <c r="C50">
        <v>28358</v>
      </c>
      <c r="D50">
        <v>16464</v>
      </c>
      <c r="E50">
        <v>36000</v>
      </c>
      <c r="F50">
        <v>21211</v>
      </c>
      <c r="G50">
        <v>24570</v>
      </c>
      <c r="H50">
        <v>54908</v>
      </c>
      <c r="I50">
        <v>3013167</v>
      </c>
      <c r="J50">
        <v>591942</v>
      </c>
      <c r="L50">
        <v>52250</v>
      </c>
      <c r="M50">
        <v>53768</v>
      </c>
      <c r="N50">
        <v>31387</v>
      </c>
      <c r="O50">
        <v>30720</v>
      </c>
      <c r="P50">
        <v>23423</v>
      </c>
      <c r="Q50">
        <v>41367</v>
      </c>
      <c r="R50">
        <v>12568348</v>
      </c>
      <c r="S50">
        <v>281985</v>
      </c>
      <c r="T50">
        <v>33500000</v>
      </c>
      <c r="U50">
        <v>33320</v>
      </c>
      <c r="V50">
        <v>103624</v>
      </c>
      <c r="W50">
        <v>11824</v>
      </c>
      <c r="X50">
        <v>51537</v>
      </c>
      <c r="Y50">
        <v>372414</v>
      </c>
      <c r="Z50">
        <v>86447</v>
      </c>
      <c r="AA50">
        <v>32432</v>
      </c>
      <c r="AB50">
        <v>454355</v>
      </c>
      <c r="AC50">
        <v>10383</v>
      </c>
      <c r="AD50">
        <v>31975</v>
      </c>
      <c r="AE50">
        <v>525714</v>
      </c>
      <c r="AF50">
        <v>325184</v>
      </c>
      <c r="AG50">
        <v>469794</v>
      </c>
      <c r="AH50">
        <v>408000</v>
      </c>
      <c r="AI50">
        <v>41164</v>
      </c>
    </row>
    <row r="51" spans="1:35" x14ac:dyDescent="0.25">
      <c r="A51" t="s">
        <v>1324</v>
      </c>
      <c r="B51">
        <v>28473</v>
      </c>
      <c r="C51">
        <v>31897</v>
      </c>
      <c r="D51">
        <v>19081</v>
      </c>
      <c r="E51">
        <v>40258</v>
      </c>
      <c r="F51">
        <v>24336</v>
      </c>
      <c r="G51">
        <v>28194</v>
      </c>
      <c r="H51">
        <v>62994</v>
      </c>
      <c r="I51">
        <v>3456054</v>
      </c>
      <c r="J51">
        <v>685104</v>
      </c>
      <c r="L51">
        <v>62473</v>
      </c>
      <c r="M51">
        <v>61672</v>
      </c>
      <c r="N51">
        <v>35273</v>
      </c>
      <c r="O51">
        <v>33541</v>
      </c>
      <c r="P51">
        <v>28754</v>
      </c>
      <c r="Q51">
        <v>50896</v>
      </c>
      <c r="R51">
        <v>16088024</v>
      </c>
      <c r="S51">
        <v>314367</v>
      </c>
      <c r="T51">
        <v>38876000</v>
      </c>
      <c r="U51">
        <v>36773</v>
      </c>
      <c r="V51">
        <v>120834</v>
      </c>
      <c r="W51">
        <v>14030</v>
      </c>
      <c r="X51">
        <v>59336</v>
      </c>
      <c r="Y51">
        <v>450000</v>
      </c>
      <c r="Z51">
        <v>103719</v>
      </c>
      <c r="AA51">
        <v>35827</v>
      </c>
      <c r="AB51">
        <v>502492</v>
      </c>
      <c r="AC51">
        <v>12622</v>
      </c>
      <c r="AD51">
        <v>36000</v>
      </c>
      <c r="AE51">
        <v>607826</v>
      </c>
      <c r="AF51">
        <v>365464</v>
      </c>
      <c r="AG51">
        <v>535897</v>
      </c>
      <c r="AH51">
        <v>493333</v>
      </c>
      <c r="AI51">
        <v>59503</v>
      </c>
    </row>
    <row r="52" spans="1:35" x14ac:dyDescent="0.25">
      <c r="A52" t="s">
        <v>1325</v>
      </c>
      <c r="B52">
        <v>30444</v>
      </c>
      <c r="C52">
        <v>34247</v>
      </c>
      <c r="D52">
        <v>20682</v>
      </c>
      <c r="E52">
        <v>42900</v>
      </c>
      <c r="F52">
        <v>26382</v>
      </c>
      <c r="G52">
        <v>30217</v>
      </c>
      <c r="H52">
        <v>67802</v>
      </c>
      <c r="I52">
        <v>3717319</v>
      </c>
      <c r="J52">
        <v>749429</v>
      </c>
      <c r="L52">
        <v>68942</v>
      </c>
      <c r="M52">
        <v>66271</v>
      </c>
      <c r="N52">
        <v>37422</v>
      </c>
      <c r="O52">
        <v>35703</v>
      </c>
      <c r="P52">
        <v>32319</v>
      </c>
      <c r="Q52">
        <v>57167</v>
      </c>
      <c r="R52">
        <v>18341042</v>
      </c>
      <c r="S52">
        <v>333831</v>
      </c>
      <c r="T52">
        <v>42111111</v>
      </c>
      <c r="U52">
        <v>39573</v>
      </c>
      <c r="V52">
        <v>131300</v>
      </c>
      <c r="W52">
        <v>15451</v>
      </c>
      <c r="X52">
        <v>15451</v>
      </c>
      <c r="Y52">
        <v>63105</v>
      </c>
      <c r="Z52">
        <v>500000</v>
      </c>
      <c r="AA52">
        <v>115475</v>
      </c>
      <c r="AB52">
        <v>38007</v>
      </c>
      <c r="AC52">
        <v>532138</v>
      </c>
      <c r="AD52">
        <v>14166</v>
      </c>
      <c r="AE52">
        <v>39000</v>
      </c>
      <c r="AF52">
        <v>386621</v>
      </c>
      <c r="AG52">
        <v>578278</v>
      </c>
      <c r="AH52">
        <v>550137</v>
      </c>
      <c r="AI52">
        <v>72624</v>
      </c>
    </row>
    <row r="53" spans="1:35" x14ac:dyDescent="0.25">
      <c r="A53" t="s">
        <v>1326</v>
      </c>
      <c r="B53">
        <v>32783</v>
      </c>
      <c r="C53">
        <v>36989</v>
      </c>
      <c r="D53">
        <v>22349</v>
      </c>
      <c r="E53">
        <v>46286</v>
      </c>
      <c r="F53">
        <v>28757</v>
      </c>
      <c r="G53">
        <v>32764</v>
      </c>
      <c r="H53">
        <v>73576</v>
      </c>
      <c r="I53">
        <v>4046829</v>
      </c>
      <c r="J53">
        <v>824384</v>
      </c>
      <c r="L53">
        <v>76902</v>
      </c>
      <c r="M53">
        <v>72314</v>
      </c>
      <c r="N53">
        <v>40090</v>
      </c>
      <c r="O53">
        <v>37931</v>
      </c>
      <c r="P53">
        <v>36931</v>
      </c>
      <c r="Q53">
        <v>64342</v>
      </c>
      <c r="R53">
        <v>21336436</v>
      </c>
      <c r="S53">
        <v>357184</v>
      </c>
      <c r="T53">
        <v>46207692</v>
      </c>
      <c r="U53">
        <v>41868</v>
      </c>
      <c r="V53">
        <v>143576</v>
      </c>
      <c r="W53">
        <v>16819</v>
      </c>
      <c r="X53">
        <v>16819</v>
      </c>
      <c r="Y53">
        <v>66706</v>
      </c>
      <c r="Z53">
        <v>556667</v>
      </c>
      <c r="AA53">
        <v>129770</v>
      </c>
      <c r="AB53">
        <v>40363</v>
      </c>
      <c r="AC53">
        <v>568116</v>
      </c>
      <c r="AD53">
        <v>15965</v>
      </c>
      <c r="AE53">
        <v>42856</v>
      </c>
      <c r="AF53">
        <v>413681</v>
      </c>
      <c r="AG53">
        <v>634049</v>
      </c>
      <c r="AH53">
        <v>624000</v>
      </c>
      <c r="AI53">
        <v>91475</v>
      </c>
    </row>
    <row r="54" spans="1:35" x14ac:dyDescent="0.25">
      <c r="A54" t="s">
        <v>1327</v>
      </c>
      <c r="B54">
        <v>41060</v>
      </c>
      <c r="C54">
        <v>46687</v>
      </c>
      <c r="D54">
        <v>27703</v>
      </c>
      <c r="E54">
        <v>56690</v>
      </c>
      <c r="F54">
        <v>36242</v>
      </c>
      <c r="G54">
        <v>41279</v>
      </c>
      <c r="H54">
        <v>93646</v>
      </c>
      <c r="I54">
        <v>5018925</v>
      </c>
      <c r="J54">
        <v>1053000</v>
      </c>
      <c r="L54">
        <v>104552</v>
      </c>
      <c r="M54">
        <v>90698</v>
      </c>
      <c r="N54">
        <v>48671</v>
      </c>
      <c r="O54">
        <v>44975</v>
      </c>
      <c r="P54">
        <v>55210</v>
      </c>
      <c r="Q54">
        <v>87576</v>
      </c>
      <c r="R54">
        <v>35669091</v>
      </c>
      <c r="S54">
        <v>431136</v>
      </c>
      <c r="T54">
        <v>58292308</v>
      </c>
      <c r="U54">
        <v>51345</v>
      </c>
      <c r="V54">
        <v>181720</v>
      </c>
      <c r="W54">
        <v>22621</v>
      </c>
      <c r="X54">
        <v>22621</v>
      </c>
      <c r="Y54">
        <v>83332</v>
      </c>
      <c r="Z54">
        <v>800000</v>
      </c>
      <c r="AA54">
        <v>183785</v>
      </c>
      <c r="AB54">
        <v>48465</v>
      </c>
      <c r="AC54">
        <v>683043</v>
      </c>
      <c r="AD54">
        <v>21932</v>
      </c>
      <c r="AE54">
        <v>52000</v>
      </c>
      <c r="AF54">
        <v>498659</v>
      </c>
      <c r="AG54">
        <v>809868</v>
      </c>
      <c r="AH54">
        <v>888000</v>
      </c>
      <c r="AI54">
        <v>173310</v>
      </c>
    </row>
    <row r="56" spans="1:35" x14ac:dyDescent="0.25">
      <c r="A56" t="s">
        <v>1367</v>
      </c>
      <c r="B56" t="s">
        <v>1368</v>
      </c>
      <c r="C56" t="s">
        <v>1369</v>
      </c>
      <c r="D56" t="s">
        <v>1370</v>
      </c>
      <c r="E56" t="s">
        <v>1371</v>
      </c>
      <c r="F56" t="s">
        <v>1372</v>
      </c>
      <c r="H56" t="s">
        <v>1373</v>
      </c>
    </row>
    <row r="57" spans="1:35" x14ac:dyDescent="0.25">
      <c r="B57">
        <v>12537</v>
      </c>
      <c r="C57">
        <v>14190</v>
      </c>
      <c r="D57">
        <v>9284</v>
      </c>
      <c r="E57">
        <v>25044</v>
      </c>
      <c r="F57">
        <v>8081</v>
      </c>
      <c r="H57">
        <v>24281</v>
      </c>
    </row>
    <row r="58" spans="1:35" x14ac:dyDescent="0.25">
      <c r="B58">
        <v>16009</v>
      </c>
      <c r="C58">
        <v>18104</v>
      </c>
      <c r="D58">
        <v>12189</v>
      </c>
      <c r="E58">
        <v>31951</v>
      </c>
      <c r="F58">
        <v>10928</v>
      </c>
      <c r="H58">
        <v>31934</v>
      </c>
    </row>
    <row r="59" spans="1:35" x14ac:dyDescent="0.25">
      <c r="B59">
        <v>17502</v>
      </c>
      <c r="C59">
        <v>19836</v>
      </c>
      <c r="D59">
        <v>13535</v>
      </c>
      <c r="E59">
        <v>34849</v>
      </c>
      <c r="F59">
        <v>12314</v>
      </c>
      <c r="H59">
        <v>35095</v>
      </c>
    </row>
    <row r="60" spans="1:35" x14ac:dyDescent="0.25">
      <c r="B60">
        <v>18952</v>
      </c>
      <c r="C60">
        <v>21415</v>
      </c>
      <c r="D60">
        <v>14708</v>
      </c>
      <c r="E60">
        <v>37388</v>
      </c>
      <c r="F60">
        <v>13611</v>
      </c>
      <c r="H60">
        <v>37777</v>
      </c>
    </row>
    <row r="61" spans="1:35" x14ac:dyDescent="0.25">
      <c r="B61">
        <v>21557</v>
      </c>
      <c r="C61">
        <v>24440</v>
      </c>
      <c r="D61">
        <v>17429</v>
      </c>
      <c r="E61">
        <v>42263</v>
      </c>
      <c r="F61">
        <v>15901</v>
      </c>
      <c r="H61">
        <v>43803</v>
      </c>
    </row>
    <row r="62" spans="1:35" x14ac:dyDescent="0.25">
      <c r="B62">
        <v>24179</v>
      </c>
      <c r="C62">
        <v>27556</v>
      </c>
      <c r="D62">
        <v>19819</v>
      </c>
      <c r="E62">
        <v>47084</v>
      </c>
      <c r="F62">
        <v>18316</v>
      </c>
      <c r="H62">
        <v>49560</v>
      </c>
    </row>
    <row r="63" spans="1:35" x14ac:dyDescent="0.25">
      <c r="B63">
        <v>27006</v>
      </c>
      <c r="C63">
        <v>31182</v>
      </c>
      <c r="D63">
        <v>22695</v>
      </c>
      <c r="E63">
        <v>52351</v>
      </c>
      <c r="F63">
        <v>20856</v>
      </c>
      <c r="H63">
        <v>56220</v>
      </c>
    </row>
    <row r="64" spans="1:35" x14ac:dyDescent="0.25">
      <c r="B64">
        <v>30635</v>
      </c>
      <c r="C64">
        <v>35572</v>
      </c>
      <c r="D64">
        <v>25941</v>
      </c>
      <c r="E64">
        <v>59046</v>
      </c>
      <c r="F64">
        <v>23987</v>
      </c>
      <c r="H64">
        <v>63479</v>
      </c>
    </row>
    <row r="65" spans="2:8" x14ac:dyDescent="0.25">
      <c r="B65">
        <v>32816</v>
      </c>
      <c r="C65">
        <v>38196</v>
      </c>
      <c r="D65">
        <v>27972</v>
      </c>
      <c r="E65">
        <v>62955</v>
      </c>
      <c r="F65">
        <v>26032</v>
      </c>
      <c r="H65">
        <v>68083</v>
      </c>
    </row>
    <row r="66" spans="2:8" x14ac:dyDescent="0.25">
      <c r="B66">
        <v>35361</v>
      </c>
      <c r="C66">
        <v>41370</v>
      </c>
      <c r="D66">
        <v>30442</v>
      </c>
      <c r="E66">
        <v>68338</v>
      </c>
      <c r="F66">
        <v>28345</v>
      </c>
      <c r="H66">
        <v>74078</v>
      </c>
    </row>
    <row r="67" spans="2:8" x14ac:dyDescent="0.25">
      <c r="B67">
        <v>44071</v>
      </c>
      <c r="C67">
        <v>51810</v>
      </c>
      <c r="D67">
        <v>38239</v>
      </c>
      <c r="E67">
        <v>84067</v>
      </c>
      <c r="F67">
        <v>35878</v>
      </c>
      <c r="H67">
        <v>92421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8" t="s">
        <v>309</v>
      </c>
      <c r="B1" s="22" t="s">
        <v>266</v>
      </c>
      <c r="C1" s="22" t="s">
        <v>414</v>
      </c>
      <c r="D1" s="22" t="s">
        <v>410</v>
      </c>
      <c r="E1" s="22" t="s">
        <v>7</v>
      </c>
      <c r="F1" s="22" t="s">
        <v>415</v>
      </c>
      <c r="G1" s="1"/>
      <c r="H1" s="1"/>
      <c r="I1" s="1"/>
      <c r="J1" s="1"/>
      <c r="K1" s="1"/>
      <c r="L1" s="1"/>
      <c r="M1" s="1"/>
      <c r="N1" s="1"/>
    </row>
    <row r="2" spans="1:14" x14ac:dyDescent="0.25">
      <c r="A2" s="38" t="s">
        <v>317</v>
      </c>
      <c r="B2" s="38" t="s">
        <v>318</v>
      </c>
      <c r="C2" s="38" t="s">
        <v>390</v>
      </c>
      <c r="D2" s="38"/>
      <c r="E2" s="38" t="s">
        <v>319</v>
      </c>
      <c r="F2" s="38" t="s">
        <v>320</v>
      </c>
    </row>
    <row r="3" spans="1:14" x14ac:dyDescent="0.25">
      <c r="A3" s="38" t="s">
        <v>321</v>
      </c>
      <c r="B3" s="39" t="s">
        <v>322</v>
      </c>
      <c r="C3" s="39" t="s">
        <v>391</v>
      </c>
      <c r="D3" s="39" t="s">
        <v>411</v>
      </c>
      <c r="E3" s="39" t="s">
        <v>323</v>
      </c>
      <c r="F3" s="39" t="s">
        <v>313</v>
      </c>
    </row>
    <row r="4" spans="1:14" x14ac:dyDescent="0.25">
      <c r="A4" s="38" t="s">
        <v>324</v>
      </c>
      <c r="B4" s="38" t="s">
        <v>325</v>
      </c>
      <c r="C4" s="38" t="s">
        <v>392</v>
      </c>
      <c r="D4" s="41" t="s">
        <v>412</v>
      </c>
      <c r="E4" s="38" t="s">
        <v>326</v>
      </c>
      <c r="F4" s="38" t="s">
        <v>327</v>
      </c>
    </row>
    <row r="5" spans="1:14" x14ac:dyDescent="0.25">
      <c r="A5" s="38" t="s">
        <v>328</v>
      </c>
      <c r="B5" s="38" t="s">
        <v>329</v>
      </c>
      <c r="C5" s="38" t="s">
        <v>393</v>
      </c>
      <c r="D5" s="38" t="s">
        <v>413</v>
      </c>
      <c r="E5" s="38" t="s">
        <v>310</v>
      </c>
      <c r="F5" s="38" t="s">
        <v>330</v>
      </c>
    </row>
    <row r="6" spans="1:14" x14ac:dyDescent="0.25">
      <c r="A6" s="38" t="s">
        <v>331</v>
      </c>
      <c r="B6" s="39" t="s">
        <v>332</v>
      </c>
      <c r="C6" s="39" t="s">
        <v>394</v>
      </c>
      <c r="D6" s="39"/>
      <c r="E6" s="39" t="s">
        <v>333</v>
      </c>
      <c r="F6" s="39" t="s">
        <v>315</v>
      </c>
    </row>
    <row r="7" spans="1:14" x14ac:dyDescent="0.25">
      <c r="A7" s="38">
        <v>21</v>
      </c>
      <c r="B7" s="38" t="s">
        <v>311</v>
      </c>
      <c r="C7" s="38" t="s">
        <v>311</v>
      </c>
      <c r="D7" s="38"/>
      <c r="E7" s="38" t="s">
        <v>311</v>
      </c>
      <c r="F7" s="38" t="s">
        <v>311</v>
      </c>
    </row>
    <row r="8" spans="1:14" x14ac:dyDescent="0.25">
      <c r="A8" s="38"/>
      <c r="B8" s="38"/>
      <c r="D8" s="22" t="s">
        <v>416</v>
      </c>
      <c r="E8" s="38"/>
      <c r="F8" s="38"/>
    </row>
    <row r="9" spans="1:14" x14ac:dyDescent="0.25">
      <c r="A9" s="38"/>
      <c r="B9" s="38"/>
      <c r="E9" s="38"/>
      <c r="F9" s="38"/>
    </row>
    <row r="10" spans="1:14" x14ac:dyDescent="0.25">
      <c r="A10" s="38" t="s">
        <v>334</v>
      </c>
      <c r="B10" s="38" t="s">
        <v>335</v>
      </c>
      <c r="C10" s="38" t="s">
        <v>395</v>
      </c>
      <c r="D10" s="38"/>
      <c r="E10" s="38" t="s">
        <v>336</v>
      </c>
      <c r="F10" s="38" t="s">
        <v>337</v>
      </c>
    </row>
    <row r="11" spans="1:14" x14ac:dyDescent="0.25">
      <c r="A11" s="38" t="s">
        <v>338</v>
      </c>
      <c r="B11" s="38" t="s">
        <v>339</v>
      </c>
      <c r="C11" s="38" t="s">
        <v>396</v>
      </c>
      <c r="D11" s="39" t="s">
        <v>411</v>
      </c>
      <c r="E11" s="38" t="s">
        <v>343</v>
      </c>
      <c r="F11" s="38" t="s">
        <v>340</v>
      </c>
    </row>
    <row r="12" spans="1:14" x14ac:dyDescent="0.25">
      <c r="A12" s="38" t="s">
        <v>341</v>
      </c>
      <c r="B12" s="38" t="s">
        <v>342</v>
      </c>
      <c r="C12" s="38" t="s">
        <v>397</v>
      </c>
      <c r="D12" s="41" t="s">
        <v>412</v>
      </c>
      <c r="E12" s="38" t="s">
        <v>311</v>
      </c>
      <c r="F12" s="38" t="s">
        <v>344</v>
      </c>
    </row>
    <row r="13" spans="1:14" x14ac:dyDescent="0.25">
      <c r="A13" s="38">
        <v>25</v>
      </c>
      <c r="B13" s="38" t="s">
        <v>311</v>
      </c>
      <c r="C13" s="38" t="s">
        <v>311</v>
      </c>
      <c r="D13" s="38" t="s">
        <v>413</v>
      </c>
      <c r="F13" s="38" t="s">
        <v>311</v>
      </c>
    </row>
    <row r="14" spans="1:14" x14ac:dyDescent="0.25">
      <c r="A14" s="38">
        <v>26</v>
      </c>
      <c r="B14" s="38"/>
      <c r="C14" s="38"/>
      <c r="D14" s="38"/>
      <c r="E14" s="38"/>
      <c r="F14" s="38"/>
    </row>
    <row r="15" spans="1:14" x14ac:dyDescent="0.25">
      <c r="A15" s="38" t="s">
        <v>345</v>
      </c>
      <c r="B15" s="38" t="s">
        <v>346</v>
      </c>
      <c r="C15" s="38" t="s">
        <v>398</v>
      </c>
      <c r="D15" s="38"/>
      <c r="E15" s="38" t="s">
        <v>347</v>
      </c>
      <c r="F15" s="38" t="s">
        <v>348</v>
      </c>
    </row>
    <row r="16" spans="1:14" x14ac:dyDescent="0.25">
      <c r="A16" s="38" t="s">
        <v>349</v>
      </c>
      <c r="B16" s="38" t="s">
        <v>350</v>
      </c>
      <c r="C16" s="38" t="s">
        <v>399</v>
      </c>
      <c r="D16" s="38"/>
      <c r="E16" s="38" t="s">
        <v>351</v>
      </c>
      <c r="F16" s="38" t="s">
        <v>352</v>
      </c>
    </row>
    <row r="17" spans="1:6" x14ac:dyDescent="0.25">
      <c r="A17" s="38" t="s">
        <v>353</v>
      </c>
      <c r="B17" s="39" t="s">
        <v>314</v>
      </c>
      <c r="C17" s="39" t="s">
        <v>400</v>
      </c>
      <c r="D17" s="39"/>
      <c r="E17" s="39" t="s">
        <v>354</v>
      </c>
      <c r="F17" s="39" t="s">
        <v>355</v>
      </c>
    </row>
    <row r="18" spans="1:6" x14ac:dyDescent="0.25">
      <c r="A18" s="38" t="s">
        <v>356</v>
      </c>
      <c r="B18" s="38" t="s">
        <v>357</v>
      </c>
      <c r="C18" s="38" t="s">
        <v>401</v>
      </c>
      <c r="D18" s="38"/>
      <c r="E18" s="38" t="s">
        <v>358</v>
      </c>
      <c r="F18" s="38" t="s">
        <v>359</v>
      </c>
    </row>
    <row r="19" spans="1:6" x14ac:dyDescent="0.25">
      <c r="A19" s="38">
        <v>31</v>
      </c>
      <c r="B19" s="38" t="s">
        <v>311</v>
      </c>
      <c r="C19" s="38" t="s">
        <v>311</v>
      </c>
      <c r="D19" s="38"/>
      <c r="E19" s="38" t="s">
        <v>311</v>
      </c>
      <c r="F19" s="38" t="s">
        <v>311</v>
      </c>
    </row>
    <row r="20" spans="1:6" x14ac:dyDescent="0.25">
      <c r="A20" s="38" t="s">
        <v>360</v>
      </c>
      <c r="B20" s="38" t="s">
        <v>361</v>
      </c>
      <c r="C20" s="38" t="s">
        <v>402</v>
      </c>
      <c r="D20" s="38"/>
      <c r="E20" s="38" t="s">
        <v>362</v>
      </c>
      <c r="F20" s="38" t="s">
        <v>363</v>
      </c>
    </row>
    <row r="21" spans="1:6" x14ac:dyDescent="0.25">
      <c r="A21" s="40" t="s">
        <v>364</v>
      </c>
      <c r="B21" s="38" t="s">
        <v>316</v>
      </c>
      <c r="C21" s="38" t="s">
        <v>403</v>
      </c>
      <c r="D21" s="38"/>
      <c r="E21" s="38" t="s">
        <v>365</v>
      </c>
      <c r="F21" s="38" t="s">
        <v>366</v>
      </c>
    </row>
    <row r="22" spans="1:6" x14ac:dyDescent="0.25">
      <c r="A22" s="40" t="s">
        <v>367</v>
      </c>
      <c r="B22" s="22" t="s">
        <v>312</v>
      </c>
      <c r="C22" s="22" t="s">
        <v>404</v>
      </c>
      <c r="D22" s="22"/>
      <c r="E22" s="22" t="s">
        <v>368</v>
      </c>
      <c r="F22" s="22" t="s">
        <v>369</v>
      </c>
    </row>
    <row r="23" spans="1:6" x14ac:dyDescent="0.25">
      <c r="A23" s="38">
        <v>35</v>
      </c>
      <c r="B23" s="38" t="s">
        <v>311</v>
      </c>
      <c r="C23" s="38" t="s">
        <v>311</v>
      </c>
      <c r="D23" s="38"/>
      <c r="E23" s="38" t="s">
        <v>311</v>
      </c>
      <c r="F23" s="38" t="s">
        <v>311</v>
      </c>
    </row>
    <row r="24" spans="1:6" x14ac:dyDescent="0.25">
      <c r="A24" s="38">
        <v>36</v>
      </c>
      <c r="B24" s="38"/>
      <c r="C24" s="38"/>
      <c r="D24" s="38"/>
      <c r="E24" s="38"/>
      <c r="F24" s="38"/>
    </row>
    <row r="25" spans="1:6" x14ac:dyDescent="0.25">
      <c r="A25" s="38" t="s">
        <v>370</v>
      </c>
      <c r="B25" s="38" t="s">
        <v>371</v>
      </c>
      <c r="C25" s="38" t="s">
        <v>405</v>
      </c>
      <c r="D25" s="38"/>
      <c r="E25" s="38" t="s">
        <v>372</v>
      </c>
      <c r="F25" s="38" t="s">
        <v>373</v>
      </c>
    </row>
    <row r="26" spans="1:6" x14ac:dyDescent="0.25">
      <c r="A26" s="38" t="s">
        <v>374</v>
      </c>
      <c r="B26" s="38" t="s">
        <v>375</v>
      </c>
      <c r="C26" s="38" t="s">
        <v>406</v>
      </c>
      <c r="D26" s="39" t="s">
        <v>411</v>
      </c>
      <c r="E26" s="38" t="s">
        <v>376</v>
      </c>
      <c r="F26" s="38" t="s">
        <v>377</v>
      </c>
    </row>
    <row r="27" spans="1:6" x14ac:dyDescent="0.25">
      <c r="A27" s="38" t="s">
        <v>378</v>
      </c>
      <c r="B27" s="38" t="s">
        <v>379</v>
      </c>
      <c r="C27" s="38" t="s">
        <v>407</v>
      </c>
      <c r="D27" s="41" t="s">
        <v>412</v>
      </c>
      <c r="E27" s="38" t="s">
        <v>380</v>
      </c>
      <c r="F27" s="38" t="s">
        <v>381</v>
      </c>
    </row>
    <row r="28" spans="1:6" x14ac:dyDescent="0.25">
      <c r="A28" s="38" t="s">
        <v>382</v>
      </c>
      <c r="B28" s="38" t="s">
        <v>383</v>
      </c>
      <c r="C28" s="38" t="s">
        <v>408</v>
      </c>
      <c r="D28" s="38" t="s">
        <v>413</v>
      </c>
      <c r="E28" s="38" t="s">
        <v>384</v>
      </c>
      <c r="F28" s="38" t="s">
        <v>385</v>
      </c>
    </row>
    <row r="29" spans="1:6" x14ac:dyDescent="0.25">
      <c r="A29" s="38" t="s">
        <v>386</v>
      </c>
      <c r="B29" s="39" t="s">
        <v>387</v>
      </c>
      <c r="C29" s="39" t="s">
        <v>409</v>
      </c>
      <c r="D29" s="39"/>
      <c r="E29" s="39" t="s">
        <v>388</v>
      </c>
      <c r="F29" s="39" t="s">
        <v>389</v>
      </c>
    </row>
    <row r="30" spans="1:6" x14ac:dyDescent="0.25">
      <c r="A30" s="38">
        <v>42</v>
      </c>
      <c r="B30" s="38" t="s">
        <v>311</v>
      </c>
      <c r="C30" s="38" t="s">
        <v>311</v>
      </c>
      <c r="D30" s="38"/>
      <c r="E30" s="38" t="s">
        <v>311</v>
      </c>
      <c r="F30" s="38" t="s">
        <v>311</v>
      </c>
    </row>
    <row r="31" spans="1:6" x14ac:dyDescent="0.25">
      <c r="A31" s="38">
        <v>43</v>
      </c>
      <c r="B31" s="38"/>
      <c r="C31" s="38"/>
      <c r="D31" s="38"/>
      <c r="E31" s="38"/>
    </row>
    <row r="32" spans="1:6" x14ac:dyDescent="0.25">
      <c r="A32" s="38">
        <v>44</v>
      </c>
      <c r="B32" s="38"/>
      <c r="C32" s="38"/>
      <c r="D32" s="38"/>
      <c r="E32" s="38"/>
    </row>
    <row r="33" spans="1:5" x14ac:dyDescent="0.25">
      <c r="A33" s="38">
        <v>45</v>
      </c>
      <c r="B33" s="38"/>
      <c r="C33" s="38"/>
      <c r="D33" s="38"/>
      <c r="E33" s="38"/>
    </row>
    <row r="34" spans="1:5" x14ac:dyDescent="0.25">
      <c r="A34" s="38"/>
      <c r="B34" s="38"/>
      <c r="C34" s="38"/>
      <c r="D34" s="38"/>
      <c r="E34" s="38"/>
    </row>
    <row r="35" spans="1:5" x14ac:dyDescent="0.25">
      <c r="A35" s="38"/>
      <c r="B35" s="38"/>
      <c r="C35" s="38"/>
      <c r="D35" s="38"/>
      <c r="E35" s="38"/>
    </row>
    <row r="36" spans="1:5" x14ac:dyDescent="0.25">
      <c r="A36" s="38"/>
      <c r="B36" s="38"/>
      <c r="C36" s="38"/>
      <c r="D36" s="38"/>
      <c r="E36" s="38"/>
    </row>
  </sheetData>
  <hyperlinks>
    <hyperlink ref="D4" r:id="rId1"/>
    <hyperlink ref="D12" r:id="rId2"/>
    <hyperlink ref="D27" r:id="rId3"/>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D20" sqref="D20"/>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57" t="s">
        <v>245</v>
      </c>
      <c r="E9" s="57"/>
      <c r="F9" s="57"/>
      <c r="G9" s="57"/>
      <c r="H9" s="57"/>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C11*C76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J11*J76</f>
        <v>12.262500000000001</v>
      </c>
      <c r="L12" s="18"/>
      <c r="M12" s="18">
        <f>M11*M76*3.78541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2"/>
      <c r="C22" s="32"/>
      <c r="D22" s="32"/>
      <c r="E22" s="32"/>
      <c r="F22" s="32"/>
      <c r="G22" s="32"/>
      <c r="H22" s="32"/>
      <c r="I22" s="32"/>
      <c r="J22" s="32"/>
      <c r="L22" s="2"/>
      <c r="M22" s="32"/>
      <c r="N22" s="2"/>
      <c r="O22" s="2"/>
      <c r="P22" s="2"/>
      <c r="Q22" s="2"/>
      <c r="R22" s="2"/>
    </row>
    <row r="23" spans="1:18" x14ac:dyDescent="0.25">
      <c r="A23" s="1" t="s">
        <v>194</v>
      </c>
      <c r="B23" s="18"/>
      <c r="C23" s="18" t="s">
        <v>29</v>
      </c>
      <c r="D23" s="18" t="s">
        <v>67</v>
      </c>
      <c r="E23" s="18" t="s">
        <v>28</v>
      </c>
      <c r="F23" s="18" t="s">
        <v>28</v>
      </c>
      <c r="G23" s="18" t="s">
        <v>52</v>
      </c>
      <c r="H23" s="18" t="s">
        <v>29</v>
      </c>
      <c r="I23" s="18"/>
      <c r="J23" s="18" t="s">
        <v>67</v>
      </c>
      <c r="L23" s="18"/>
      <c r="M23" s="18" t="s">
        <v>37</v>
      </c>
      <c r="N23" s="10"/>
      <c r="O23" s="10"/>
      <c r="P23" s="10"/>
      <c r="Q23" s="10"/>
    </row>
    <row r="24" spans="1:18" x14ac:dyDescent="0.25">
      <c r="A24" s="1" t="s">
        <v>195</v>
      </c>
      <c r="B24" s="2"/>
      <c r="C24" s="2">
        <v>1</v>
      </c>
      <c r="D24" s="2">
        <v>1.5</v>
      </c>
      <c r="E24" s="2">
        <v>0.7</v>
      </c>
      <c r="F24" s="2">
        <v>0.25</v>
      </c>
      <c r="G24" s="2">
        <v>0.4</v>
      </c>
      <c r="H24" s="2">
        <v>3</v>
      </c>
      <c r="I24" s="2"/>
      <c r="J24" s="2">
        <v>12</v>
      </c>
      <c r="L24" s="2"/>
      <c r="M24" s="19">
        <v>4.3</v>
      </c>
    </row>
    <row r="25" spans="1:18" x14ac:dyDescent="0.25">
      <c r="B25" s="30"/>
      <c r="C25" s="30"/>
      <c r="D25" s="30"/>
      <c r="E25" s="30"/>
      <c r="F25" s="30"/>
      <c r="G25" s="30"/>
      <c r="H25" s="30"/>
      <c r="I25" s="30"/>
      <c r="J25" s="30"/>
      <c r="L25" s="2"/>
      <c r="M25" s="30"/>
      <c r="N25" s="2"/>
      <c r="O25" s="2"/>
      <c r="P25" s="2"/>
      <c r="Q25" s="2"/>
      <c r="R25" s="2"/>
    </row>
    <row r="26" spans="1:18" x14ac:dyDescent="0.25">
      <c r="B26" s="32"/>
      <c r="C26" s="32"/>
      <c r="D26" s="32"/>
      <c r="E26" s="32"/>
      <c r="F26" s="32"/>
      <c r="G26" s="32"/>
      <c r="H26" s="32"/>
      <c r="I26" s="32"/>
      <c r="J26" s="32"/>
      <c r="L26" s="2"/>
      <c r="M26" s="32"/>
      <c r="N26" s="2"/>
      <c r="O26" s="2"/>
      <c r="P26" s="2"/>
      <c r="Q26" s="2"/>
      <c r="R26" s="2"/>
    </row>
    <row r="27" spans="1:18" x14ac:dyDescent="0.25">
      <c r="A27" s="1" t="s">
        <v>211</v>
      </c>
      <c r="B27" s="2"/>
      <c r="C27" s="2" t="s">
        <v>34</v>
      </c>
      <c r="D27" s="2" t="s">
        <v>30</v>
      </c>
      <c r="E27" s="2" t="s">
        <v>23</v>
      </c>
      <c r="F27" s="2" t="s">
        <v>31</v>
      </c>
      <c r="G27" s="2" t="s">
        <v>32</v>
      </c>
      <c r="H27" s="2" t="s">
        <v>23</v>
      </c>
      <c r="I27" s="2"/>
      <c r="J27" s="2" t="s">
        <v>33</v>
      </c>
      <c r="L27" s="2"/>
      <c r="M27" s="2" t="s">
        <v>35</v>
      </c>
    </row>
    <row r="28" spans="1:18" x14ac:dyDescent="0.25">
      <c r="A28" s="1" t="s">
        <v>212</v>
      </c>
      <c r="B28" s="2"/>
      <c r="C28" s="2" t="s">
        <v>37</v>
      </c>
      <c r="D28" s="2" t="s">
        <v>31</v>
      </c>
      <c r="E28" s="2" t="s">
        <v>36</v>
      </c>
      <c r="F28" s="2" t="s">
        <v>25</v>
      </c>
      <c r="G28" s="2" t="s">
        <v>36</v>
      </c>
      <c r="H28" s="2" t="s">
        <v>27</v>
      </c>
      <c r="I28" s="2"/>
      <c r="J28" s="2" t="s">
        <v>27</v>
      </c>
      <c r="L28" s="2"/>
      <c r="M28" s="2" t="s">
        <v>38</v>
      </c>
    </row>
    <row r="29" spans="1:18" x14ac:dyDescent="0.25">
      <c r="B29" s="2"/>
      <c r="C29" s="2"/>
      <c r="D29" s="2"/>
      <c r="E29" s="2"/>
      <c r="F29" s="2"/>
      <c r="G29" s="2"/>
      <c r="H29" s="2"/>
      <c r="I29" s="2"/>
      <c r="J29" s="2"/>
      <c r="L29" s="2"/>
      <c r="M29" s="2"/>
    </row>
    <row r="30" spans="1:18" x14ac:dyDescent="0.25">
      <c r="B30" s="32"/>
      <c r="C30" s="32"/>
      <c r="D30" s="32"/>
      <c r="E30" s="32"/>
      <c r="F30" s="32"/>
      <c r="G30" s="32"/>
      <c r="H30" s="32"/>
      <c r="I30" s="32"/>
      <c r="J30" s="32"/>
      <c r="L30" s="2"/>
      <c r="M30" s="32"/>
      <c r="N30" s="2"/>
      <c r="O30" s="2"/>
      <c r="P30" s="2"/>
      <c r="Q30" s="2"/>
      <c r="R30" s="2"/>
    </row>
    <row r="31" spans="1:18" x14ac:dyDescent="0.25">
      <c r="A31" s="1" t="s">
        <v>214</v>
      </c>
      <c r="B31" s="2"/>
      <c r="C31" s="2" t="s">
        <v>87</v>
      </c>
      <c r="D31" s="2" t="s">
        <v>80</v>
      </c>
      <c r="E31" s="2" t="s">
        <v>81</v>
      </c>
      <c r="F31" s="2" t="s">
        <v>82</v>
      </c>
      <c r="G31" s="2" t="s">
        <v>83</v>
      </c>
      <c r="H31" s="2" t="s">
        <v>84</v>
      </c>
      <c r="I31" s="2"/>
      <c r="J31" s="2" t="s">
        <v>85</v>
      </c>
      <c r="L31" s="2"/>
      <c r="M31" s="2" t="s">
        <v>86</v>
      </c>
    </row>
    <row r="32" spans="1:18" x14ac:dyDescent="0.25">
      <c r="A32" s="1" t="s">
        <v>213</v>
      </c>
      <c r="B32" s="2"/>
      <c r="C32" s="2" t="s">
        <v>88</v>
      </c>
      <c r="D32" s="2" t="s">
        <v>88</v>
      </c>
      <c r="E32" s="2" t="s">
        <v>88</v>
      </c>
      <c r="F32" s="2" t="s">
        <v>88</v>
      </c>
      <c r="G32" s="2" t="s">
        <v>88</v>
      </c>
      <c r="H32" s="2" t="s">
        <v>88</v>
      </c>
      <c r="I32" s="2"/>
      <c r="J32" s="2" t="s">
        <v>88</v>
      </c>
      <c r="L32" s="2"/>
      <c r="M32" s="2" t="s">
        <v>89</v>
      </c>
    </row>
    <row r="33" spans="1:18" x14ac:dyDescent="0.25">
      <c r="B33" s="2"/>
      <c r="C33" s="2"/>
      <c r="D33" s="2"/>
      <c r="E33" s="2"/>
      <c r="F33" s="2"/>
      <c r="G33" s="2"/>
      <c r="H33" s="2"/>
      <c r="I33" s="2"/>
      <c r="J33" s="2"/>
      <c r="L33" s="2"/>
      <c r="M33" s="2"/>
    </row>
    <row r="34" spans="1:18" x14ac:dyDescent="0.25">
      <c r="B34" s="32"/>
      <c r="C34" s="32"/>
      <c r="D34" s="32"/>
      <c r="E34" s="32"/>
      <c r="F34" s="32"/>
      <c r="G34" s="32"/>
      <c r="H34" s="32"/>
      <c r="I34" s="32"/>
      <c r="J34" s="32"/>
      <c r="L34" s="2"/>
      <c r="M34" s="32"/>
      <c r="N34" s="2"/>
      <c r="O34" s="2"/>
      <c r="P34" s="2"/>
      <c r="Q34" s="2"/>
      <c r="R34" s="2"/>
    </row>
    <row r="35" spans="1:18" x14ac:dyDescent="0.25">
      <c r="A35" s="2" t="s">
        <v>220</v>
      </c>
      <c r="B35" s="2"/>
      <c r="C35" s="2">
        <v>16754</v>
      </c>
      <c r="D35" s="2">
        <v>16942</v>
      </c>
      <c r="E35" s="2">
        <v>11457</v>
      </c>
      <c r="F35" s="2">
        <v>21850</v>
      </c>
      <c r="G35" s="2">
        <v>9831</v>
      </c>
      <c r="H35" s="2">
        <v>13363</v>
      </c>
      <c r="I35" s="2"/>
      <c r="J35" s="2">
        <v>2874373</v>
      </c>
      <c r="L35" s="6"/>
      <c r="M35" s="2" t="s">
        <v>39</v>
      </c>
    </row>
    <row r="36" spans="1:18" x14ac:dyDescent="0.25">
      <c r="A36" s="2" t="s">
        <v>221</v>
      </c>
      <c r="B36" s="2"/>
      <c r="C36" s="2">
        <v>22562</v>
      </c>
      <c r="D36" s="2">
        <v>23515</v>
      </c>
      <c r="E36" s="2">
        <v>17165</v>
      </c>
      <c r="F36" s="2">
        <v>30360</v>
      </c>
      <c r="G36" s="2">
        <v>15015</v>
      </c>
      <c r="H36" s="2">
        <v>19625</v>
      </c>
      <c r="I36" s="2"/>
      <c r="J36" s="2">
        <v>4250597</v>
      </c>
      <c r="L36" s="6"/>
      <c r="M36" s="2" t="s">
        <v>41</v>
      </c>
    </row>
    <row r="37" spans="1:18" x14ac:dyDescent="0.25">
      <c r="A37" s="2" t="s">
        <v>222</v>
      </c>
      <c r="B37" s="2"/>
      <c r="C37" s="2">
        <v>29932</v>
      </c>
      <c r="D37" s="2">
        <v>31800</v>
      </c>
      <c r="E37" s="2">
        <v>24482</v>
      </c>
      <c r="F37" s="2">
        <v>41566</v>
      </c>
      <c r="G37" s="2">
        <v>22231</v>
      </c>
      <c r="H37" s="2">
        <v>28783</v>
      </c>
      <c r="I37" s="2"/>
      <c r="J37" s="2">
        <v>6238189</v>
      </c>
      <c r="L37" s="6"/>
      <c r="M37" s="2" t="s">
        <v>43</v>
      </c>
    </row>
    <row r="38" spans="1:18" x14ac:dyDescent="0.25">
      <c r="A38" s="22" t="s">
        <v>196</v>
      </c>
      <c r="B38" s="2"/>
      <c r="C38" s="2" t="s">
        <v>144</v>
      </c>
      <c r="D38" s="2" t="s">
        <v>166</v>
      </c>
      <c r="E38" s="2" t="s">
        <v>166</v>
      </c>
      <c r="F38" s="2" t="s">
        <v>144</v>
      </c>
      <c r="G38" s="2" t="s">
        <v>166</v>
      </c>
      <c r="H38" s="2" t="s">
        <v>166</v>
      </c>
      <c r="I38" s="2"/>
      <c r="J38" s="2" t="s">
        <v>166</v>
      </c>
      <c r="L38" s="2"/>
      <c r="M38" s="2" t="s">
        <v>166</v>
      </c>
    </row>
    <row r="39" spans="1:18" x14ac:dyDescent="0.25">
      <c r="A39" s="1" t="s">
        <v>197</v>
      </c>
      <c r="B39" s="2"/>
      <c r="C39" s="2">
        <v>1400</v>
      </c>
      <c r="D39" s="2" t="s">
        <v>40</v>
      </c>
      <c r="E39" s="2" t="s">
        <v>44</v>
      </c>
      <c r="F39" s="2" t="s">
        <v>45</v>
      </c>
      <c r="G39" s="2" t="s">
        <v>46</v>
      </c>
      <c r="H39" s="2" t="s">
        <v>47</v>
      </c>
      <c r="I39" s="2"/>
      <c r="J39" s="2" t="s">
        <v>48</v>
      </c>
      <c r="L39" s="2"/>
      <c r="M39" s="2" t="s">
        <v>39</v>
      </c>
    </row>
    <row r="40" spans="1:18" x14ac:dyDescent="0.25">
      <c r="A40" s="1" t="s">
        <v>198</v>
      </c>
      <c r="B40" s="2"/>
      <c r="C40" s="2">
        <v>1900</v>
      </c>
      <c r="D40" s="2" t="s">
        <v>51</v>
      </c>
      <c r="E40" s="2" t="s">
        <v>40</v>
      </c>
      <c r="F40" s="2" t="s">
        <v>29</v>
      </c>
      <c r="G40" s="2" t="s">
        <v>52</v>
      </c>
      <c r="H40" s="2" t="s">
        <v>50</v>
      </c>
      <c r="I40" s="2"/>
      <c r="J40" s="2" t="s">
        <v>53</v>
      </c>
      <c r="L40" s="2"/>
      <c r="M40" s="2" t="s">
        <v>41</v>
      </c>
    </row>
    <row r="41" spans="1:18" x14ac:dyDescent="0.25">
      <c r="A41" s="1" t="s">
        <v>199</v>
      </c>
      <c r="B41" s="2"/>
      <c r="C41" s="2">
        <v>2500</v>
      </c>
      <c r="D41" s="2" t="s">
        <v>54</v>
      </c>
      <c r="E41" s="2" t="s">
        <v>55</v>
      </c>
      <c r="F41" s="2" t="s">
        <v>56</v>
      </c>
      <c r="G41" s="2" t="s">
        <v>45</v>
      </c>
      <c r="H41" s="2" t="s">
        <v>57</v>
      </c>
      <c r="I41" s="2"/>
      <c r="J41" s="2" t="s">
        <v>58</v>
      </c>
      <c r="L41" s="2"/>
      <c r="M41" s="2" t="s">
        <v>43</v>
      </c>
    </row>
    <row r="42" spans="1:18" x14ac:dyDescent="0.25">
      <c r="A42" s="2" t="s">
        <v>59</v>
      </c>
      <c r="B42" s="2"/>
      <c r="C42" s="2">
        <v>0.25</v>
      </c>
      <c r="D42" s="2">
        <v>0.25</v>
      </c>
      <c r="E42" s="2">
        <v>0.25</v>
      </c>
      <c r="F42" s="2">
        <v>0.25</v>
      </c>
      <c r="G42" s="2">
        <v>0.25</v>
      </c>
      <c r="H42" s="2">
        <v>0.25</v>
      </c>
      <c r="I42" s="2"/>
      <c r="J42" s="2">
        <v>0.25</v>
      </c>
      <c r="L42" s="2"/>
      <c r="M42" s="2">
        <v>0.2034</v>
      </c>
    </row>
    <row r="43" spans="1:18" x14ac:dyDescent="0.25">
      <c r="A43" s="2" t="s">
        <v>60</v>
      </c>
      <c r="B43" s="2"/>
      <c r="C43" s="2">
        <v>0.25</v>
      </c>
      <c r="D43" s="2">
        <v>0.25</v>
      </c>
      <c r="E43" s="2">
        <v>0.25</v>
      </c>
      <c r="F43" s="2">
        <v>0.25</v>
      </c>
      <c r="G43" s="2">
        <v>0.25</v>
      </c>
      <c r="H43" s="2">
        <v>0.25</v>
      </c>
      <c r="I43" s="2"/>
      <c r="J43" s="2">
        <v>0.25</v>
      </c>
      <c r="L43" s="2"/>
      <c r="M43" s="2">
        <v>0.23899999999999999</v>
      </c>
    </row>
    <row r="44" spans="1:18" x14ac:dyDescent="0.25">
      <c r="A44" s="2" t="s">
        <v>61</v>
      </c>
      <c r="B44" s="2"/>
      <c r="C44" s="2">
        <v>0.25</v>
      </c>
      <c r="D44" s="2">
        <v>0.25</v>
      </c>
      <c r="E44" s="2">
        <v>0.25</v>
      </c>
      <c r="F44" s="2">
        <v>0.25</v>
      </c>
      <c r="G44" s="2">
        <v>0.25</v>
      </c>
      <c r="H44" s="2">
        <v>0.25</v>
      </c>
      <c r="I44" s="2"/>
      <c r="J44" s="2">
        <v>0.25</v>
      </c>
      <c r="L44" s="2"/>
      <c r="M44" s="2">
        <v>0.24390000000000001</v>
      </c>
    </row>
    <row r="45" spans="1:18" x14ac:dyDescent="0.25">
      <c r="A45" s="2" t="s">
        <v>62</v>
      </c>
      <c r="B45" s="2"/>
      <c r="C45" s="2">
        <v>0.25</v>
      </c>
      <c r="D45" s="2">
        <v>0.25</v>
      </c>
      <c r="E45" s="2">
        <v>0.25</v>
      </c>
      <c r="F45" s="2">
        <v>0.25</v>
      </c>
      <c r="G45" s="2">
        <v>0.25</v>
      </c>
      <c r="H45" s="2">
        <v>0.25</v>
      </c>
      <c r="I45" s="2"/>
      <c r="J45" s="2">
        <v>0.25</v>
      </c>
      <c r="L45" s="2"/>
      <c r="M45" s="2">
        <v>0.31369999999999998</v>
      </c>
    </row>
    <row r="46" spans="1:18" x14ac:dyDescent="0.25">
      <c r="A46" s="1" t="s">
        <v>223</v>
      </c>
      <c r="B46" s="2"/>
      <c r="C46" s="2" t="s">
        <v>46</v>
      </c>
      <c r="D46" s="2" t="s">
        <v>63</v>
      </c>
      <c r="E46" s="2" t="s">
        <v>42</v>
      </c>
      <c r="F46" s="2" t="s">
        <v>28</v>
      </c>
      <c r="G46" s="2" t="s">
        <v>50</v>
      </c>
      <c r="H46" s="2" t="s">
        <v>42</v>
      </c>
      <c r="I46" s="2"/>
      <c r="J46" s="2" t="s">
        <v>30</v>
      </c>
      <c r="L46" s="2"/>
      <c r="M46" s="2">
        <v>0</v>
      </c>
    </row>
    <row r="47" spans="1:18" x14ac:dyDescent="0.25">
      <c r="A47" s="1" t="s">
        <v>224</v>
      </c>
      <c r="B47" s="2"/>
      <c r="C47" s="2" t="s">
        <v>69</v>
      </c>
      <c r="D47" s="2" t="s">
        <v>39</v>
      </c>
      <c r="E47" s="2" t="s">
        <v>25</v>
      </c>
      <c r="F47" s="2" t="s">
        <v>37</v>
      </c>
      <c r="G47" s="2" t="s">
        <v>64</v>
      </c>
      <c r="H47" s="2" t="s">
        <v>65</v>
      </c>
      <c r="I47" s="2"/>
      <c r="J47" s="2" t="s">
        <v>66</v>
      </c>
      <c r="L47" s="2"/>
      <c r="M47" s="2" t="s">
        <v>68</v>
      </c>
    </row>
    <row r="48" spans="1:18" x14ac:dyDescent="0.25">
      <c r="A48" s="1" t="s">
        <v>225</v>
      </c>
      <c r="B48" s="2"/>
      <c r="C48" s="2" t="s">
        <v>72</v>
      </c>
      <c r="D48" s="2" t="s">
        <v>36</v>
      </c>
      <c r="E48" s="2" t="s">
        <v>37</v>
      </c>
      <c r="F48" s="2" t="s">
        <v>32</v>
      </c>
      <c r="G48" s="2" t="s">
        <v>70</v>
      </c>
      <c r="H48" s="2" t="s">
        <v>27</v>
      </c>
      <c r="I48" s="2"/>
      <c r="J48" s="2" t="s">
        <v>71</v>
      </c>
      <c r="L48" s="2"/>
      <c r="M48" s="2" t="s">
        <v>43</v>
      </c>
    </row>
    <row r="49" spans="1:18" x14ac:dyDescent="0.25">
      <c r="A49" s="1" t="s">
        <v>226</v>
      </c>
      <c r="B49" s="2"/>
      <c r="C49" s="2" t="s">
        <v>32</v>
      </c>
      <c r="D49" s="2" t="s">
        <v>73</v>
      </c>
      <c r="E49" s="2" t="s">
        <v>32</v>
      </c>
      <c r="F49" s="2" t="s">
        <v>24</v>
      </c>
      <c r="G49" s="2" t="s">
        <v>73</v>
      </c>
      <c r="H49" s="2" t="s">
        <v>34</v>
      </c>
      <c r="I49" s="2"/>
      <c r="J49" s="2" t="s">
        <v>74</v>
      </c>
      <c r="L49" s="2"/>
      <c r="M49" s="2" t="s">
        <v>75</v>
      </c>
    </row>
    <row r="50" spans="1:18" x14ac:dyDescent="0.25">
      <c r="A50" s="1" t="s">
        <v>200</v>
      </c>
      <c r="B50" s="2"/>
      <c r="C50" s="2"/>
      <c r="D50" s="2"/>
      <c r="E50" s="2"/>
      <c r="F50" s="2"/>
      <c r="G50" s="2"/>
      <c r="H50" s="2"/>
      <c r="I50" s="2"/>
      <c r="J50" s="2"/>
      <c r="L50" s="2"/>
      <c r="M50" s="2"/>
    </row>
    <row r="51" spans="1:18" x14ac:dyDescent="0.25">
      <c r="A51" s="1" t="s">
        <v>201</v>
      </c>
      <c r="B51" s="2"/>
      <c r="C51" s="2" t="s">
        <v>77</v>
      </c>
      <c r="D51" s="2" t="s">
        <v>77</v>
      </c>
      <c r="E51" s="2" t="s">
        <v>77</v>
      </c>
      <c r="F51" s="2" t="s">
        <v>77</v>
      </c>
      <c r="G51" s="2" t="s">
        <v>77</v>
      </c>
      <c r="H51" s="2" t="s">
        <v>77</v>
      </c>
      <c r="I51" s="2"/>
      <c r="J51" s="2" t="s">
        <v>50</v>
      </c>
      <c r="L51" s="2"/>
      <c r="M51" s="2" t="s">
        <v>77</v>
      </c>
    </row>
    <row r="52" spans="1:18" x14ac:dyDescent="0.25">
      <c r="A52" s="1" t="s">
        <v>202</v>
      </c>
      <c r="B52" s="2"/>
      <c r="C52" s="2" t="s">
        <v>50</v>
      </c>
      <c r="D52" s="2" t="s">
        <v>50</v>
      </c>
      <c r="E52" s="2" t="s">
        <v>50</v>
      </c>
      <c r="F52" s="2" t="s">
        <v>50</v>
      </c>
      <c r="G52" s="2" t="s">
        <v>50</v>
      </c>
      <c r="H52" s="2" t="s">
        <v>50</v>
      </c>
      <c r="I52" s="2"/>
      <c r="J52" s="2" t="s">
        <v>49</v>
      </c>
      <c r="L52" s="2"/>
      <c r="M52" s="2" t="s">
        <v>50</v>
      </c>
    </row>
    <row r="53" spans="1:18" x14ac:dyDescent="0.25">
      <c r="A53" s="1" t="s">
        <v>203</v>
      </c>
      <c r="B53" s="2"/>
      <c r="C53" s="2" t="s">
        <v>49</v>
      </c>
      <c r="D53" s="2" t="s">
        <v>49</v>
      </c>
      <c r="E53" s="2" t="s">
        <v>49</v>
      </c>
      <c r="F53" s="2" t="s">
        <v>49</v>
      </c>
      <c r="G53" s="2" t="s">
        <v>49</v>
      </c>
      <c r="H53" s="2" t="s">
        <v>49</v>
      </c>
      <c r="I53" s="2"/>
      <c r="J53" s="2" t="s">
        <v>25</v>
      </c>
      <c r="L53" s="2"/>
      <c r="M53" s="2" t="s">
        <v>49</v>
      </c>
    </row>
    <row r="54" spans="1:18" x14ac:dyDescent="0.25">
      <c r="A54" s="1" t="s">
        <v>204</v>
      </c>
      <c r="B54" s="2"/>
      <c r="C54" s="2" t="s">
        <v>27</v>
      </c>
      <c r="D54" s="2" t="s">
        <v>27</v>
      </c>
      <c r="E54" s="2" t="s">
        <v>27</v>
      </c>
      <c r="F54" s="2" t="s">
        <v>27</v>
      </c>
      <c r="G54" s="2" t="s">
        <v>27</v>
      </c>
      <c r="H54" s="2" t="s">
        <v>27</v>
      </c>
      <c r="I54" s="2"/>
      <c r="J54" s="2" t="s">
        <v>27</v>
      </c>
      <c r="L54" s="2"/>
      <c r="M54" s="2" t="s">
        <v>27</v>
      </c>
    </row>
    <row r="55" spans="1:18" x14ac:dyDescent="0.25">
      <c r="A55" s="1" t="s">
        <v>205</v>
      </c>
      <c r="B55" s="2"/>
      <c r="C55" s="2" t="s">
        <v>79</v>
      </c>
      <c r="D55" s="2" t="s">
        <v>76</v>
      </c>
      <c r="E55" s="2" t="s">
        <v>30</v>
      </c>
      <c r="F55" s="2" t="s">
        <v>30</v>
      </c>
      <c r="G55" s="2" t="s">
        <v>76</v>
      </c>
      <c r="H55" s="2" t="s">
        <v>78</v>
      </c>
      <c r="I55" s="2"/>
      <c r="J55" s="2" t="s">
        <v>76</v>
      </c>
      <c r="L55" s="2"/>
      <c r="M55" s="2" t="s">
        <v>76</v>
      </c>
    </row>
    <row r="56" spans="1:18" s="4" customFormat="1" x14ac:dyDescent="0.25">
      <c r="A56" s="7" t="s">
        <v>243</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2"/>
      <c r="C58" s="32"/>
      <c r="D58" s="32"/>
      <c r="E58" s="32"/>
      <c r="F58" s="32"/>
      <c r="G58" s="32"/>
      <c r="H58" s="32"/>
      <c r="I58" s="32"/>
      <c r="J58" s="32"/>
      <c r="L58" s="2"/>
      <c r="M58" s="32"/>
    </row>
    <row r="59" spans="1:18" x14ac:dyDescent="0.25">
      <c r="A59" s="1" t="s">
        <v>219</v>
      </c>
      <c r="B59" s="2"/>
      <c r="C59" s="2" t="s">
        <v>104</v>
      </c>
      <c r="D59" s="2" t="s">
        <v>104</v>
      </c>
      <c r="E59" s="2" t="s">
        <v>104</v>
      </c>
      <c r="F59" s="2" t="s">
        <v>105</v>
      </c>
      <c r="G59" s="2" t="s">
        <v>104</v>
      </c>
      <c r="H59" s="2"/>
      <c r="I59" s="2"/>
      <c r="J59" s="2" t="s">
        <v>106</v>
      </c>
      <c r="L59" s="2"/>
      <c r="M59" s="2" t="s">
        <v>104</v>
      </c>
    </row>
    <row r="60" spans="1:18" x14ac:dyDescent="0.25">
      <c r="A60" s="1" t="s">
        <v>215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216</v>
      </c>
      <c r="B61" s="2"/>
      <c r="C61" s="2" t="s">
        <v>108</v>
      </c>
      <c r="D61" s="2" t="s">
        <v>108</v>
      </c>
      <c r="E61" s="2" t="s">
        <v>108</v>
      </c>
      <c r="F61" s="2" t="s">
        <v>108</v>
      </c>
      <c r="G61" s="2" t="s">
        <v>108</v>
      </c>
      <c r="H61" s="2" t="s">
        <v>109</v>
      </c>
      <c r="I61" s="2"/>
      <c r="J61" s="2" t="s">
        <v>110</v>
      </c>
      <c r="L61" s="2"/>
      <c r="M61" s="2" t="s">
        <v>111</v>
      </c>
      <c r="N61" s="1"/>
      <c r="O61" s="1"/>
      <c r="Q61" s="1"/>
    </row>
    <row r="62" spans="1:18" x14ac:dyDescent="0.25">
      <c r="A62" s="1" t="s">
        <v>206</v>
      </c>
      <c r="B62" s="18"/>
      <c r="C62" s="18" t="s">
        <v>118</v>
      </c>
      <c r="D62" s="18" t="s">
        <v>117</v>
      </c>
      <c r="E62" s="18" t="s">
        <v>117</v>
      </c>
      <c r="F62" s="18" t="s">
        <v>117</v>
      </c>
      <c r="G62" s="18" t="s">
        <v>117</v>
      </c>
      <c r="H62" s="18" t="s">
        <v>117</v>
      </c>
      <c r="I62" s="18"/>
      <c r="J62" s="18" t="s">
        <v>117</v>
      </c>
      <c r="L62" s="18"/>
      <c r="M62" s="18" t="s">
        <v>118</v>
      </c>
      <c r="N62" s="10"/>
      <c r="O62" s="10"/>
      <c r="P62" s="10"/>
      <c r="Q62" s="10"/>
    </row>
    <row r="63" spans="1:18" x14ac:dyDescent="0.25">
      <c r="A63" s="1" t="s">
        <v>218</v>
      </c>
      <c r="B63" s="18"/>
      <c r="C63" s="18" t="s">
        <v>122</v>
      </c>
      <c r="D63" s="18" t="s">
        <v>119</v>
      </c>
      <c r="E63" s="18" t="s">
        <v>119</v>
      </c>
      <c r="F63" s="18" t="s">
        <v>120</v>
      </c>
      <c r="G63" s="18" t="s">
        <v>119</v>
      </c>
      <c r="H63" s="18" t="s">
        <v>119</v>
      </c>
      <c r="I63" s="18"/>
      <c r="J63" s="18" t="s">
        <v>121</v>
      </c>
      <c r="L63" s="18"/>
      <c r="M63" s="18" t="s">
        <v>122</v>
      </c>
    </row>
    <row r="64" spans="1:18" x14ac:dyDescent="0.25">
      <c r="A64" s="1" t="s">
        <v>217</v>
      </c>
      <c r="B64" s="18"/>
      <c r="C64" s="18" t="s">
        <v>126</v>
      </c>
      <c r="D64" s="18" t="s">
        <v>123</v>
      </c>
      <c r="E64" s="18" t="s">
        <v>123</v>
      </c>
      <c r="F64" s="18" t="s">
        <v>124</v>
      </c>
      <c r="G64" s="18" t="s">
        <v>123</v>
      </c>
      <c r="H64" s="18" t="s">
        <v>123</v>
      </c>
      <c r="I64" s="18"/>
      <c r="J64" s="18" t="s">
        <v>125</v>
      </c>
      <c r="L64" s="18"/>
      <c r="M64" s="18" t="s">
        <v>126</v>
      </c>
    </row>
    <row r="65" spans="1:18" s="1" customFormat="1" x14ac:dyDescent="0.25"/>
    <row r="66" spans="1:18" s="1" customFormat="1" x14ac:dyDescent="0.25">
      <c r="B66" s="31"/>
      <c r="C66" s="31"/>
      <c r="D66" s="31"/>
      <c r="E66" s="31"/>
      <c r="F66" s="31"/>
      <c r="G66" s="31"/>
      <c r="H66" s="31"/>
      <c r="I66" s="31"/>
      <c r="J66" s="31"/>
      <c r="M66" s="31"/>
    </row>
    <row r="67" spans="1:18" x14ac:dyDescent="0.25">
      <c r="A67" s="1" t="s">
        <v>9</v>
      </c>
      <c r="B67" s="24"/>
      <c r="C67" s="24">
        <v>44341</v>
      </c>
      <c r="D67" s="24">
        <v>44407</v>
      </c>
      <c r="E67" s="24">
        <v>44462</v>
      </c>
      <c r="F67" s="24">
        <v>44467</v>
      </c>
      <c r="G67" s="24">
        <v>44462</v>
      </c>
      <c r="H67" s="24">
        <v>44462</v>
      </c>
      <c r="I67" s="24"/>
      <c r="J67" s="24">
        <v>44462</v>
      </c>
      <c r="L67" s="25"/>
      <c r="M67" s="24">
        <v>44280</v>
      </c>
    </row>
    <row r="68" spans="1:18" x14ac:dyDescent="0.25">
      <c r="A68" s="22" t="s">
        <v>167</v>
      </c>
      <c r="B68" s="24"/>
      <c r="C68" s="24">
        <v>44356</v>
      </c>
      <c r="D68" s="24">
        <v>44434</v>
      </c>
      <c r="E68" s="24">
        <v>44509</v>
      </c>
      <c r="F68" s="24">
        <v>44523</v>
      </c>
      <c r="G68" s="24">
        <v>44551</v>
      </c>
      <c r="H68" s="24">
        <v>44602</v>
      </c>
      <c r="I68" s="24"/>
      <c r="J68" s="24">
        <v>44515</v>
      </c>
      <c r="L68" s="25"/>
      <c r="M68" s="24">
        <v>44325</v>
      </c>
    </row>
    <row r="69" spans="1:18" x14ac:dyDescent="0.25">
      <c r="A69" s="22" t="s">
        <v>165</v>
      </c>
      <c r="B69" s="24"/>
      <c r="C69" s="24">
        <v>44370</v>
      </c>
      <c r="D69" s="24">
        <v>44441</v>
      </c>
      <c r="E69" s="24">
        <v>44551</v>
      </c>
      <c r="F69" s="24">
        <v>44564</v>
      </c>
      <c r="G69" s="24">
        <v>44562</v>
      </c>
      <c r="H69" s="24">
        <v>44617</v>
      </c>
      <c r="I69" s="24"/>
      <c r="J69" s="24">
        <v>44571</v>
      </c>
      <c r="L69" s="25"/>
      <c r="M69" s="24">
        <v>44567</v>
      </c>
    </row>
    <row r="70" spans="1:18" x14ac:dyDescent="0.25">
      <c r="A70" s="22" t="s">
        <v>168</v>
      </c>
      <c r="C70" s="18" t="s">
        <v>179</v>
      </c>
      <c r="D70" t="s">
        <v>180</v>
      </c>
      <c r="E70" t="s">
        <v>181</v>
      </c>
      <c r="F70" t="s">
        <v>183</v>
      </c>
      <c r="G70" t="s">
        <v>184</v>
      </c>
      <c r="H70" t="s">
        <v>185</v>
      </c>
      <c r="J70" t="s">
        <v>182</v>
      </c>
      <c r="M70" t="s">
        <v>186</v>
      </c>
    </row>
    <row r="71" spans="1:18" x14ac:dyDescent="0.25">
      <c r="A71" s="3" t="s">
        <v>145</v>
      </c>
      <c r="B71" s="2"/>
      <c r="C71" s="2" t="s">
        <v>143</v>
      </c>
      <c r="D71" s="2" t="s">
        <v>148</v>
      </c>
      <c r="E71" s="2" t="s">
        <v>150</v>
      </c>
      <c r="F71" s="2" t="s">
        <v>154</v>
      </c>
      <c r="G71" s="2" t="s">
        <v>156</v>
      </c>
      <c r="H71" s="2" t="s">
        <v>158</v>
      </c>
      <c r="I71" s="2"/>
      <c r="J71" s="2" t="s">
        <v>152</v>
      </c>
      <c r="L71" s="2"/>
      <c r="M71" s="2" t="s">
        <v>142</v>
      </c>
    </row>
    <row r="72" spans="1:18" x14ac:dyDescent="0.25">
      <c r="A72" s="3" t="s">
        <v>146</v>
      </c>
      <c r="B72" s="2"/>
      <c r="C72" s="2" t="s">
        <v>141</v>
      </c>
      <c r="D72" s="2" t="s">
        <v>147</v>
      </c>
      <c r="E72" s="2" t="s">
        <v>149</v>
      </c>
      <c r="F72" s="2" t="s">
        <v>153</v>
      </c>
      <c r="G72" s="2" t="s">
        <v>155</v>
      </c>
      <c r="H72" s="2" t="s">
        <v>157</v>
      </c>
      <c r="I72" s="2"/>
      <c r="J72" s="2" t="s">
        <v>151</v>
      </c>
      <c r="L72" s="2"/>
      <c r="M72" s="2" t="s">
        <v>140</v>
      </c>
    </row>
    <row r="73" spans="1:18" x14ac:dyDescent="0.25">
      <c r="A73" s="3"/>
      <c r="B73" s="2"/>
      <c r="C73" s="2"/>
      <c r="D73" s="2"/>
      <c r="E73" s="2"/>
      <c r="F73" s="2"/>
      <c r="G73" s="2"/>
      <c r="H73" s="2"/>
      <c r="I73" s="2"/>
      <c r="J73" s="2"/>
      <c r="L73" s="2"/>
      <c r="M73" s="2"/>
    </row>
    <row r="74" spans="1:18" x14ac:dyDescent="0.25">
      <c r="A74" s="3"/>
      <c r="B74" s="31"/>
      <c r="C74" s="31"/>
      <c r="D74" s="31"/>
      <c r="E74" s="31"/>
      <c r="F74" s="31"/>
      <c r="G74" s="31"/>
      <c r="H74" s="31"/>
      <c r="I74" s="31"/>
      <c r="J74" s="31"/>
      <c r="L74" s="2"/>
      <c r="M74" s="31"/>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169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170</v>
      </c>
      <c r="B78" s="2"/>
      <c r="C78" s="2" t="s">
        <v>171</v>
      </c>
      <c r="D78" s="2" t="s">
        <v>172</v>
      </c>
      <c r="E78" s="2" t="s">
        <v>173</v>
      </c>
      <c r="F78" s="2" t="s">
        <v>175</v>
      </c>
      <c r="G78" s="2" t="s">
        <v>176</v>
      </c>
      <c r="H78" s="2" t="s">
        <v>177</v>
      </c>
      <c r="I78" s="2"/>
      <c r="J78" s="2" t="s">
        <v>174</v>
      </c>
      <c r="L78" s="2"/>
      <c r="M78" s="2" t="s">
        <v>178</v>
      </c>
      <c r="N78" s="2"/>
      <c r="O78" s="2"/>
      <c r="P78" s="2"/>
      <c r="Q78" s="2"/>
      <c r="R78" s="2"/>
    </row>
    <row r="79" spans="1:18" x14ac:dyDescent="0.25">
      <c r="A79" s="2" t="s">
        <v>160</v>
      </c>
      <c r="B79" s="2"/>
      <c r="C79" s="2">
        <v>65.3</v>
      </c>
      <c r="D79" s="2">
        <v>76.2</v>
      </c>
      <c r="E79" s="2">
        <v>58.1</v>
      </c>
      <c r="F79" s="2">
        <v>68.7</v>
      </c>
      <c r="G79" s="2">
        <v>61.9</v>
      </c>
      <c r="H79" s="2">
        <v>75.3</v>
      </c>
      <c r="I79" s="2"/>
      <c r="J79" s="2">
        <v>77.3</v>
      </c>
      <c r="L79" s="2"/>
      <c r="M79" s="2">
        <v>67.099999999999994</v>
      </c>
    </row>
    <row r="80" spans="1:18" x14ac:dyDescent="0.25">
      <c r="A80" s="2" t="s">
        <v>161</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163</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164</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162</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112</v>
      </c>
      <c r="B84" s="2"/>
      <c r="C84" s="2">
        <v>6.8</v>
      </c>
      <c r="D84" s="2">
        <v>10</v>
      </c>
      <c r="E84" s="2">
        <v>7.7</v>
      </c>
      <c r="F84" s="2">
        <v>7.9</v>
      </c>
      <c r="G84" s="2">
        <v>6.2</v>
      </c>
      <c r="H84" s="2">
        <v>8</v>
      </c>
      <c r="I84" s="2"/>
      <c r="J84" s="2">
        <v>10</v>
      </c>
      <c r="L84" s="2"/>
      <c r="M84" s="2">
        <v>18</v>
      </c>
      <c r="N84" s="2"/>
      <c r="O84" s="2"/>
    </row>
    <row r="85" spans="1:18" x14ac:dyDescent="0.25">
      <c r="A85" s="2" t="s">
        <v>113</v>
      </c>
      <c r="B85" s="2"/>
      <c r="C85" s="2">
        <v>447</v>
      </c>
      <c r="D85" s="2">
        <v>887</v>
      </c>
      <c r="E85" s="2">
        <v>458</v>
      </c>
      <c r="F85" s="2">
        <v>376</v>
      </c>
      <c r="G85" s="2">
        <v>296</v>
      </c>
      <c r="H85" s="2">
        <v>557</v>
      </c>
      <c r="I85" s="2"/>
      <c r="J85" s="2">
        <v>1411</v>
      </c>
      <c r="L85" s="2"/>
      <c r="M85" s="2">
        <v>5716</v>
      </c>
      <c r="N85" s="1"/>
      <c r="O85" s="2"/>
      <c r="R85" s="8"/>
    </row>
    <row r="86" spans="1:18" x14ac:dyDescent="0.25">
      <c r="A86" s="2" t="s">
        <v>114</v>
      </c>
      <c r="B86" s="19"/>
      <c r="C86" s="19">
        <f t="shared" ref="C86:H86" si="5">C85/C89</f>
        <v>6.8769230769230774</v>
      </c>
      <c r="D86" s="19">
        <f t="shared" si="5"/>
        <v>10.55952380952381</v>
      </c>
      <c r="E86" s="19">
        <f t="shared" si="5"/>
        <v>7.6333333333333337</v>
      </c>
      <c r="F86" s="19">
        <f t="shared" si="5"/>
        <v>9.8947368421052637</v>
      </c>
      <c r="G86" s="19">
        <f t="shared" si="5"/>
        <v>6.2978723404255321</v>
      </c>
      <c r="H86" s="19">
        <f t="shared" si="5"/>
        <v>8.1911764705882355</v>
      </c>
      <c r="I86" s="19"/>
      <c r="J86" s="19">
        <f>J85/J89</f>
        <v>11.110236220472441</v>
      </c>
      <c r="L86" s="19"/>
      <c r="M86" s="19">
        <f>M85/M89</f>
        <v>17.268882175226587</v>
      </c>
      <c r="N86" s="9"/>
      <c r="O86" s="9"/>
      <c r="P86" s="9"/>
      <c r="Q86" s="9"/>
      <c r="R86" s="9"/>
    </row>
    <row r="87" spans="1:18" x14ac:dyDescent="0.25">
      <c r="A87" s="2" t="s">
        <v>159</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115</v>
      </c>
      <c r="B88" s="20"/>
      <c r="C88" s="14">
        <v>50403455</v>
      </c>
      <c r="D88" s="20">
        <v>68527599.400000006</v>
      </c>
      <c r="E88" s="20">
        <v>49663148.200000003</v>
      </c>
      <c r="F88" s="20">
        <v>31355629</v>
      </c>
      <c r="G88" s="20">
        <v>38223111.600000001</v>
      </c>
      <c r="H88" s="20">
        <v>51629389.799999997</v>
      </c>
      <c r="I88" s="20"/>
      <c r="J88" s="20">
        <v>107761630.8</v>
      </c>
      <c r="L88" s="11"/>
      <c r="M88" s="20">
        <v>245683439.40000001</v>
      </c>
      <c r="N88" s="13"/>
      <c r="O88" s="13"/>
      <c r="P88" s="13"/>
      <c r="Q88" s="13"/>
      <c r="R88" s="13"/>
    </row>
    <row r="89" spans="1:18" x14ac:dyDescent="0.25">
      <c r="A89" s="2" t="s">
        <v>116</v>
      </c>
      <c r="B89" s="6"/>
      <c r="C89" s="11">
        <v>65</v>
      </c>
      <c r="D89" s="6">
        <v>84</v>
      </c>
      <c r="E89" s="6">
        <v>60</v>
      </c>
      <c r="F89" s="6">
        <v>38</v>
      </c>
      <c r="G89" s="6">
        <v>47</v>
      </c>
      <c r="H89" s="6">
        <v>68</v>
      </c>
      <c r="I89" s="6"/>
      <c r="J89" s="6">
        <v>127</v>
      </c>
      <c r="L89" s="2"/>
      <c r="M89" s="6">
        <v>331</v>
      </c>
      <c r="O89" s="4"/>
    </row>
    <row r="90" spans="1:18" x14ac:dyDescent="0.25">
      <c r="A90" s="16"/>
      <c r="B90" s="2"/>
      <c r="C90" s="2"/>
      <c r="D90" s="2"/>
      <c r="E90" s="2"/>
      <c r="F90" s="2"/>
      <c r="G90" s="2"/>
      <c r="H90" s="2"/>
      <c r="I90" s="2"/>
      <c r="J90" s="2"/>
      <c r="M90" s="2"/>
    </row>
    <row r="93" spans="1:18" x14ac:dyDescent="0.25">
      <c r="L93" s="2"/>
    </row>
    <row r="13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educ</vt:lpstr>
      <vt:lpstr>Quotas</vt:lpstr>
      <vt:lpstr>features</vt:lpstr>
      <vt:lpstr>Sources</vt:lpstr>
      <vt:lpstr>Income</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2025-02-14T12:54:40Z</dcterms:modified>
</cp:coreProperties>
</file>