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fabre\Documents\www\robustness_global_redistr\questionnaire\"/>
    </mc:Choice>
  </mc:AlternateContent>
  <bookViews>
    <workbookView xWindow="0" yWindow="735" windowWidth="22710" windowHeight="6960" activeTab="4"/>
  </bookViews>
  <sheets>
    <sheet name="Figures" sheetId="1" r:id="rId1"/>
    <sheet name="features" sheetId="7" r:id="rId2"/>
    <sheet name="Income" sheetId="5" r:id="rId3"/>
    <sheet name="educ" sheetId="9" r:id="rId4"/>
    <sheet name="Quotas" sheetId="8" r:id="rId5"/>
    <sheet name="Sources" sheetId="3" r:id="rId6"/>
    <sheet name="income_raw" sheetId="10" r:id="rId7"/>
    <sheet name="Policies" sheetId="6" r:id="rId8"/>
    <sheet name="Figures (2023)" sheetId="4" r:id="rId9"/>
    <sheet name="ReadMe" sheetId="2" r:id="rId10"/>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 i="8" l="1"/>
  <c r="M7" i="8"/>
  <c r="N7" i="8"/>
  <c r="D33" i="1" l="1"/>
  <c r="E33" i="1"/>
  <c r="F33" i="1"/>
  <c r="G33" i="1"/>
  <c r="H33" i="1"/>
  <c r="I33" i="1"/>
  <c r="J33" i="1"/>
  <c r="K33" i="1"/>
  <c r="L33" i="1"/>
  <c r="M33" i="1"/>
  <c r="D34" i="1"/>
  <c r="E34" i="1"/>
  <c r="F34" i="1"/>
  <c r="G34" i="1"/>
  <c r="H34" i="1"/>
  <c r="I34" i="1"/>
  <c r="J34" i="1"/>
  <c r="K34" i="1"/>
  <c r="L34" i="1"/>
  <c r="M34" i="1"/>
  <c r="C34" i="1"/>
  <c r="C33" i="1"/>
  <c r="D32" i="1"/>
  <c r="E32" i="1"/>
  <c r="F32" i="1"/>
  <c r="G32" i="1"/>
  <c r="H32" i="1"/>
  <c r="I32" i="1"/>
  <c r="J32" i="1"/>
  <c r="K32" i="1"/>
  <c r="L32" i="1"/>
  <c r="M32" i="1"/>
  <c r="C32" i="1"/>
  <c r="L4" i="8" l="1"/>
  <c r="M4" i="8"/>
  <c r="N4" i="8"/>
  <c r="L5" i="8"/>
  <c r="L18" i="8" s="1"/>
  <c r="M5" i="8"/>
  <c r="N5" i="8"/>
  <c r="N18" i="8" s="1"/>
  <c r="L19" i="8"/>
  <c r="N19" i="8"/>
  <c r="L8" i="8"/>
  <c r="M8" i="8"/>
  <c r="N8" i="8"/>
  <c r="L9" i="8"/>
  <c r="L22" i="8" s="1"/>
  <c r="M9" i="8"/>
  <c r="M22" i="8" s="1"/>
  <c r="N9" i="8"/>
  <c r="N22" i="8" s="1"/>
  <c r="M10" i="8"/>
  <c r="M23" i="8" s="1"/>
  <c r="N10" i="8"/>
  <c r="N23" i="8" s="1"/>
  <c r="L11" i="8"/>
  <c r="M11" i="8"/>
  <c r="N11" i="8"/>
  <c r="N24" i="8" s="1"/>
  <c r="L12" i="8"/>
  <c r="L25" i="8" s="1"/>
  <c r="M12" i="8"/>
  <c r="M25" i="8" s="1"/>
  <c r="N12" i="8"/>
  <c r="N25" i="8" s="1"/>
  <c r="L13" i="8"/>
  <c r="M13" i="8"/>
  <c r="N13" i="8"/>
  <c r="M3" i="8"/>
  <c r="N3" i="8"/>
  <c r="L3" i="8"/>
  <c r="F26" i="8"/>
  <c r="G26" i="8"/>
  <c r="H26" i="8"/>
  <c r="I26" i="8"/>
  <c r="J26" i="8"/>
  <c r="K26" i="8"/>
  <c r="O26" i="8"/>
  <c r="P26" i="8"/>
  <c r="Q26" i="8"/>
  <c r="R26" i="8"/>
  <c r="S26" i="8"/>
  <c r="T26" i="8"/>
  <c r="U26" i="8"/>
  <c r="E26" i="8"/>
  <c r="F16" i="8"/>
  <c r="G16" i="8"/>
  <c r="H16" i="8"/>
  <c r="I16" i="8"/>
  <c r="J16" i="8"/>
  <c r="K16" i="8"/>
  <c r="O16" i="8"/>
  <c r="P16" i="8"/>
  <c r="Q16" i="8"/>
  <c r="R16" i="8"/>
  <c r="S16" i="8"/>
  <c r="T16" i="8"/>
  <c r="U16" i="8"/>
  <c r="F17" i="8"/>
  <c r="G17" i="8"/>
  <c r="H17" i="8"/>
  <c r="I17" i="8"/>
  <c r="J17" i="8"/>
  <c r="K17" i="8"/>
  <c r="O17" i="8"/>
  <c r="P17" i="8"/>
  <c r="Q17" i="8"/>
  <c r="R17" i="8"/>
  <c r="S17" i="8"/>
  <c r="T17" i="8"/>
  <c r="U17" i="8"/>
  <c r="F18" i="8"/>
  <c r="G18" i="8"/>
  <c r="H18" i="8"/>
  <c r="I18" i="8"/>
  <c r="J18" i="8"/>
  <c r="K18" i="8"/>
  <c r="M18" i="8"/>
  <c r="O18" i="8"/>
  <c r="P18" i="8"/>
  <c r="Q18" i="8"/>
  <c r="R18" i="8"/>
  <c r="S18" i="8"/>
  <c r="T18" i="8"/>
  <c r="U18" i="8"/>
  <c r="F19" i="8"/>
  <c r="G19" i="8"/>
  <c r="H19" i="8"/>
  <c r="I19" i="8"/>
  <c r="J19" i="8"/>
  <c r="K19" i="8"/>
  <c r="M19" i="8"/>
  <c r="O19" i="8"/>
  <c r="P19" i="8"/>
  <c r="Q19" i="8"/>
  <c r="R19" i="8"/>
  <c r="S19" i="8"/>
  <c r="T19" i="8"/>
  <c r="U19" i="8"/>
  <c r="F20" i="8"/>
  <c r="G20" i="8"/>
  <c r="H20" i="8"/>
  <c r="I20" i="8"/>
  <c r="J20" i="8"/>
  <c r="K20" i="8"/>
  <c r="O20" i="8"/>
  <c r="P20" i="8"/>
  <c r="Q20" i="8"/>
  <c r="R20" i="8"/>
  <c r="S20" i="8"/>
  <c r="T20" i="8"/>
  <c r="U20" i="8"/>
  <c r="F21" i="8"/>
  <c r="G21" i="8"/>
  <c r="H21" i="8"/>
  <c r="I21" i="8"/>
  <c r="J21" i="8"/>
  <c r="K21" i="8"/>
  <c r="O21" i="8"/>
  <c r="P21" i="8"/>
  <c r="Q21" i="8"/>
  <c r="R21" i="8"/>
  <c r="S21" i="8"/>
  <c r="T21" i="8"/>
  <c r="U21" i="8"/>
  <c r="F22" i="8"/>
  <c r="G22" i="8"/>
  <c r="H22" i="8"/>
  <c r="I22" i="8"/>
  <c r="J22" i="8"/>
  <c r="K22" i="8"/>
  <c r="O22" i="8"/>
  <c r="P22" i="8"/>
  <c r="Q22" i="8"/>
  <c r="R22" i="8"/>
  <c r="S22" i="8"/>
  <c r="T22" i="8"/>
  <c r="U22" i="8"/>
  <c r="F23" i="8"/>
  <c r="G23" i="8"/>
  <c r="H23" i="8"/>
  <c r="I23" i="8"/>
  <c r="J23" i="8"/>
  <c r="K23" i="8"/>
  <c r="O23" i="8"/>
  <c r="P23" i="8"/>
  <c r="Q23" i="8"/>
  <c r="R23" i="8"/>
  <c r="S23" i="8"/>
  <c r="T23" i="8"/>
  <c r="U23" i="8"/>
  <c r="F24" i="8"/>
  <c r="G24" i="8"/>
  <c r="H24" i="8"/>
  <c r="I24" i="8"/>
  <c r="J24" i="8"/>
  <c r="K24" i="8"/>
  <c r="L24" i="8"/>
  <c r="M24" i="8"/>
  <c r="O24" i="8"/>
  <c r="P24" i="8"/>
  <c r="Q24" i="8"/>
  <c r="R24" i="8"/>
  <c r="S24" i="8"/>
  <c r="T24" i="8"/>
  <c r="U24" i="8"/>
  <c r="F25" i="8"/>
  <c r="G25" i="8"/>
  <c r="H25" i="8"/>
  <c r="I25" i="8"/>
  <c r="J25" i="8"/>
  <c r="K25" i="8"/>
  <c r="O25" i="8"/>
  <c r="P25" i="8"/>
  <c r="Q25" i="8"/>
  <c r="R25" i="8"/>
  <c r="S25" i="8"/>
  <c r="T25" i="8"/>
  <c r="U25" i="8"/>
  <c r="E17" i="8"/>
  <c r="E18" i="8"/>
  <c r="E19" i="8"/>
  <c r="E20" i="8"/>
  <c r="E21" i="8"/>
  <c r="E22" i="8"/>
  <c r="E23" i="8"/>
  <c r="E24" i="8"/>
  <c r="E25" i="8"/>
  <c r="E16" i="8"/>
  <c r="L55" i="1" l="1"/>
  <c r="M55" i="1"/>
  <c r="K55" i="1"/>
  <c r="C55" i="1"/>
  <c r="D55" i="1"/>
  <c r="E55" i="1"/>
  <c r="F55" i="1"/>
  <c r="G55" i="1"/>
  <c r="H55" i="1"/>
  <c r="I55" i="1"/>
  <c r="J55" i="1"/>
  <c r="C51" i="1" l="1"/>
  <c r="D51" i="1"/>
  <c r="E51" i="1"/>
  <c r="F51" i="1"/>
  <c r="G51" i="1"/>
  <c r="H51" i="1"/>
  <c r="I51" i="1"/>
  <c r="J51" i="1"/>
  <c r="K51" i="1"/>
  <c r="L51" i="1"/>
  <c r="M51" i="1"/>
  <c r="C52" i="1"/>
  <c r="D52" i="1"/>
  <c r="E52" i="1"/>
  <c r="F52" i="1"/>
  <c r="G52" i="1"/>
  <c r="H52" i="1"/>
  <c r="I52" i="1"/>
  <c r="J52" i="1"/>
  <c r="K52" i="1"/>
  <c r="L52" i="1"/>
  <c r="M52" i="1"/>
  <c r="B52" i="1"/>
  <c r="B51" i="1"/>
  <c r="C40" i="1"/>
  <c r="D40" i="1"/>
  <c r="E40" i="1"/>
  <c r="F40" i="1"/>
  <c r="G40" i="1"/>
  <c r="H40" i="1"/>
  <c r="I40" i="1"/>
  <c r="J40" i="1"/>
  <c r="K40" i="1"/>
  <c r="L40" i="1"/>
  <c r="M40" i="1"/>
  <c r="B40" i="1"/>
  <c r="O31" i="4"/>
  <c r="M31" i="4"/>
  <c r="L31" i="4"/>
  <c r="K31" i="4"/>
  <c r="J31" i="4"/>
  <c r="I31" i="4"/>
  <c r="H31" i="4"/>
  <c r="G31" i="4"/>
  <c r="F31" i="4"/>
  <c r="E31" i="4"/>
  <c r="D31" i="4"/>
  <c r="C31" i="4"/>
  <c r="M28" i="4"/>
  <c r="M25" i="4" s="1"/>
  <c r="L28" i="4"/>
  <c r="L25" i="4" s="1"/>
  <c r="K28" i="4"/>
  <c r="K25" i="4" s="1"/>
  <c r="J28" i="4"/>
  <c r="J25" i="4" s="1"/>
  <c r="I28" i="4"/>
  <c r="H28" i="4"/>
  <c r="G28" i="4"/>
  <c r="F28" i="4"/>
  <c r="E28" i="4"/>
  <c r="E25" i="4" s="1"/>
  <c r="D28" i="4"/>
  <c r="D25" i="4" s="1"/>
  <c r="C28" i="4"/>
  <c r="C25" i="4" s="1"/>
  <c r="O25" i="4"/>
  <c r="I25" i="4"/>
  <c r="H25" i="4"/>
  <c r="G25" i="4"/>
  <c r="F25" i="4"/>
  <c r="O14" i="5" l="1"/>
  <c r="M13" i="5"/>
  <c r="M14" i="5"/>
  <c r="M2" i="5"/>
  <c r="C2" i="5"/>
  <c r="D2" i="5"/>
  <c r="E2" i="5"/>
  <c r="F2" i="5"/>
  <c r="G2" i="5"/>
  <c r="H2" i="5"/>
  <c r="O2" i="5" s="1"/>
  <c r="I2" i="5"/>
  <c r="J2" i="5"/>
  <c r="K2" i="5"/>
  <c r="L2" i="5"/>
  <c r="P2" i="5" s="1"/>
  <c r="C3" i="5"/>
  <c r="D3" i="5"/>
  <c r="E3" i="5"/>
  <c r="F3" i="5"/>
  <c r="G3" i="5"/>
  <c r="H3" i="5"/>
  <c r="M3" i="5" s="1"/>
  <c r="I3" i="5"/>
  <c r="J3" i="5"/>
  <c r="K3" i="5"/>
  <c r="L3" i="5"/>
  <c r="P3" i="5" s="1"/>
  <c r="C4" i="5"/>
  <c r="D4" i="5"/>
  <c r="E4" i="5"/>
  <c r="F4" i="5"/>
  <c r="G4" i="5"/>
  <c r="H4" i="5"/>
  <c r="M4" i="5" s="1"/>
  <c r="I4" i="5"/>
  <c r="J4" i="5"/>
  <c r="K4" i="5"/>
  <c r="L4" i="5"/>
  <c r="P4" i="5" s="1"/>
  <c r="C5" i="5"/>
  <c r="D5" i="5"/>
  <c r="E5" i="5"/>
  <c r="F5" i="5"/>
  <c r="G5" i="5"/>
  <c r="H5" i="5"/>
  <c r="N5" i="5" s="1"/>
  <c r="I5" i="5"/>
  <c r="J5" i="5"/>
  <c r="K5" i="5"/>
  <c r="L5" i="5"/>
  <c r="P5" i="5" s="1"/>
  <c r="C6" i="5"/>
  <c r="D6" i="5"/>
  <c r="E6" i="5"/>
  <c r="F6" i="5"/>
  <c r="G6" i="5"/>
  <c r="H6" i="5"/>
  <c r="N6" i="5" s="1"/>
  <c r="I6" i="5"/>
  <c r="J6" i="5"/>
  <c r="K6" i="5"/>
  <c r="L6" i="5"/>
  <c r="P6" i="5" s="1"/>
  <c r="C7" i="5"/>
  <c r="D7" i="5"/>
  <c r="E7" i="5"/>
  <c r="F7" i="5"/>
  <c r="G7" i="5"/>
  <c r="H7" i="5"/>
  <c r="N7" i="5" s="1"/>
  <c r="I7" i="5"/>
  <c r="J7" i="5"/>
  <c r="K7" i="5"/>
  <c r="L7" i="5"/>
  <c r="P7" i="5" s="1"/>
  <c r="C8" i="5"/>
  <c r="D8" i="5"/>
  <c r="E8" i="5"/>
  <c r="F8" i="5"/>
  <c r="G8" i="5"/>
  <c r="H8" i="5"/>
  <c r="M8" i="5" s="1"/>
  <c r="I8" i="5"/>
  <c r="J8" i="5"/>
  <c r="K8" i="5"/>
  <c r="L8" i="5"/>
  <c r="P8" i="5" s="1"/>
  <c r="C9" i="5"/>
  <c r="D9" i="5"/>
  <c r="E9" i="5"/>
  <c r="F9" i="5"/>
  <c r="G9" i="5"/>
  <c r="H9" i="5"/>
  <c r="N9" i="5" s="1"/>
  <c r="I9" i="5"/>
  <c r="J9" i="5"/>
  <c r="K9" i="5"/>
  <c r="L9" i="5"/>
  <c r="P9" i="5" s="1"/>
  <c r="C10" i="5"/>
  <c r="D10" i="5"/>
  <c r="E10" i="5"/>
  <c r="F10" i="5"/>
  <c r="G10" i="5"/>
  <c r="H10" i="5"/>
  <c r="M10" i="5" s="1"/>
  <c r="I10" i="5"/>
  <c r="J10" i="5"/>
  <c r="K10" i="5"/>
  <c r="L10" i="5"/>
  <c r="P10" i="5" s="1"/>
  <c r="C11" i="5"/>
  <c r="D11" i="5"/>
  <c r="E11" i="5"/>
  <c r="F11" i="5"/>
  <c r="G11" i="5"/>
  <c r="H11" i="5"/>
  <c r="M11" i="5" s="1"/>
  <c r="I11" i="5"/>
  <c r="J11" i="5"/>
  <c r="K11" i="5"/>
  <c r="L11" i="5"/>
  <c r="P11" i="5" s="1"/>
  <c r="C12" i="5"/>
  <c r="D12" i="5"/>
  <c r="E12" i="5"/>
  <c r="F12" i="5"/>
  <c r="G12" i="5"/>
  <c r="H12" i="5"/>
  <c r="M12" i="5" s="1"/>
  <c r="I12" i="5"/>
  <c r="J12" i="5"/>
  <c r="K12" i="5"/>
  <c r="L12" i="5"/>
  <c r="P12" i="5" s="1"/>
  <c r="B3" i="5"/>
  <c r="B4" i="5"/>
  <c r="B5" i="5"/>
  <c r="B6" i="5"/>
  <c r="B7" i="5"/>
  <c r="B8" i="5"/>
  <c r="B9" i="5"/>
  <c r="B10" i="5"/>
  <c r="B11" i="5"/>
  <c r="B12" i="5"/>
  <c r="B2" i="5"/>
  <c r="L3" i="10"/>
  <c r="L4" i="10"/>
  <c r="L5" i="10"/>
  <c r="L6" i="10"/>
  <c r="L7" i="10"/>
  <c r="L8" i="10"/>
  <c r="L9" i="10"/>
  <c r="L10" i="10"/>
  <c r="L11" i="10"/>
  <c r="L12" i="10"/>
  <c r="L2" i="10"/>
  <c r="F3" i="10"/>
  <c r="F4" i="10"/>
  <c r="F5" i="10"/>
  <c r="F6" i="10"/>
  <c r="F7" i="10"/>
  <c r="F8" i="10"/>
  <c r="F9" i="10"/>
  <c r="F10" i="10"/>
  <c r="F11" i="10"/>
  <c r="F12" i="10"/>
  <c r="F2" i="10"/>
  <c r="O12" i="5" l="1"/>
  <c r="O8" i="5"/>
  <c r="N8" i="5"/>
  <c r="O4" i="5"/>
  <c r="N4" i="5"/>
  <c r="N12" i="5"/>
  <c r="M5" i="5"/>
  <c r="M6" i="5"/>
  <c r="O11" i="5"/>
  <c r="O7" i="5"/>
  <c r="O3" i="5"/>
  <c r="M7" i="5"/>
  <c r="N11" i="5"/>
  <c r="N3" i="5"/>
  <c r="O10" i="5"/>
  <c r="O6" i="5"/>
  <c r="N10" i="5"/>
  <c r="N2" i="5"/>
  <c r="O9" i="5"/>
  <c r="O5" i="5"/>
  <c r="M9" i="5"/>
  <c r="C2" i="10"/>
  <c r="D2" i="10"/>
  <c r="K2" i="10"/>
  <c r="C3" i="10"/>
  <c r="D3" i="10"/>
  <c r="E3" i="10"/>
  <c r="G3" i="10"/>
  <c r="C4" i="10"/>
  <c r="D4" i="10"/>
  <c r="E4" i="10"/>
  <c r="K4" i="10"/>
  <c r="C5" i="10"/>
  <c r="C6" i="10"/>
  <c r="D6" i="10"/>
  <c r="E6" i="10"/>
  <c r="G6" i="10"/>
  <c r="C7" i="10"/>
  <c r="D7" i="10"/>
  <c r="E7" i="10"/>
  <c r="K7" i="10"/>
  <c r="C8" i="10"/>
  <c r="D8" i="10"/>
  <c r="E8" i="10"/>
  <c r="C9" i="10"/>
  <c r="D9" i="10"/>
  <c r="E9" i="10"/>
  <c r="K9" i="10"/>
  <c r="C10" i="10"/>
  <c r="D10" i="10"/>
  <c r="E10" i="10"/>
  <c r="K10" i="10"/>
  <c r="C11" i="10"/>
  <c r="D11" i="10"/>
  <c r="E11" i="10"/>
  <c r="G11" i="10"/>
  <c r="C12" i="10"/>
  <c r="D12" i="10"/>
  <c r="E12" i="10"/>
  <c r="K12" i="10"/>
  <c r="B26" i="10"/>
  <c r="B2" i="10" s="1"/>
  <c r="C26" i="10"/>
  <c r="D26" i="10"/>
  <c r="D5" i="10" s="1"/>
  <c r="E26" i="10"/>
  <c r="E5" i="10" s="1"/>
  <c r="F26" i="10"/>
  <c r="G26" i="10"/>
  <c r="H26" i="10"/>
  <c r="I26" i="10"/>
  <c r="J26" i="10"/>
  <c r="K26" i="10"/>
  <c r="K3" i="10" s="1"/>
  <c r="G27" i="10"/>
  <c r="H27" i="10"/>
  <c r="I27" i="10"/>
  <c r="J27" i="10"/>
  <c r="G28" i="10"/>
  <c r="G8" i="10" s="1"/>
  <c r="H28" i="10"/>
  <c r="H3" i="10" s="1"/>
  <c r="I28" i="10"/>
  <c r="I11" i="10" s="1"/>
  <c r="J28" i="10"/>
  <c r="J6" i="10" s="1"/>
  <c r="H6" i="10" l="1"/>
  <c r="B8" i="10"/>
  <c r="H4" i="10"/>
  <c r="B6" i="10"/>
  <c r="I2" i="10"/>
  <c r="G2" i="10"/>
  <c r="J12" i="10"/>
  <c r="J4" i="10"/>
  <c r="B11" i="10"/>
  <c r="B3" i="10"/>
  <c r="G12" i="10"/>
  <c r="I7" i="10"/>
  <c r="H7" i="10"/>
  <c r="G7" i="10"/>
  <c r="J5" i="10"/>
  <c r="E2" i="10"/>
  <c r="I9" i="10"/>
  <c r="I12" i="10"/>
  <c r="I4" i="10"/>
  <c r="K5" i="10"/>
  <c r="K8" i="10"/>
  <c r="B12" i="10"/>
  <c r="H5" i="10"/>
  <c r="B7" i="10"/>
  <c r="J9" i="10"/>
  <c r="G9" i="10"/>
  <c r="H12" i="10"/>
  <c r="J10" i="10"/>
  <c r="H10" i="10"/>
  <c r="B4" i="10"/>
  <c r="K6" i="10"/>
  <c r="I3" i="10"/>
  <c r="I6" i="10"/>
  <c r="B5" i="10"/>
  <c r="H9" i="10"/>
  <c r="J7" i="10"/>
  <c r="G4" i="10"/>
  <c r="J2" i="10"/>
  <c r="I10" i="10"/>
  <c r="B9" i="10"/>
  <c r="H2" i="10"/>
  <c r="G10" i="10"/>
  <c r="I5" i="10"/>
  <c r="J8" i="10"/>
  <c r="K11" i="10"/>
  <c r="I8" i="10"/>
  <c r="G5" i="10"/>
  <c r="J11" i="10"/>
  <c r="H8" i="10"/>
  <c r="J3" i="10"/>
  <c r="H11" i="10"/>
  <c r="B10" i="10"/>
  <c r="L26" i="10" l="1"/>
  <c r="AC10" i="8" l="1"/>
  <c r="L10" i="8" s="1"/>
  <c r="L23" i="8" s="1"/>
  <c r="AS13" i="8" l="1"/>
  <c r="N26" i="8"/>
  <c r="M26" i="8"/>
  <c r="L26" i="8"/>
  <c r="B15" i="8"/>
  <c r="C18" i="8" s="1"/>
  <c r="X15" i="8" s="1"/>
  <c r="AS8" i="8"/>
  <c r="N21" i="8"/>
  <c r="M21" i="8"/>
  <c r="L21" i="8"/>
  <c r="AS7" i="8"/>
  <c r="N20" i="8"/>
  <c r="M20" i="8"/>
  <c r="L20" i="8"/>
  <c r="AS4" i="8"/>
  <c r="N17" i="8"/>
  <c r="M17" i="8"/>
  <c r="L17" i="8"/>
  <c r="AS3" i="8"/>
  <c r="N16" i="8"/>
  <c r="M16" i="8"/>
  <c r="L16" i="8"/>
  <c r="X2" i="8" l="1"/>
  <c r="C17" i="8"/>
  <c r="W15" i="8" s="1"/>
  <c r="C16" i="8"/>
  <c r="AH3" i="8" s="1"/>
  <c r="C20" i="8"/>
  <c r="Z15" i="8" s="1"/>
  <c r="C22" i="8"/>
  <c r="C19" i="8"/>
  <c r="C21" i="8"/>
  <c r="AA15" i="8" s="1"/>
  <c r="AG7" i="8"/>
  <c r="AG4" i="8"/>
  <c r="AH4" i="8"/>
  <c r="AJ4" i="8"/>
  <c r="AF3" i="8"/>
  <c r="V2" i="8"/>
  <c r="W2" i="8"/>
  <c r="AF4" i="8"/>
  <c r="AM15" i="8" l="1"/>
  <c r="AI3" i="8"/>
  <c r="AO2" i="8"/>
  <c r="H2" i="8"/>
  <c r="AJ3" i="8"/>
  <c r="P2" i="8"/>
  <c r="AR2" i="8"/>
  <c r="Q15" i="8"/>
  <c r="E2" i="8"/>
  <c r="G15" i="8"/>
  <c r="AL15" i="8"/>
  <c r="AP2" i="8"/>
  <c r="P15" i="8"/>
  <c r="AK2" i="8"/>
  <c r="AJ7" i="8"/>
  <c r="O15" i="8"/>
  <c r="AL2" i="8"/>
  <c r="AI7" i="8"/>
  <c r="AI4" i="8"/>
  <c r="AH7" i="8"/>
  <c r="AB2" i="8"/>
  <c r="AB15" i="8"/>
  <c r="AK15" i="8"/>
  <c r="AN2" i="8"/>
  <c r="AG3" i="8"/>
  <c r="AC15" i="8"/>
  <c r="V15" i="8"/>
  <c r="AE2" i="8"/>
  <c r="AD15" i="8"/>
  <c r="AD2" i="8"/>
  <c r="AC2" i="8"/>
  <c r="AE15" i="8"/>
  <c r="H15" i="8"/>
  <c r="AM2" i="8"/>
  <c r="Y15" i="8"/>
  <c r="Y2" i="8"/>
  <c r="I15" i="8"/>
  <c r="F2" i="8"/>
  <c r="AQ2" i="8"/>
  <c r="J15" i="8"/>
  <c r="AJ8" i="8"/>
  <c r="Q2" i="8"/>
  <c r="F15" i="8"/>
  <c r="AS2" i="8"/>
  <c r="K2" i="8"/>
  <c r="J2" i="8"/>
  <c r="G2" i="8"/>
  <c r="AF8" i="8"/>
  <c r="AA2" i="8"/>
  <c r="AF7" i="8"/>
  <c r="K15" i="8"/>
  <c r="O2" i="8"/>
  <c r="I2" i="8"/>
  <c r="Z2" i="8"/>
  <c r="AH8" i="8"/>
  <c r="E15" i="8"/>
  <c r="AI8" i="8"/>
  <c r="AG8" i="8"/>
  <c r="L2" i="8" l="1"/>
  <c r="L15" i="8"/>
  <c r="N15" i="8"/>
  <c r="M2" i="8"/>
  <c r="M15" i="8"/>
  <c r="N2" i="8"/>
  <c r="M96" i="4" l="1"/>
  <c r="J96" i="4"/>
  <c r="H96" i="4"/>
  <c r="G96" i="4"/>
  <c r="F96" i="4"/>
  <c r="E96" i="4"/>
  <c r="D96" i="4"/>
  <c r="C96" i="4"/>
  <c r="H20" i="4"/>
  <c r="G20" i="4"/>
  <c r="F20" i="4"/>
  <c r="E20" i="4"/>
  <c r="D20" i="4"/>
  <c r="C20" i="4"/>
  <c r="H18" i="4"/>
  <c r="G18" i="4"/>
  <c r="F18" i="4"/>
  <c r="E18" i="4"/>
  <c r="D18" i="4"/>
  <c r="C18" i="4"/>
  <c r="M14" i="4"/>
  <c r="J14" i="4"/>
  <c r="H14" i="4"/>
  <c r="G14" i="4"/>
  <c r="F14" i="4"/>
  <c r="E14" i="4"/>
  <c r="D14" i="4"/>
  <c r="C14" i="4"/>
  <c r="M11" i="4"/>
  <c r="M12" i="4" s="1"/>
  <c r="J11" i="4"/>
  <c r="J12" i="4" s="1"/>
  <c r="H11" i="4"/>
  <c r="H12" i="4" s="1"/>
  <c r="G11" i="4"/>
  <c r="G12" i="4" s="1"/>
  <c r="F11" i="4"/>
  <c r="F12" i="4" s="1"/>
  <c r="E11" i="4"/>
  <c r="E12" i="4" s="1"/>
  <c r="D11" i="4"/>
  <c r="D12" i="4" s="1"/>
  <c r="C11" i="4"/>
  <c r="C12" i="4" s="1"/>
  <c r="H2" i="4"/>
  <c r="G2" i="4"/>
  <c r="F2" i="4"/>
  <c r="E2" i="4"/>
  <c r="D2" i="4"/>
  <c r="C2" i="4"/>
  <c r="F3" i="1" l="1"/>
  <c r="D3" i="1"/>
  <c r="E3" i="1"/>
  <c r="G3" i="1"/>
  <c r="H3" i="1"/>
  <c r="C3" i="1"/>
  <c r="B58" i="1" l="1"/>
  <c r="B57" i="1"/>
  <c r="B59" i="1"/>
</calcChain>
</file>

<file path=xl/sharedStrings.xml><?xml version="1.0" encoding="utf-8"?>
<sst xmlns="http://schemas.openxmlformats.org/spreadsheetml/2006/main" count="3108" uniqueCount="1794">
  <si>
    <t>Country</t>
  </si>
  <si>
    <t>Germany</t>
  </si>
  <si>
    <t>Italy</t>
  </si>
  <si>
    <t>Poland</t>
  </si>
  <si>
    <t>Spain</t>
  </si>
  <si>
    <t>UK</t>
  </si>
  <si>
    <t>Japan</t>
  </si>
  <si>
    <t>US</t>
  </si>
  <si>
    <t>France</t>
  </si>
  <si>
    <t>Survey launched</t>
  </si>
  <si>
    <t>currency (LCU)</t>
  </si>
  <si>
    <t>€</t>
  </si>
  <si>
    <t>zł</t>
  </si>
  <si>
    <t>£</t>
  </si>
  <si>
    <t>¥</t>
  </si>
  <si>
    <t>$</t>
  </si>
  <si>
    <t>currency in $ (19/7/21)</t>
  </si>
  <si>
    <t>DE</t>
  </si>
  <si>
    <t>IT</t>
  </si>
  <si>
    <t>PL</t>
  </si>
  <si>
    <t>SP (ES)</t>
  </si>
  <si>
    <t>JP</t>
  </si>
  <si>
    <t>FR</t>
  </si>
  <si>
    <t>650k</t>
  </si>
  <si>
    <t>600k</t>
  </si>
  <si>
    <t>100k</t>
  </si>
  <si>
    <t>130k</t>
  </si>
  <si>
    <t>250k</t>
  </si>
  <si>
    <t>40k</t>
  </si>
  <si>
    <t>30k</t>
  </si>
  <si>
    <t>1M</t>
  </si>
  <si>
    <t>300k</t>
  </si>
  <si>
    <t>350k</t>
  </si>
  <si>
    <t>1.5M</t>
  </si>
  <si>
    <t>500k</t>
  </si>
  <si>
    <t>4M</t>
  </si>
  <si>
    <t>150k</t>
  </si>
  <si>
    <t>200k</t>
  </si>
  <si>
    <t>2M</t>
  </si>
  <si>
    <t>35k</t>
  </si>
  <si>
    <t>17k</t>
  </si>
  <si>
    <t>70k</t>
  </si>
  <si>
    <t>25k</t>
  </si>
  <si>
    <t>120k</t>
  </si>
  <si>
    <t>11.5k</t>
  </si>
  <si>
    <t>22k</t>
  </si>
  <si>
    <t>10k</t>
  </si>
  <si>
    <t>13.5k</t>
  </si>
  <si>
    <t>2.9M</t>
  </si>
  <si>
    <t>50k</t>
  </si>
  <si>
    <t>20k</t>
  </si>
  <si>
    <t>23.5k</t>
  </si>
  <si>
    <t>15k</t>
  </si>
  <si>
    <t>4.25M</t>
  </si>
  <si>
    <t>32k</t>
  </si>
  <si>
    <t>24.5k</t>
  </si>
  <si>
    <t>42k</t>
  </si>
  <si>
    <t>29k</t>
  </si>
  <si>
    <t>6.25M</t>
  </si>
  <si>
    <t>share income &lt;Q1</t>
  </si>
  <si>
    <t>share income Q1-2</t>
  </si>
  <si>
    <t>share income Q2-3</t>
  </si>
  <si>
    <t>share income &gt;Q3</t>
  </si>
  <si>
    <t>2k</t>
  </si>
  <si>
    <t>90k</t>
  </si>
  <si>
    <t>110k</t>
  </si>
  <si>
    <t>5M</t>
  </si>
  <si>
    <t>80k</t>
  </si>
  <si>
    <t>4k</t>
  </si>
  <si>
    <t>60k</t>
  </si>
  <si>
    <t>170k</t>
  </si>
  <si>
    <t>20M</t>
  </si>
  <si>
    <t>180k</t>
  </si>
  <si>
    <t>320k</t>
  </si>
  <si>
    <t>35M</t>
  </si>
  <si>
    <t>380k</t>
  </si>
  <si>
    <t>3M</t>
  </si>
  <si>
    <t>5k</t>
  </si>
  <si>
    <t>Greater London</t>
  </si>
  <si>
    <t>IDF</t>
  </si>
  <si>
    <t>2, Munich - Hamburg, 800 km</t>
  </si>
  <si>
    <t>2, Milan - Naples, 850 km</t>
  </si>
  <si>
    <t>1, Warsaw - Berlin, 600 km</t>
  </si>
  <si>
    <t>4, Barcelona - Madrid, 600 km</t>
  </si>
  <si>
    <t>4, London - Glasgow, 700 km</t>
  </si>
  <si>
    <t>2, Fukuoka - Tokyo, 1100 km</t>
  </si>
  <si>
    <t>4, NYC - Toronto, 500 mi</t>
  </si>
  <si>
    <t>4, Bordeaux - Nice, 800 km</t>
  </si>
  <si>
    <t>train</t>
  </si>
  <si>
    <t>coach</t>
  </si>
  <si>
    <t>10 cents per liter</t>
  </si>
  <si>
    <t>40 cents per liter</t>
  </si>
  <si>
    <t>8 cents per liter</t>
  </si>
  <si>
    <t>12¥ per liter</t>
  </si>
  <si>
    <t>40 cents per gallon</t>
  </si>
  <si>
    <t>10 centimes par litre</t>
  </si>
  <si>
    <t>160€ per year</t>
  </si>
  <si>
    <t>170€ per year</t>
  </si>
  <si>
    <t>1100 zł per year</t>
  </si>
  <si>
    <t>180€ per year</t>
  </si>
  <si>
    <t>150£ per year</t>
  </si>
  <si>
    <t>40 000¥ per year</t>
  </si>
  <si>
    <t>$600 per year</t>
  </si>
  <si>
    <t>160€ par an</t>
  </si>
  <si>
    <t>10/30/50/100/300/500/1000</t>
  </si>
  <si>
    <t>40/100/200/400/1000/2000/4000</t>
  </si>
  <si>
    <t>1000/3000/5000/10000/30000/50000/100000</t>
  </si>
  <si>
    <t>not given</t>
  </si>
  <si>
    <t>European/National</t>
  </si>
  <si>
    <t>Europea/State</t>
  </si>
  <si>
    <t>National</t>
  </si>
  <si>
    <t>Federal/State</t>
  </si>
  <si>
    <t>CO2 footprint per capita (2018) EU27: 7.9 http://www.globalcarbonatlas.org/en/CO2-emissions</t>
  </si>
  <si>
    <t>GHG footprint (2016) EU27: 3609 bold: prod-based it:wo LU Global Carbon Project https://en.wikipedia.org/wiki/List_of_countries_by_greenhouse_gas_emissions</t>
  </si>
  <si>
    <t>GHG footprint per capita EU27: 8.1</t>
  </si>
  <si>
    <t>adult population (2020) cf. data/future_population… source: UN https://population.un.org/wpp/Download/Files/1_Indicators%20(Standard)/EXCEL_FILES/1_Population/WPP2019_POP_F15_1_ANNUAL_POPULATION_BY_AGE_BOTH_SEXES.xlsx</t>
  </si>
  <si>
    <t>population (2020) https://www.worldometers.info/world-population/population-by-country/</t>
  </si>
  <si>
    <t>year</t>
  </si>
  <si>
    <t>month</t>
  </si>
  <si>
    <t>200/800/1300/2000</t>
  </si>
  <si>
    <t>1000/3000/5000/8000</t>
  </si>
  <si>
    <t>20,000/80,000/130,000/200,000</t>
  </si>
  <si>
    <t>20/75/125/200/250/300</t>
  </si>
  <si>
    <t>5/25/75/125/200</t>
  </si>
  <si>
    <t>20/100/300/500/800</t>
  </si>
  <si>
    <t>500/2,500/7,500/13,000/20,000</t>
  </si>
  <si>
    <t>5/25/75/125/175/225</t>
  </si>
  <si>
    <t>Source quota sex</t>
  </si>
  <si>
    <t>2019 https://data.census.gov/cedsci/table?q=United%20States&amp;g=0100000US&amp;tid=ACSDP1Y2019.DP05</t>
  </si>
  <si>
    <t>Source quota age</t>
  </si>
  <si>
    <t>2019 https://www.census.gov/data/tables/time-series/demo/popest/2010s-national-detail.html</t>
  </si>
  <si>
    <t>Source quota region</t>
  </si>
  <si>
    <t xml:space="preserve">2019 https://www.census.gov/popclock/print.php?component=growth&amp;image=//www.census.gov/popclock/share/images/growth_1561939200.png </t>
  </si>
  <si>
    <t>Source quota socio-professional category</t>
  </si>
  <si>
    <t>Source quota race</t>
  </si>
  <si>
    <t>2019 https://www.census.gov/quickfacts/fact/table/US/IPE120220</t>
  </si>
  <si>
    <t>Source quota town size</t>
  </si>
  <si>
    <t>2010 Rural-Urban Commuting Area Codes https://www.census.gov/quickfacts/fact/table/US/IPE120220</t>
  </si>
  <si>
    <t>Source quota income</t>
  </si>
  <si>
    <t>cf. Source income quartiles</t>
  </si>
  <si>
    <t>https://lse.eu.qualtrics.com/WRQualtricsControlPanel/File.php?F=F_cT8837yWYLScqLs</t>
  </si>
  <si>
    <t>https://lse.eu.qualtrics.com/WRQualtricsControlPanel/File.php?F=F_9YacInO3B7TVcGy</t>
  </si>
  <si>
    <t>https://lse.eu.qualtrics.com/WRQualtricsControlPanel/File.php?F=F_bj5mFN15bJnlUbk</t>
  </si>
  <si>
    <t>https://lse.eu.qualtrics.com/WRQualtricsControlPanel/File.php?F=F_6F2lryw2eo1eQNU</t>
  </si>
  <si>
    <t>monthly</t>
  </si>
  <si>
    <t>URL video policy</t>
  </si>
  <si>
    <t>URL video climate</t>
  </si>
  <si>
    <t>https://lse.eu.qualtrics.com/WRQualtricsControlPanel/File.php?F=F_3NNS6u7MbEm738y</t>
  </si>
  <si>
    <t>https://lse.eu.qualtrics.com/WRQualtricsControlPanel/File.php?F=F_9SvqNOCSY8ywnHw</t>
  </si>
  <si>
    <t>https://lse.eu.qualtrics.com/WRQualtricsControlPanel/File.php?F=F_1GpaU9AOp0uA246</t>
  </si>
  <si>
    <t>https://lse.eu.qualtrics.com/WRQualtricsControlPanel/File.php?F=F_6mMBZqNPLgvUKZo</t>
  </si>
  <si>
    <t>https://lse.eu.qualtrics.com/WRQualtricsControlPanel/File.php?F=F_e3BFKqjnqsS0waW</t>
  </si>
  <si>
    <t>https://lse.eu.qualtrics.com/WRQualtricsControlPanel/File.php?F=F_0rCWm2QnbEfaR1k</t>
  </si>
  <si>
    <t>https://lse.eu.qualtrics.com/WRQualtricsControlPanel/File.php?F=F_6SahJCEqAUd5bdc</t>
  </si>
  <si>
    <t>https://lse.eu.qualtrics.com/WRQualtricsControlPanel/File.php?F=F_etkOtRoDmoSXkSq</t>
  </si>
  <si>
    <t>https://lse.eu.qualtrics.com/WRQualtricsControlPanel/File.php?F=F_4NsVOyDmpposo3I</t>
  </si>
  <si>
    <t>https://lse.eu.qualtrics.com/WRQualtricsControlPanel/File.php?F=F_9ZCXWK6BphbFQWy</t>
  </si>
  <si>
    <t>https://lse.eu.qualtrics.com/WRQualtricsControlPanel/File.php?F=F_bj8yT5eiDpZCR82</t>
  </si>
  <si>
    <t>https://lse.eu.qualtrics.com/WRQualtricsControlPanel/File.php?F=F_bg5w9RRYbGtMrwa</t>
  </si>
  <si>
    <t>fossil CO2 emissions (2017, MtCO2) global: 37.1 Gt (we cover 72%) source: https://publications.jrc.ec.europa.eu/repository/handle/JRC113738 https://en.wikipedia.org/wiki/List_of_countries_by_carbon_dioxide_emissions Other source that could have been used: https://stats.oecd.org/Index.aspx?DataSetCode=IO_GHG_2019</t>
  </si>
  <si>
    <t>Population employment_rate (15-64) source:https://stats.oecd.org/Index.aspx?DatasetCode=LFS_SEXAGE_I_R#</t>
  </si>
  <si>
    <t>Population Labor for participation rate (15-64), same source as above</t>
  </si>
  <si>
    <t>College Education (25-64), source: https://stats.oecd.org/viewhtml.aspx?datasetcode=EAG_NEAC&amp;lang=en#</t>
  </si>
  <si>
    <t>Unemployment rate (15-64), source: https://stats.oecd.org/index.aspx?queryid=35562#</t>
  </si>
  <si>
    <t>Inactivity rate (15-64, yearly) source: https://stats.oecd.org/index.aspx?queryid=35562#</t>
  </si>
  <si>
    <t>Survey ended</t>
  </si>
  <si>
    <t>yearly</t>
  </si>
  <si>
    <t>90% of data collected</t>
  </si>
  <si>
    <t>mock survey URL</t>
  </si>
  <si>
    <t>Country code in .R</t>
  </si>
  <si>
    <t>Country code in .pdf (ISO 3166-1 Alpha-3)</t>
  </si>
  <si>
    <t>FRA</t>
  </si>
  <si>
    <t>DEU</t>
  </si>
  <si>
    <t>ITA</t>
  </si>
  <si>
    <t>JPN</t>
  </si>
  <si>
    <t>POL</t>
  </si>
  <si>
    <t>ESP</t>
  </si>
  <si>
    <t>GBR</t>
  </si>
  <si>
    <t>USA</t>
  </si>
  <si>
    <t xml:space="preserve"> https://lse.eu.qualtrics.com/jfe/form/SV_8CfmrUXhHRZJT14?Q_Language=FR</t>
  </si>
  <si>
    <t>https://lse.eu.qualtrics.com/jfe/form/SV_0cWAJE2W8bdBPkG?Q_Language=DE</t>
  </si>
  <si>
    <t>https://lse.eu.qualtrics.com/jfe/form/SV_bpiASf7NzB8u0wS?Q_Language=IT</t>
  </si>
  <si>
    <t>https://lse.eu.qualtrics.com/jfe/form/SV_6FE48OtnfRWabRQ?Q_Language=JA</t>
  </si>
  <si>
    <t>https://lse.eu.qualtrics.com/jfe/form/SV_7Qc5KCPcIVv5qFE?Q_Language=PL</t>
  </si>
  <si>
    <t>https://lse.eu.qualtrics.com/jfe/form/SV_0d0TZD6KT4L2SOi?Q_Language=ES-ES</t>
  </si>
  <si>
    <t>https://lse.eu.qualtrics.com/jfe/form/SV_40Dm4ZTOR8mlzaS?Q_Language=EN-GB</t>
  </si>
  <si>
    <t>https://lse.eu.qualtrics.com/jfe/form/SV_1ST7y8mzlEib9iu</t>
  </si>
  <si>
    <t>carbon price used ($/tCO2)</t>
  </si>
  <si>
    <t>gasoline price increase in LCU/liter (or $/gallon for US)</t>
  </si>
  <si>
    <t>Gasoline price increase (LCU per liter, except US per gallon)</t>
  </si>
  <si>
    <t>Russia</t>
  </si>
  <si>
    <t>Saudi Arabia</t>
  </si>
  <si>
    <t>global transfer (LCU)</t>
  </si>
  <si>
    <t>LCU global tax pc</t>
  </si>
  <si>
    <t>Deaths from air pollution (Lelieveld et al. 2019)</t>
  </si>
  <si>
    <t>M people permanently flooded in 2100 K17 RCP8.5 (Kulp &amp; Strauss, 2019 https://www.nature.com/articles/s41467-019-12808-z)</t>
  </si>
  <si>
    <t>income</t>
  </si>
  <si>
    <t>income Q1 (rounded)</t>
  </si>
  <si>
    <t>income Q2 (rounded)</t>
  </si>
  <si>
    <t>income Q3 (rounded)</t>
  </si>
  <si>
    <t>town size 0 (discarded in e$urbanity)</t>
  </si>
  <si>
    <t>town size 1</t>
  </si>
  <si>
    <t>town size 2</t>
  </si>
  <si>
    <t>town size 3</t>
  </si>
  <si>
    <t>town size 4</t>
  </si>
  <si>
    <t>town size 5</t>
  </si>
  <si>
    <t>heating form</t>
  </si>
  <si>
    <t>Transfer per adult in LCU/year, based on 20% emission reductions and assuming 80% is rebated (the rest compensates e.g. decrease in energy/VAT tax revenues)</t>
  </si>
  <si>
    <t>Cash transfer per each adult displayed</t>
  </si>
  <si>
    <t>$ global tax pc</t>
  </si>
  <si>
    <t>Country-specific sources are given in !Sources</t>
  </si>
  <si>
    <t>job creation (rounded, cf. !Sources)</t>
  </si>
  <si>
    <t>job destruction (rounded, cf. !Sources)</t>
  </si>
  <si>
    <t>Bus vs. Train</t>
  </si>
  <si>
    <t>Journey</t>
  </si>
  <si>
    <t>Donation maximum in LCU (~100$)</t>
  </si>
  <si>
    <t>Scale options</t>
  </si>
  <si>
    <t>gas expenses thresholds (LCU)</t>
  </si>
  <si>
    <t>heating expenses thresholds (LCU)</t>
  </si>
  <si>
    <t>WTP (LCU)</t>
  </si>
  <si>
    <t>yearly income Q1 (LCU)</t>
  </si>
  <si>
    <t>yearly income Q2 (LCU)</t>
  </si>
  <si>
    <t>yearly income Q3 (LCU)</t>
  </si>
  <si>
    <t>household wealth q1 (LCU)</t>
  </si>
  <si>
    <t>household wealth q2 (LCU)</t>
  </si>
  <si>
    <t>household wealth q3 (LCU)</t>
  </si>
  <si>
    <t>household wealth q4 (LCU)</t>
  </si>
  <si>
    <t>Rows in bold correspond to figures appearing in the questionnaire</t>
  </si>
  <si>
    <t>Normal font correspond to computations</t>
  </si>
  <si>
    <t>gasoline price increase in $/liter, using 2.5 kgCO2/L (average between gasoline 2.69 and diesel 2.35) source: https://www.epa.gov/energy/greenhouse-gases-equivalencies-calculator-calculations-and-references (1 gallon = 3.78541 L)</t>
  </si>
  <si>
    <t>Sources used for all countries are usually given in column A of !Figures</t>
  </si>
  <si>
    <t>https://www.doogal.co.uk/postcodedownloads.php</t>
  </si>
  <si>
    <t>https://population.un.org/wpp/Download/Standard/Population/</t>
  </si>
  <si>
    <t>https://stats.oecd.org/Index.aspx?DatasetCode=LFS_SEXAGE_I_R</t>
  </si>
  <si>
    <t>https://www.citypopulation.de/en/japan/</t>
  </si>
  <si>
    <t>https://stat.gov.pl/obszary-tematyczne/ludnosc/ludnosc/ludnosc-stan-i-struktura-ludnosci-oraz-ruch-naturalny-w-przekroju-terytorialnym-stan-w-dniu-30-06-2020,6,28.html</t>
  </si>
  <si>
    <t>https://www.ine.es/jaxiT3/Tabla.htm?t=2915</t>
  </si>
  <si>
    <t>Source votes</t>
  </si>
  <si>
    <t>https://www.soumu.go.jp/main_content/000776531.pdf</t>
  </si>
  <si>
    <t>https://pl.wikipedia.org/wiki/Wybory_prezydenckie_w_Polsce_w_2020_roku_(drugie)#Pierwsze_g%C5%82osowanie_(I_tura)</t>
  </si>
  <si>
    <t>http://www.infoelectoral.mir.es/infoelectoral/min/busquedaAvanzadaAction.html;jsessionid=05CAFACDE40473B63152326DDD1F7519</t>
  </si>
  <si>
    <t>https://www.bbc.com/news/election/2019/results</t>
  </si>
  <si>
    <t>https://www.fec.gov/resources/cms-content/documents/2020presgeresults.pdf</t>
  </si>
  <si>
    <t>Home ownership (%)</t>
  </si>
  <si>
    <t>Switzerland</t>
  </si>
  <si>
    <t>OLD BELOW</t>
  </si>
  <si>
    <t>Population 2025 (k pers, UN POP/01-1, 2024)</t>
  </si>
  <si>
    <t>Adult pop 2025 (k pers, UN POP/01-1, 2024)</t>
  </si>
  <si>
    <t>Sample size</t>
  </si>
  <si>
    <t>Europe</t>
  </si>
  <si>
    <t>Wealth tax: participating countries in low participation scenario</t>
  </si>
  <si>
    <t>Japan, Germany, Spain, the UK, but not the U.S.</t>
  </si>
  <si>
    <t>the EU but not Japan nor Canada</t>
  </si>
  <si>
    <t>GCS high: share of 2025 territorial CO2 (non-LULUCF) emissions (in %)</t>
  </si>
  <si>
    <t>Sources</t>
  </si>
  <si>
    <t>map_GCS_incidence.R</t>
  </si>
  <si>
    <t>GCS high: number of participating countries (Global South + EU + UK + CH + JP + NO+NZ+IC+KO+TW)</t>
  </si>
  <si>
    <t>questionnaire.R, Fisher-Post &amp; Gethin (2023) &amp; IMF (2024)</t>
  </si>
  <si>
    <t>Top 1% tax: share of top income affected (in %)</t>
  </si>
  <si>
    <t>Top 1% tax: net contribution as share of GDP (in %)</t>
  </si>
  <si>
    <t>code</t>
  </si>
  <si>
    <t>EU</t>
  </si>
  <si>
    <t>ES</t>
  </si>
  <si>
    <t>GB</t>
  </si>
  <si>
    <t>CH</t>
  </si>
  <si>
    <t>RU</t>
  </si>
  <si>
    <t>SA</t>
  </si>
  <si>
    <t>Top 3% tax: share of top income affected (in %)</t>
  </si>
  <si>
    <t>Top 3% tax: net contribution as share of GDP (in %)</t>
  </si>
  <si>
    <t>Top 3% tax: 80k $PPP threshold in LCU (yearly)</t>
  </si>
  <si>
    <t>Top 3% tax: 80k $PPP threshold in LCU (rounded + country-specific periodicity)</t>
  </si>
  <si>
    <t>Top 1%/3% tax: 120k $PPP threshold in LCU (yearly)</t>
  </si>
  <si>
    <t>Top 1%/3% tax: 120k $PPP threshold in LCU (rounded + country-specific periodicity)</t>
  </si>
  <si>
    <t>Top 3% tax: 1M $PPP threshold in LCU (yearly)</t>
  </si>
  <si>
    <t>Top 3% tax: 1M $PPP threshold in LCU (rounded + country-specific periodicity)</t>
  </si>
  <si>
    <t>700k</t>
  </si>
  <si>
    <t>100M</t>
  </si>
  <si>
    <t>13k</t>
  </si>
  <si>
    <t>85k</t>
  </si>
  <si>
    <t>Periodicity income (OECD project)</t>
  </si>
  <si>
    <t>Periodicity income (ChatGPT)</t>
  </si>
  <si>
    <t>Source GDP in 2035</t>
  </si>
  <si>
    <t>Source NCQG</t>
  </si>
  <si>
    <t>Bridging the clean energy investment gap (OEC, 2024); Climate Finance Provided and Mobilised by Developed Countries in 2013-2022 (OECD, 2024); Joint Multilateral Development Banks (MDBs) Statement for COP 29 (MDBs, 2024); Raising ambition and accelerating delivery of climate finance (Songe et al., 2024)</t>
  </si>
  <si>
    <t>GDP advanced: 61.35T / others: 43.44 in 2023: IMF (https://www.statista.com/statistics/256328/gross-domestic-product-gdp-of-selected-global-regions/⁩); Growth per year by 2035 advanced: 1.59% / all: 2.7% (https://www.spglobal.com/en/research-insights/special-reports/look-forward/emerging-markets-a-decisive-decade) =&gt; GDP advanced 2035: 61.35*1.0159^12=74.1T / others: world-74=(61.35+43.44)*1.027^12=144-74=70T, i.e. 51% in advanced. NB: the difference between advanced and developed is South Korea, Singapore, Taiwan (Saudi Arabia and Slovenia are classified consistently using both definitions). I subtract 3.1 (South Korea, cf. spglobal above) + 0.9 (Taiwan, current GDP + 20%) + 0.6 (Singapore, current GDP + 20%) = 4.6T to obtain 69.5T for "developed" countries' nominal GDP in 2035.</t>
  </si>
  <si>
    <t>Share of 2025 territorial CO2 (non-LULUCF) emissions (in %)</t>
  </si>
  <si>
    <t>GCS_mid: 118 (56% emissions); GCS_low: 117 (25%)</t>
  </si>
  <si>
    <t>d1</t>
  </si>
  <si>
    <t>d2</t>
  </si>
  <si>
    <t>d3</t>
  </si>
  <si>
    <t>d4</t>
  </si>
  <si>
    <t>d5</t>
  </si>
  <si>
    <t>q1</t>
  </si>
  <si>
    <t>d6</t>
  </si>
  <si>
    <t>d7</t>
  </si>
  <si>
    <t>q3</t>
  </si>
  <si>
    <t>d8</t>
  </si>
  <si>
    <t>d9</t>
  </si>
  <si>
    <t>country</t>
  </si>
  <si>
    <t>Staatsschuldenquote auf unter 60% reduzieren</t>
  </si>
  <si>
    <t>-</t>
  </si>
  <si>
    <t>Rétablissement de l'impôt sur la fortune (ISF)</t>
  </si>
  <si>
    <t>Más necesidades sanitarias dentro del sistema público (cuidado dental, gafas, salud mental)</t>
  </si>
  <si>
    <t>Plan pour l'isolation thermique</t>
  </si>
  <si>
    <t>Inversión en el sistema educativo y universalización de la educación preescolar</t>
  </si>
  <si>
    <t>Plan de redistribution nationale</t>
  </si>
  <si>
    <t>econ_issues</t>
  </si>
  <si>
    <t>Économie</t>
  </si>
  <si>
    <t>Wirtschaftspolitik</t>
  </si>
  <si>
    <t>Asuntos económicos</t>
  </si>
  <si>
    <t>econ1</t>
  </si>
  <si>
    <t>Versement du RSA aux 18-25 ans sans emploi</t>
  </si>
  <si>
    <t>Erhöhung des Regelsatzes des Bürgergelds auf bis zu 600€ pro Monat</t>
  </si>
  <si>
    <t>econ2</t>
  </si>
  <si>
    <t>SMIC à 1600€ net par mois</t>
  </si>
  <si>
    <t>Bürgerversicherung als gerechtere Sozialversicherung</t>
  </si>
  <si>
    <t>Ingreso Básico Garantizado de 600€ al mes</t>
  </si>
  <si>
    <t>econ3</t>
  </si>
  <si>
    <t>Recul de l'âge légal de départ à la retraite à 65 ans</t>
  </si>
  <si>
    <t>Jornada laboral de 34 horas semanales</t>
  </si>
  <si>
    <t>econ4</t>
  </si>
  <si>
    <t>Hausse de 20% du financement de l'hôpital public et de l'Éducation nationale</t>
  </si>
  <si>
    <t>Investitionen für Gigabit-Netzwerke bereitstellen</t>
  </si>
  <si>
    <t>society_issues</t>
  </si>
  <si>
    <t>Démocratie</t>
  </si>
  <si>
    <t>Gesellschaft</t>
  </si>
  <si>
    <t>Asuntos sociales</t>
  </si>
  <si>
    <t>soc1</t>
  </si>
  <si>
    <t>Élection des députés à la proportionnelle</t>
  </si>
  <si>
    <t>Reformar la ley electoral para hacer el Senado más proporcional</t>
  </si>
  <si>
    <t>soc2</t>
  </si>
  <si>
    <t>Référendum d'Initiative Citoyenne (RIC)</t>
  </si>
  <si>
    <t>Cannabis-Legalisierung</t>
  </si>
  <si>
    <t>Abolición de la prostitución</t>
  </si>
  <si>
    <t>climate_pol</t>
  </si>
  <si>
    <t>Climat</t>
  </si>
  <si>
    <t>Klimaschutz</t>
  </si>
  <si>
    <t>Política climática</t>
  </si>
  <si>
    <t>climate1</t>
  </si>
  <si>
    <t>Interdiction des véhicules les plus polluants dans les centres-villes (ZFE)</t>
  </si>
  <si>
    <t>Verpflichtende Solaranlagen auf allen geeigneten Dächern</t>
  </si>
  <si>
    <t>100% de electricidad producida con energías renovables en 2040</t>
  </si>
  <si>
    <t>climate2</t>
  </si>
  <si>
    <t>Plan zur Wärmedämmung</t>
  </si>
  <si>
    <t>Plan de aislamiento térmico</t>
  </si>
  <si>
    <t>climate3</t>
  </si>
  <si>
    <t>Interdiction de la vente de voitures thermiques neuves d'ici 2030</t>
  </si>
  <si>
    <t>Verbot des Verkaufs von Neuwagen mit Verbrennungsmotor bis 2030</t>
  </si>
  <si>
    <t>Prohibir la venta de coches nuevos con motor de combustión para 2030</t>
  </si>
  <si>
    <t>tax_system</t>
  </si>
  <si>
    <t>Fiscalité</t>
  </si>
  <si>
    <t>Steuerpolitik</t>
  </si>
  <si>
    <t>Sistema fiscal</t>
  </si>
  <si>
    <t>tax1</t>
  </si>
  <si>
    <t>Nationales Umverteilungsprogramm</t>
  </si>
  <si>
    <t>Plan de redistribución nacional</t>
  </si>
  <si>
    <t>tax2</t>
  </si>
  <si>
    <t>Die Vermögenssteuer wieder in Kraft setzen</t>
  </si>
  <si>
    <t>Aumentar los impuestos sobre las rentas superiores a 100.000 euros anuales</t>
  </si>
  <si>
    <t>foreign_policy</t>
  </si>
  <si>
    <t>Politique étrangère</t>
  </si>
  <si>
    <t>Außenpolitik</t>
  </si>
  <si>
    <t>Política exterior</t>
  </si>
  <si>
    <t>foreign1</t>
  </si>
  <si>
    <t>Plan mondial pour le climat</t>
  </si>
  <si>
    <t>Globales Klimaprogramm</t>
  </si>
  <si>
    <t>Plan climático global</t>
  </si>
  <si>
    <t>foreign2</t>
  </si>
  <si>
    <t>Taxe mondiale sur les millionaires</t>
  </si>
  <si>
    <t>Globale Steuer auf Millionäre</t>
  </si>
  <si>
    <t>Impuesto mundial a los millonarios</t>
  </si>
  <si>
    <t>foreign3</t>
  </si>
  <si>
    <t>Assemblée démocratique mondiale sur le changement climatique</t>
  </si>
  <si>
    <t>Globale demokratische Versammlung zum Klimawandel</t>
  </si>
  <si>
    <t>Asamblea democrática mundial sobre el cambio climático</t>
  </si>
  <si>
    <t>foreign4</t>
  </si>
  <si>
    <t>Doubler l'aide au développement des pays à faibles revenus</t>
  </si>
  <si>
    <t>Verdoppelung der Mittel für die Entwicklungshilfe in einkommensschwachen Ländern</t>
  </si>
  <si>
    <t>Duplicar la ayuda exterior a los países de renta baja</t>
  </si>
  <si>
    <t>Economic issues</t>
  </si>
  <si>
    <t>Climate policy</t>
  </si>
  <si>
    <t>Tax system</t>
  </si>
  <si>
    <t>Foreign policy</t>
  </si>
  <si>
    <t>IT-CH</t>
  </si>
  <si>
    <t>now_10k</t>
  </si>
  <si>
    <t>unit</t>
  </si>
  <si>
    <t>now_40k</t>
  </si>
  <si>
    <t>now_60k</t>
  </si>
  <si>
    <t>now_100k</t>
  </si>
  <si>
    <t>$/year</t>
  </si>
  <si>
    <t>£/year</t>
  </si>
  <si>
    <t>Income after global redistribution</t>
  </si>
  <si>
    <t>text_unit</t>
  </si>
  <si>
    <t>text_current</t>
  </si>
  <si>
    <t>text_after</t>
  </si>
  <si>
    <t>text_title</t>
  </si>
  <si>
    <t>text_benefit</t>
  </si>
  <si>
    <t>text_lose</t>
  </si>
  <si>
    <t>text_degree</t>
  </si>
  <si>
    <t>Current income</t>
  </si>
  <si>
    <t>Degree of redistribution:</t>
  </si>
  <si>
    <t>step_major</t>
  </si>
  <si>
    <t>step_minor</t>
  </si>
  <si>
    <t>DE-CH</t>
  </si>
  <si>
    <t>FR-CH</t>
  </si>
  <si>
    <t>AR</t>
  </si>
  <si>
    <t>EN-GB</t>
  </si>
  <si>
    <t>ES-US</t>
  </si>
  <si>
    <t>EN</t>
  </si>
  <si>
    <t>JA</t>
  </si>
  <si>
    <t>amount_bi</t>
  </si>
  <si>
    <t>periodicity</t>
  </si>
  <si>
    <t>amount_lost</t>
  </si>
  <si>
    <t>amount_lottery</t>
  </si>
  <si>
    <t>country_name</t>
  </si>
  <si>
    <t>la France</t>
  </si>
  <si>
    <t>emissions_low_with</t>
  </si>
  <si>
    <t>emissions_with</t>
  </si>
  <si>
    <t>emissions_mid_with</t>
  </si>
  <si>
    <t>emissions_high_with</t>
  </si>
  <si>
    <t>periodicity_tax</t>
  </si>
  <si>
    <t>lcu_120k</t>
  </si>
  <si>
    <t>lcu_130k</t>
  </si>
  <si>
    <t>lcu_10k</t>
  </si>
  <si>
    <t>lcu_1500</t>
  </si>
  <si>
    <t>lcu_200k</t>
  </si>
  <si>
    <t>lcu_100k</t>
  </si>
  <si>
    <t>affected_top3</t>
  </si>
  <si>
    <t>affected_top1</t>
  </si>
  <si>
    <t>transfer_top1</t>
  </si>
  <si>
    <t>transfer_top3</t>
  </si>
  <si>
    <t>lcu_80k</t>
  </si>
  <si>
    <t>lcu_90k</t>
  </si>
  <si>
    <t>lcu_1M</t>
  </si>
  <si>
    <t>lcu_75k</t>
  </si>
  <si>
    <t>lcu_150k</t>
  </si>
  <si>
    <t>lcu_10k_top3</t>
  </si>
  <si>
    <t>$1,500</t>
  </si>
  <si>
    <t>$10,000</t>
  </si>
  <si>
    <t>$75,000</t>
  </si>
  <si>
    <t>$80,000</t>
  </si>
  <si>
    <t>$90,000</t>
  </si>
  <si>
    <t>$100,000</t>
  </si>
  <si>
    <t>$120,000</t>
  </si>
  <si>
    <t>$130,000</t>
  </si>
  <si>
    <t>$150,000</t>
  </si>
  <si>
    <t>$200,000</t>
  </si>
  <si>
    <t>$1 million</t>
  </si>
  <si>
    <t>lcu_1500_top3</t>
  </si>
  <si>
    <t>tax_country_name</t>
  </si>
  <si>
    <t>En France</t>
  </si>
  <si>
    <t>tax_country_gdp</t>
  </si>
  <si>
    <t>tax_revenue</t>
  </si>
  <si>
    <t>tax_threshold</t>
  </si>
  <si>
    <t>U.S. GDP</t>
  </si>
  <si>
    <t>$5 million</t>
  </si>
  <si>
    <t>tax_revenue_gdp</t>
  </si>
  <si>
    <t>wealth_threshold</t>
  </si>
  <si>
    <t>Net gain per adult\nfollowing the\nGlobal Climate Scheme\nin 2030\n(in % of GDP)</t>
  </si>
  <si>
    <t>gcs_high_legend</t>
  </si>
  <si>
    <t>na_label</t>
  </si>
  <si>
    <t>nationality</t>
  </si>
  <si>
    <t>American</t>
  </si>
  <si>
    <t>American people</t>
  </si>
  <si>
    <t>revenue_split specificities</t>
  </si>
  <si>
    <t xml:space="preserve">(Medicare, Medicaid...); (EITC, SNAP, childcare, pre-K...); "federal" income tax; </t>
  </si>
  <si>
    <t>VAT (instead of income tax)</t>
  </si>
  <si>
    <t>country_adjective</t>
  </si>
  <si>
    <t>ics_country</t>
  </si>
  <si>
    <t>the United Kingdom</t>
  </si>
  <si>
    <t>the United States</t>
  </si>
  <si>
    <t>country_adjective_plural</t>
  </si>
  <si>
    <t>Americans</t>
  </si>
  <si>
    <t>developed_note</t>
  </si>
  <si>
    <t>developed_note_long</t>
  </si>
  <si>
    <t>election</t>
  </si>
  <si>
    <t>2024 presidential election</t>
  </si>
  <si>
    <t>2023 Swiss federal election</t>
  </si>
  <si>
    <t>none</t>
  </si>
  <si>
    <t>belief_nationality</t>
  </si>
  <si>
    <t>Europeans</t>
  </si>
  <si>
    <t>Revenu actuel</t>
  </si>
  <si>
    <t>Revenu après la redistribution mondiale</t>
  </si>
  <si>
    <t>100&amp;nbsp;€</t>
  </si>
  <si>
    <t>Degré de redistribution&amp;nbsp;:</t>
  </si>
  <si>
    <t>1 million d'euros</t>
  </si>
  <si>
    <t>PIB Français</t>
  </si>
  <si>
    <t>5 millions d'euros</t>
  </si>
  <si>
    <t>Gain ou perte par adulte\nsuite au\nPlan mondial pour le climat\nen 2030\n(en % du PIB)</t>
  </si>
  <si>
    <t>Non Participant</t>
  </si>
  <si>
    <t>Français</t>
  </si>
  <si>
    <t>l'Union Européenne</t>
  </si>
  <si>
    <t>élections européennes de 2024</t>
  </si>
  <si>
    <t>Américains</t>
  </si>
  <si>
    <t>5&amp;nbsp;000&amp;nbsp;€</t>
  </si>
  <si>
    <t>6&amp;nbsp;000&amp;nbsp;€</t>
  </si>
  <si>
    <t>60&amp;nbsp;000&amp;nbsp;€</t>
  </si>
  <si>
    <t>1&amp;nbsp;000&amp;nbsp;€</t>
  </si>
  <si>
    <t>4&amp;nbsp;500&amp;nbsp;€</t>
  </si>
  <si>
    <t>9&amp;nbsp;000&amp;nbsp;€</t>
  </si>
  <si>
    <t>7.5k</t>
  </si>
  <si>
    <t>7&amp;nbsp;500&amp;nbsp;€</t>
  </si>
  <si>
    <t>7&amp;nbsp;000&amp;nbsp;€</t>
  </si>
  <si>
    <t>8&amp;nbsp;500&amp;nbsp;€</t>
  </si>
  <si>
    <t>14&amp;nbsp;000&amp;nbsp;€</t>
  </si>
  <si>
    <t>$100</t>
  </si>
  <si>
    <t>emissions_high_without</t>
  </si>
  <si>
    <t>nb_countries_high</t>
  </si>
  <si>
    <t>hic_tax</t>
  </si>
  <si>
    <t>intl_tax</t>
  </si>
  <si>
    <t>hic_tax_en</t>
  </si>
  <si>
    <t>intl_tax_en</t>
  </si>
  <si>
    <t>Imagine that all other high-income countries (such as the United States, Japan, Germany, France, the United Kingdom...) adopt this policy and some middle-income countries (such as China) do not.</t>
  </si>
  <si>
    <t>Imagine that all other high-income countries (such as the United States, Japan, France, Italy, the United Kingdom...) adopt this policy and some middle-income countries (such as China) do not.</t>
  </si>
  <si>
    <t>Imagine that all other high-income countries (such as the United States, Japan, Germany, Italy, the United Kingdom...) adopt this policy and some middle-income countries (such as China) do not.</t>
  </si>
  <si>
    <t>Imagine that all other high-income countries (such as the United States, Japan, Germany, France, Italy...) adopt this policy and some middle-income countries (such as China) do not.</t>
  </si>
  <si>
    <t>Imagine that all other high-income countries (such as the United States, the European Union, Japan...) adopt this policy and some middle-income countries (such as China) do not.</t>
  </si>
  <si>
    <t>Imagine that all other high-income countries (such as the United States, the European Union, South Korea...) adopt this policy and some middle-income countries (such as China) do not.</t>
  </si>
  <si>
    <t>Imagine that all other high-income countries (such as the European Union, Japan, Canada...) adopt this policy and some middle-income countries (such as China) do not.</t>
  </si>
  <si>
    <t>the EU, the UK, South Korea, but not the U.S. or China</t>
  </si>
  <si>
    <t>the EU and the UK but not Japan, Canada, or China</t>
  </si>
  <si>
    <t>Germany, France, Spain, Switzerland, the UK, but not the U.S. or China</t>
  </si>
  <si>
    <t>Germany, Spain, Switzerland, the UK, but not the U.S. or China</t>
  </si>
  <si>
    <t>France, Spain, Switzerland, the UK, but not the U.S. or China</t>
  </si>
  <si>
    <t>Germany, France, Switzerland, the UK, but not the U.S. or China</t>
  </si>
  <si>
    <t>the EU, the UK, but not the U.S. or China</t>
  </si>
  <si>
    <t>the EU and Switzerland, but not the U.S. or China</t>
  </si>
  <si>
    <t>text_countries_high</t>
  </si>
  <si>
    <t>the European Union, Japan, the United Kingdom</t>
  </si>
  <si>
    <t>Japan, the United Kingdom</t>
  </si>
  <si>
    <t>the European Union, Japan</t>
  </si>
  <si>
    <t>the European Union, the United Kingdom</t>
  </si>
  <si>
    <t>nb_countries_low</t>
  </si>
  <si>
    <t>Income (after taxes and transfers) of human adults, from the poorest to the richest</t>
  </si>
  <si>
    <t>£40</t>
  </si>
  <si>
    <t>£100</t>
  </si>
  <si>
    <t>£1,500</t>
  </si>
  <si>
    <t>£10,000</t>
  </si>
  <si>
    <t>£80,000</t>
  </si>
  <si>
    <t>£90,000</t>
  </si>
  <si>
    <t>£100,000</t>
  </si>
  <si>
    <t>£1 million</t>
  </si>
  <si>
    <t>UK GDP</t>
  </si>
  <si>
    <t>£5 million</t>
  </si>
  <si>
    <t>British people</t>
  </si>
  <si>
    <t>Revenu (après impôts et transferts) des adultes humains, du plus pauvre au plus riche</t>
  </si>
  <si>
    <t>le Japon, le Royaume-Uni</t>
  </si>
  <si>
    <t>Imaginez que tous les autres pays à hauts revenus (tels que les États-Unis, le Japon, l'Allemagne, l'Italie, le Royaume-Uni...) adoptent cette mesure et que certains pays à revenus moyens (tels que la Chine) ne l'adoptent pas.</t>
  </si>
  <si>
    <t>Imagine that some countries (such as the European Union, the United Kingdom, and Brazil) adopt this policy and others (such as Japan, Canada, and China) do not.</t>
  </si>
  <si>
    <t>Imagine that some countries (such as the European Union, Brazil, and South Korea) adopt this policy and others (such as the United States and China) do not.</t>
  </si>
  <si>
    <t>Imagine that some countries (such as Germany, France, the United Kingdom, Brazil...) adopt this policy and others (such as the United States and China) do not.</t>
  </si>
  <si>
    <t>Imagine that some countries (such as Germany, France, Spain, the United Kingdom, Brazil...) adopt this policy and others (such as the United States and China) do not.</t>
  </si>
  <si>
    <t>Imagine that some countries (such as France, Spain, the United Kingdom, Brazil...) adopt this policy and others (such as the United States and China) do not.</t>
  </si>
  <si>
    <t>Imagine that some countries (such as Germany, Spain, the United Kingdom, Brazil...) adopt this policy and others (such as the United States and China) do not.</t>
  </si>
  <si>
    <t>Imaginez que certains pays (tels que l'Allemagne, l'Espagne, le Royaume-Uni, le Brésil...) adoptent cette mesure et que d'autres pays (tels que les États-Unis et la Chine) ne l'adoptent pas.</t>
  </si>
  <si>
    <t>Imagine that some countries (such as the European Union, the United Kingdom, and Brazil) adopt this policy and others (such as the United States and China) do not.</t>
  </si>
  <si>
    <t>elezioni federali in Svizzera del 2023</t>
  </si>
  <si>
    <t>élections fédérales suisses de 2023</t>
  </si>
  <si>
    <t>Schweizer Parlamentswahlen 2023</t>
  </si>
  <si>
    <t>Periodicity income (personal contact)</t>
  </si>
  <si>
    <t>after-tax monthly</t>
  </si>
  <si>
    <t>In Deutschland</t>
  </si>
  <si>
    <t>In Italia</t>
  </si>
  <si>
    <t>En España</t>
  </si>
  <si>
    <t>In Switzerland</t>
  </si>
  <si>
    <t>日本では</t>
  </si>
  <si>
    <t>В России</t>
  </si>
  <si>
    <t>في المملكة العربية السعودية</t>
  </si>
  <si>
    <t>En Suisse</t>
  </si>
  <si>
    <t>In der Schweiz</t>
  </si>
  <si>
    <t>In Svizzera</t>
  </si>
  <si>
    <t>En EE.UU.</t>
  </si>
  <si>
    <t xml:space="preserve">LCU per dollar </t>
  </si>
  <si>
    <t>xe.com, 08/01/2025</t>
  </si>
  <si>
    <t>Deutschland</t>
  </si>
  <si>
    <t>Italia</t>
  </si>
  <si>
    <t>Polska</t>
  </si>
  <si>
    <t>España</t>
  </si>
  <si>
    <t>日本</t>
  </si>
  <si>
    <t>Россия</t>
  </si>
  <si>
    <t>المملكة العربية السعودية</t>
  </si>
  <si>
    <t>die Schweiz</t>
  </si>
  <si>
    <t>la Suisse</t>
  </si>
  <si>
    <t>Svizzera</t>
  </si>
  <si>
    <t>Los Estados Unidos</t>
  </si>
  <si>
    <t>20,000円</t>
  </si>
  <si>
    <t>500 ريال</t>
  </si>
  <si>
    <t>Japan, the UK</t>
  </si>
  <si>
    <t>Countries participating in GCS high (on top of China, India, &lt;…&gt;, Canada, South Korea, as well as all Africa, Latin America, South-Asia and South-East Asia).</t>
  </si>
  <si>
    <t>Japan, das Vereinigte Königreich</t>
  </si>
  <si>
    <t>Giappone, Regno Unito</t>
  </si>
  <si>
    <t>Japón, Reino Unido</t>
  </si>
  <si>
    <t>欧州連合, 英国</t>
  </si>
  <si>
    <t>Европейский союз, Япония, Великобритания</t>
  </si>
  <si>
    <t>الاتحاد الأوروبي واليابان والمملكة المتحدة واليابان</t>
  </si>
  <si>
    <t>l'Unione Europea, il Giappone, il Regno Unito</t>
  </si>
  <si>
    <t>l'Union européenne, le Japon, le Royaume-Uni</t>
  </si>
  <si>
    <t>die Europäische Union, Japan, das Vereinigte Königreich</t>
  </si>
  <si>
    <t>la Unión Europea, Japón, el Reino Unido</t>
  </si>
  <si>
    <t>150&amp;nbsp;€</t>
  </si>
  <si>
    <t>CHF&amp;nbsp;100</t>
  </si>
  <si>
    <t>10&amp;nbsp;000&amp;nbsp;руб.</t>
  </si>
  <si>
    <t>100&amp;nbsp;franchi</t>
  </si>
  <si>
    <t>100&amp;nbsp;CHF</t>
  </si>
  <si>
    <t>4 ملايين ريال</t>
  </si>
  <si>
    <t>10,000 ريال</t>
  </si>
  <si>
    <t>85,000&amp;nbsp;CHF</t>
  </si>
  <si>
    <t>140,000&amp;nbsp;CHF</t>
  </si>
  <si>
    <t>10,000&amp;nbsp;CHF</t>
  </si>
  <si>
    <t>1,500&amp;nbsp;CHF</t>
  </si>
  <si>
    <t>1&amp;nbsp;million&amp;nbsp;CHF</t>
  </si>
  <si>
    <t>15&amp;nbsp;000&amp;nbsp;руб.</t>
  </si>
  <si>
    <t>100&amp;nbsp;000&amp;nbsp;руб.</t>
  </si>
  <si>
    <t>1,300万円</t>
  </si>
  <si>
    <t>1,200万円</t>
  </si>
  <si>
    <t>100万円</t>
  </si>
  <si>
    <t>15万円</t>
  </si>
  <si>
    <t>2,000万円</t>
  </si>
  <si>
    <t>Wealth tax (2% above 5M, 30% evasion/depreciation): revenue (in % of GNI)</t>
  </si>
  <si>
    <t>4 مليار ريال</t>
  </si>
  <si>
    <t>6.000 millones de euros</t>
  </si>
  <si>
    <t>11 miliardi di euro</t>
  </si>
  <si>
    <t>47 milliards d'euros</t>
  </si>
  <si>
    <t>Wealth tax (2% above 5M, 30% evasion/depreciation): revenue (in billion dollar)</t>
  </si>
  <si>
    <t>42 Milliarden Euro</t>
  </si>
  <si>
    <t>£11 billion</t>
  </si>
  <si>
    <t>CHF 14 billion</t>
  </si>
  <si>
    <t>4兆円</t>
  </si>
  <si>
    <t>16 مليار ريال</t>
  </si>
  <si>
    <t>$514 billion</t>
  </si>
  <si>
    <t>CHF 14 Billionen</t>
  </si>
  <si>
    <t>14 milliards CHF</t>
  </si>
  <si>
    <t>14 miliardi di CHF</t>
  </si>
  <si>
    <t>LIC_revenue</t>
  </si>
  <si>
    <t>£1 billion</t>
  </si>
  <si>
    <t>CHF 1 billion</t>
  </si>
  <si>
    <t>2,000億円</t>
  </si>
  <si>
    <t>100 миллиардов рублей</t>
  </si>
  <si>
    <t>2000 миллиардов рублей</t>
  </si>
  <si>
    <t>$1 billion</t>
  </si>
  <si>
    <t>5 Millionen Euro</t>
  </si>
  <si>
    <t>1 Millionen Euro</t>
  </si>
  <si>
    <t>5 milioni di euro</t>
  </si>
  <si>
    <t>5 milione di euro</t>
  </si>
  <si>
    <t>1 Milliarde Euro</t>
  </si>
  <si>
    <t>1 miliardo di euro</t>
  </si>
  <si>
    <t>1.000 millones de euros</t>
  </si>
  <si>
    <t>1.000 millones de dólares</t>
  </si>
  <si>
    <t>5.000 millones de dólares</t>
  </si>
  <si>
    <t>1 miliarde di CHF</t>
  </si>
  <si>
    <t>CHF 1 Billione</t>
  </si>
  <si>
    <t>1 milliard CHF</t>
  </si>
  <si>
    <t>1 milliard d'euros</t>
  </si>
  <si>
    <t>1 millón de euros</t>
  </si>
  <si>
    <t>5 millones de euros</t>
  </si>
  <si>
    <t>1 Million CHF</t>
  </si>
  <si>
    <t>5 Millionen CHF</t>
  </si>
  <si>
    <t>1 million CHF</t>
  </si>
  <si>
    <t>5 millions CHF</t>
  </si>
  <si>
    <t>1 milione di CHF</t>
  </si>
  <si>
    <t>5 milioni di CHF</t>
  </si>
  <si>
    <t>8億円</t>
  </si>
  <si>
    <t>150百万円</t>
  </si>
  <si>
    <t>500 миллионов рублей</t>
  </si>
  <si>
    <t>100 миллионов рублей</t>
  </si>
  <si>
    <t>20 ملايين ريال</t>
  </si>
  <si>
    <t>Laufendes Einkommen</t>
  </si>
  <si>
    <t>Einkommen nach globaler Umverteilung</t>
  </si>
  <si>
    <t>Einkommen (nach Steuern und Transfers) der erwachsenen Menschen, von den Ärmsten bis zu den Reichsten</t>
  </si>
  <si>
    <t>Teilen, wer profitiert:</t>
  </si>
  <si>
    <t>Anteil der Verlierer:</t>
  </si>
  <si>
    <t>Grad der Umverteilung:</t>
  </si>
  <si>
    <t>German GDP</t>
  </si>
  <si>
    <t>Spanish GDP</t>
  </si>
  <si>
    <t>Swiss GDP</t>
  </si>
  <si>
    <t>Swiss people</t>
  </si>
  <si>
    <t>Swiss</t>
  </si>
  <si>
    <t>Nettogewinn pro Erwachsenem\ninfolge des\nglobalen Klimaprogramms\nim Jahr 2030\n(in % des BIP)</t>
  </si>
  <si>
    <t>Nicht-Teilnehmer</t>
  </si>
  <si>
    <t>Deutsche</t>
  </si>
  <si>
    <t>die Europäische Union</t>
  </si>
  <si>
    <t>2024 Wahl zum Europäischen Parlament</t>
  </si>
  <si>
    <t>Amerikaner</t>
  </si>
  <si>
    <t>Stellen Sie sich vor, dass alle anderen Länder mit hohem Einkommen (wie die Vereinigten Staaten, Japan, Frankreich, Italien, das Vereinigte Königreich usw.) diese Politik verfolgen, während einige Länder mit mittlerem Einkommen (wie China) dies nicht tun.</t>
  </si>
  <si>
    <t>Stellen Sie sich vor, einige Länder (wie Frankreich, Spanien, das Vereinigte Königreich, Brasilien...) verfolgen diese Politik, andere (wie die Vereinigten Staaten und China) nicht.</t>
  </si>
  <si>
    <t>Immaginate che alcuni Paesi (come Germania, Francia, Spagna, Regno Unito, Brasile...) adottino questa politica e altri (come Stati Uniti e Cina) no.</t>
  </si>
  <si>
    <t>Immaginiamo che tutti gli altri Paesi ad alto reddito (come Stati Uniti, Giappone, Germania, Francia, Regno Unito...) adottino questa politica e che alcuni Paesi a medio reddito (come la Cina) non la adottino.</t>
  </si>
  <si>
    <t>Americani</t>
  </si>
  <si>
    <t>elezioni del Parlamento europeo del 2024</t>
  </si>
  <si>
    <t>l'Unione Europea</t>
  </si>
  <si>
    <t>Italiani</t>
  </si>
  <si>
    <t>Italiano</t>
  </si>
  <si>
    <t>Popolazione italiana</t>
  </si>
  <si>
    <t>Non partecipante</t>
  </si>
  <si>
    <t>Guadagno netto per adulto\na seguito del\nProgramma climatico globale\nnel 2030\n(in % del PIL)</t>
  </si>
  <si>
    <t>PIL italiano</t>
  </si>
  <si>
    <t>Grado di ridistribuzione:</t>
  </si>
  <si>
    <t>Condividi chi perde:</t>
  </si>
  <si>
    <t>Condividi chi ne beneficia:</t>
  </si>
  <si>
    <t>Reddito (al netto di tasse e trasferimenti) degli adulti umani, dai più poveri ai più ricchi</t>
  </si>
  <si>
    <t>Reddito dopo la redistribuzione globale</t>
  </si>
  <si>
    <t>Reddito corrente</t>
  </si>
  <si>
    <t>Dochód bieżący</t>
  </si>
  <si>
    <t>Dochód po globalnej redystrybucji</t>
  </si>
  <si>
    <t>Stopień redystrybucji:</t>
  </si>
  <si>
    <t>W Polsce</t>
  </si>
  <si>
    <t>Polski PKB</t>
  </si>
  <si>
    <t>Nieuczestniczący</t>
  </si>
  <si>
    <t>Polacy</t>
  </si>
  <si>
    <t>Imaginemos que algunos países (como Alemania, Francia, Reino Unido, Brasil...) adoptan esta política y otros (como Estados Unidos y China) no.</t>
  </si>
  <si>
    <t>Imaginemos que todos los demás países de renta alta (como Estados Unidos, Japón, Alemania, Francia, Reino Unido...) adoptan esta política y algunos países de renta media (como China) no.</t>
  </si>
  <si>
    <t>Estadounidenses</t>
  </si>
  <si>
    <t>elecciones al Parlamento Europeo de 2024</t>
  </si>
  <si>
    <t>la Unión Europea</t>
  </si>
  <si>
    <t>Español</t>
  </si>
  <si>
    <t>Españoles</t>
  </si>
  <si>
    <t>No participante</t>
  </si>
  <si>
    <t>Ganancia neta por adulto\nsegún el\nEsquema Climático Global\nen 2030\n(en % del PIB)</t>
  </si>
  <si>
    <t>Grado de redistribución:</t>
  </si>
  <si>
    <t>Compartir quién pierde:</t>
  </si>
  <si>
    <t>Comparte quién se beneficia:</t>
  </si>
  <si>
    <t>Renta (después de impuestos y transferencias) de las personas adultas, de las más pobres a las más ricas</t>
  </si>
  <si>
    <t>Ingresos tras la redistribución global</t>
  </si>
  <si>
    <t>Ingresos corrientes</t>
  </si>
  <si>
    <t>経常利益</t>
  </si>
  <si>
    <t>世界再分配後の所得</t>
  </si>
  <si>
    <t>成人の所得（税引き後および移転後）（最貧困層から最富裕層まで</t>
  </si>
  <si>
    <t>誰が得をするのかを共有する：</t>
  </si>
  <si>
    <t>負けを分かち合う：</t>
  </si>
  <si>
    <t>再配分の程度：</t>
  </si>
  <si>
    <t>日本のGDP</t>
  </si>
  <si>
    <t>成人1人当たりの純利益\nグローバル気候スキーム\n地球温暖化防止計画\n2030年\n(単位：GDP比）</t>
  </si>
  <si>
    <t>不参加</t>
  </si>
  <si>
    <t>日本人</t>
  </si>
  <si>
    <t>日本語</t>
  </si>
  <si>
    <t>2024年総選挙</t>
  </si>
  <si>
    <t>アメリカ人</t>
  </si>
  <si>
    <t>他のすべての高所得国（米国、EU、韓国など）がこの政策を採用し、一部の中所得国（中国など）が採用しないとする。</t>
  </si>
  <si>
    <t>この政策を採用する国（EU、ブラジル、韓国など）と採用しない国（米国、中国など）があるとしよう。</t>
  </si>
  <si>
    <t>Представьте себе, что некоторые страны (например, Европейский союз, Великобритания и Бразилия) принимают эту политику, а другие (например, США и Китай) - нет.</t>
  </si>
  <si>
    <t>Представьте себе, что все остальные страны с высоким уровнем дохода (такие как США, Европейский союз, Япония...) принимают эту политику, а некоторые страны со средним уровнем дохода (например, Китай) - нет.</t>
  </si>
  <si>
    <t>Американцы</t>
  </si>
  <si>
    <t>Выборы президента России 2024 года</t>
  </si>
  <si>
    <t>(Поскольку в некоторых пунктах упоминаются «развитые страны», обратите внимание, что в данном вопросе мы не считаем Российскую Федерацию развитой страной).</t>
  </si>
  <si>
    <t>(Обратите внимание, что в данном вопросе мы не считаем Российскую Федерацию развитой страной).</t>
  </si>
  <si>
    <t>российская федерация</t>
  </si>
  <si>
    <t>Русский</t>
  </si>
  <si>
    <t>Русский народ</t>
  </si>
  <si>
    <t>Не участник</t>
  </si>
  <si>
    <t>Чистая прибыль\nна одного взрослого человека\nпосле реализации\nГлобальной климатической схемы\nв 2030 году\n(в % от ВВП)</t>
  </si>
  <si>
    <t>ВВП России</t>
  </si>
  <si>
    <t>Степень перераспределения:</t>
  </si>
  <si>
    <t>Делитесь, кому выгодно:</t>
  </si>
  <si>
    <t>Делитесь, кто проиграл:</t>
  </si>
  <si>
    <t>Доход (после уплаты налогов и трансфертов) взрослых людей, от самых бедных до самых богатых</t>
  </si>
  <si>
    <t>Доход после глобального перераспределения</t>
  </si>
  <si>
    <t>Текущие доходы</t>
  </si>
  <si>
    <t>CHF/year</t>
  </si>
  <si>
    <t>الدخل الحالي</t>
  </si>
  <si>
    <t>الدخل بعد إعادة التوزيع العالمي</t>
  </si>
  <si>
    <t>الدخل (بعد الضرائب والتحويلات) للبالغين من البشر، من الأفقر إلى الأغنى</t>
  </si>
  <si>
    <t>شارك من يستفيد:</t>
  </si>
  <si>
    <t>شارك من يخسر</t>
  </si>
  <si>
    <t>درجة إعادة التوزيع:</t>
  </si>
  <si>
    <t>الناتج المحلي الإجمالي السعودي</t>
  </si>
  <si>
    <t>صافي المكاسب لكل شخص بالغn\بعدمخطط المناخ العالميn\في عام 2030 n\(بالنسبة المئوية من الناتج المحلي الإجمالي)</t>
  </si>
  <si>
    <t>غير مشارك</t>
  </si>
  <si>
    <t>الشعب السعودي</t>
  </si>
  <si>
    <t>السعوديون</t>
  </si>
  <si>
    <t>(لاحظ أننا نعتبر المملكة العربية السعودية دولة متقدمة في هذا السؤال).</t>
  </si>
  <si>
    <t>(بما أن بعض البنود تشير إلى ”الدول المتقدمة“، لاحظ أننا نعتبر المملكة العربية السعودية دولة متقدمة في هذا السؤال).</t>
  </si>
  <si>
    <t>الأمريكيون</t>
  </si>
  <si>
    <t>تخيّل أن جميع الدول الأخرى ذات الدخل المرتفع (مثل الولايات المتحدة والاتحاد الأوروبي واليابان...) تتبنى هذه السياسة وبعض الدول ذات الدخل المتوسط (مثل الصين) لا تتبناها.</t>
  </si>
  <si>
    <t>تخيّل أن بعض الدول (مثل الاتحاد الأوروبي والمملكة المتحدة والبرازيل) تتبنى هذه السياسة والبعض الآخر (مثل الولايات المتحدة والصين) لا يتبناها.</t>
  </si>
  <si>
    <t>Immaginiamo che alcuni Paesi (come l'Unione Europea, il Regno Unito e il Brasile) adottino questa politica e altri (come gli Stati Uniti e la Cina) no.</t>
  </si>
  <si>
    <t>Stellen Sie sich vor, dass einige Länder (wie die Europäische Union, das Vereinigte Königreich und Brasilien) diese Politik verfolgen und andere (wie die Vereinigten Staaten und China) nicht.</t>
  </si>
  <si>
    <t>Stellen Sie sich vor, dass alle anderen Länder mit hohem Einkommen (wie die Vereinigten Staaten, die Europäische Union, Japan usw.) diese Politik verfolgen, während einige Länder mit mittlerem Einkommen (wie China) dies nicht tun.</t>
  </si>
  <si>
    <t>Imaginez que certains pays (comme l'Union européenne, le Royaume-Uni et le Brésil) adoptent cette politique et que d'autres (comme les États-Unis et la Chine) ne le fassent pas.</t>
  </si>
  <si>
    <t>Imaginez que tous les autres pays à revenu élevé (tels que les États-Unis, l'Union européenne, le Japon...) adoptent cette politique et que certains pays à revenu moyen (tels que la Chine) ne le fassent pas.</t>
  </si>
  <si>
    <t>Gli svizzeri</t>
  </si>
  <si>
    <t>Schweizer</t>
  </si>
  <si>
    <t>suisse</t>
  </si>
  <si>
    <t>suisses</t>
  </si>
  <si>
    <t>Schweizer BIP</t>
  </si>
  <si>
    <t>PIL svizzero</t>
  </si>
  <si>
    <t>PIB suisse</t>
  </si>
  <si>
    <t>Los estadounidenses</t>
  </si>
  <si>
    <t>Estadounidense</t>
  </si>
  <si>
    <t>los Estados Unidos</t>
  </si>
  <si>
    <t>las elecciones presidenciales de 2024</t>
  </si>
  <si>
    <t>Europeos</t>
  </si>
  <si>
    <t>Imaginemos que todos los demás países de renta alta (como la Unión Europea, Japón, Canadá...) adoptan esta política y algunos países de renta media (como China) no.</t>
  </si>
  <si>
    <t>Imaginemos que algunos países (como la Unión Europea, el Reino Unido y Brasil) adoptan esta política y otros (como Japón, Canadá y China) no.</t>
  </si>
  <si>
    <t>€/mois</t>
  </si>
  <si>
    <t>€/Monat</t>
  </si>
  <si>
    <t>€/mese</t>
  </si>
  <si>
    <t>€/mes</t>
  </si>
  <si>
    <t>руб./месяц</t>
  </si>
  <si>
    <t>CHF/an</t>
  </si>
  <si>
    <t>CHF/Jahr</t>
  </si>
  <si>
    <t>CHF/anno</t>
  </si>
  <si>
    <t>$/año</t>
  </si>
  <si>
    <t>period</t>
  </si>
  <si>
    <t>ريال/شهر</t>
  </si>
  <si>
    <t>Adult pop 2020</t>
  </si>
  <si>
    <t>Sample</t>
  </si>
  <si>
    <t>women</t>
  </si>
  <si>
    <t>men</t>
  </si>
  <si>
    <t>18-24</t>
  </si>
  <si>
    <t>25-34</t>
  </si>
  <si>
    <t>35-49</t>
  </si>
  <si>
    <t>50-64</t>
  </si>
  <si>
    <t>&gt;65</t>
  </si>
  <si>
    <t>Below upper secondary 25-64 0-2</t>
  </si>
  <si>
    <t>Upper secondary 25-64 3</t>
  </si>
  <si>
    <t>Above Upper secondary 25-64 4-8</t>
  </si>
  <si>
    <t>Cities</t>
  </si>
  <si>
    <t>Towns and suburbs</t>
  </si>
  <si>
    <t>Rural</t>
  </si>
  <si>
    <t>White non Hispanic</t>
  </si>
  <si>
    <t>Hispanic</t>
  </si>
  <si>
    <t>Black</t>
  </si>
  <si>
    <t>Other</t>
  </si>
  <si>
    <t>Below upper secondary 25-64</t>
  </si>
  <si>
    <t>Upper secondary 25-64</t>
  </si>
  <si>
    <t>Above Upper secondary 25-64</t>
  </si>
  <si>
    <t>Region 1</t>
  </si>
  <si>
    <t>Region 2</t>
  </si>
  <si>
    <t>Region 3</t>
  </si>
  <si>
    <t>Region 4</t>
  </si>
  <si>
    <t>Region 5</t>
  </si>
  <si>
    <t>Inactivity</t>
  </si>
  <si>
    <t>Unemployment</t>
  </si>
  <si>
    <t>Left</t>
  </si>
  <si>
    <t>Center-right or Right</t>
  </si>
  <si>
    <t>Far right</t>
  </si>
  <si>
    <t>Abstention</t>
  </si>
  <si>
    <t>Cities definition</t>
  </si>
  <si>
    <t>Towns and suburbs definition</t>
  </si>
  <si>
    <t>Rural definition</t>
  </si>
  <si>
    <t>Source</t>
  </si>
  <si>
    <t>Source alternative</t>
  </si>
  <si>
    <t>Grand pôle</t>
  </si>
  <si>
    <t>Couronne GP</t>
  </si>
  <si>
    <t>Autre</t>
  </si>
  <si>
    <t>https://ec.europa.eu/eurostat/web/degree-of-urbanisation/statistics-illustrated</t>
  </si>
  <si>
    <t>Town and Suburbs</t>
  </si>
  <si>
    <t>https://www.destatis.de/DE/Themen/Laender-Regionen/Regionales/Gemeindeverzeichnis/Administrativ/Archiv/GVAuszugJ/31122019_Auszug_GV.html https://ec.europa.eu/eurostat/ramon/miscellaneous/index.cfm?TargetUrl=DSP_DEGURBA</t>
  </si>
  <si>
    <t>Town &gt;20k</t>
  </si>
  <si>
    <t>Town &lt;20k</t>
  </si>
  <si>
    <t>?</t>
  </si>
  <si>
    <t>Large urban</t>
  </si>
  <si>
    <t>City or town</t>
  </si>
  <si>
    <t>Rural and other</t>
  </si>
  <si>
    <t>https://www.doogal.co.uk/postcodedownloads.php https://www.ons.gov.uk/file?uri=/methodology/geography/geographicalproducts/ruralurbanclassifications/2011ruralurbanclassification/rucladleafletmay2015tcm77406355.pdf</t>
  </si>
  <si>
    <t>For the UK we don't use Eurostat because it has only 1.7 million zipcodes instead of 2.6, thus missing about half of population (mostly in Large urban). The definition of urban/rural is different from Eurostat and tends to classify zipcodes as more rural than Eurostat.</t>
  </si>
  <si>
    <t>1 Cities</t>
  </si>
  <si>
    <t>2 Towns and suburbs</t>
  </si>
  <si>
    <t>3 Rural areas</t>
  </si>
  <si>
    <t>https://gisco-services.ec.europa.eu/tercet/flat-files &gt; Various: https://gisco-services.ec.europa.eu/tercet/Various/PC_DGURBA_2018.zip</t>
  </si>
  <si>
    <t>https://www.ers.usda.gov/data-products/rural-urban-commuting-area-codes/</t>
  </si>
  <si>
    <t>Southern Germany</t>
  </si>
  <si>
    <t>education</t>
  </si>
  <si>
    <t>https://stats.oecd.org/Index.aspx?datasetcode=EAG_NEAC</t>
  </si>
  <si>
    <t>East</t>
  </si>
  <si>
    <t>Center</t>
  </si>
  <si>
    <t>South</t>
  </si>
  <si>
    <t>North</t>
  </si>
  <si>
    <t>Norht-West</t>
  </si>
  <si>
    <t>inactivity 15-64 2022Q3</t>
  </si>
  <si>
    <t>https://stats.oecd.org/index.aspx?queryid=35562#</t>
  </si>
  <si>
    <t>London</t>
  </si>
  <si>
    <t>Southern England</t>
  </si>
  <si>
    <t>Central UK</t>
  </si>
  <si>
    <t>Northern England</t>
  </si>
  <si>
    <t>Northern UK</t>
  </si>
  <si>
    <t>unemployment 15-64 2022-12</t>
  </si>
  <si>
    <t>Northeast</t>
  </si>
  <si>
    <t>Midwest</t>
  </si>
  <si>
    <t>West</t>
  </si>
  <si>
    <t>Eu</t>
  </si>
  <si>
    <t>Northern</t>
  </si>
  <si>
    <t>Western</t>
  </si>
  <si>
    <t>Central</t>
  </si>
  <si>
    <t>Eastern</t>
  </si>
  <si>
    <t>OECD 2023 (https://data-explorer.oecd.org/vis?lc=en&amp;fs[0]=Topic%2C1%7CEducation%20and%20skills%23EDU%23%7CEducation%20attainment%23EDU_ATT%23&amp;pg=0&amp;fc=Topic&amp;bp=true&amp;snb=6&amp;df[ds]=dsDisseminateFinalDMZ&amp;df[id]=DSD_EAG_LSO_EA%40DF_LSO_NEAC_DISTR_EA&amp;df[ag]=OECD.EDU.IMEP&amp;df[vs]=1.0&amp;dq=AUS%2BAUT%2BBEL%2BCAN%2BCHL%2BCOL%2BCRI%2BCZE%2BDNK%2BEST%2BFIN%2BFRA%2BDEU%2BGRC%2BHUN%2BISL%2BISR%2BITA%2BJPN%2BKOR%2BLVA%2BLTU%2BMEX%2BNLD%2BNZL%2BNOR%2BPOL%2BPRT%2BSVK%2BSVN%2BESP%2BCHE%2BTUR%2BGBR%2BUSA%2BOECD%2BARG%2BBRA%2BBGR%2BCHN%2BHRV%2BIND%2BIDN%2BPER%2BROU%2BZAF._T.Y25T64.ISCED11A_0T2%2BISCED11A_3_4%2BISCED11A_5T8..........OBS...A&amp;lom=LASTNOBSERVATIONS&amp;lo=1&amp;pd=2020%2C2023&amp;to[TIME_PERIOD]=true&amp;ly[cl]=ATTAINMENT_LEV&amp;ly[rs]=TIME_PERIOD&amp;ly[rw]=REF_AREA&amp;vw=tb)</t>
  </si>
  <si>
    <t>OECD (2021) https://stats.oecd.org/Index.aspx?datasetcode=EAG_NEAC</t>
  </si>
  <si>
    <t>ISCED 2 (other Below upper secondary)</t>
  </si>
  <si>
    <t>ISCED 3 (Upper secondary)</t>
  </si>
  <si>
    <t>ISCED 4 (Post-secondary non-tertiary education)</t>
  </si>
  <si>
    <t>ISCED 5 (Short-cycle tertiary education)</t>
  </si>
  <si>
    <t>ISCED 6 (Bachelor’s or equivalent)</t>
  </si>
  <si>
    <t>ISCED 0-1 (primary or less)</t>
  </si>
  <si>
    <t>Keine abgeschlossene Schulbildung / Grundschule</t>
  </si>
  <si>
    <t>Untere Sekundarstufe (z.B. Haupt- oder Realschulabschluss)</t>
  </si>
  <si>
    <t>Gymnasiale Oberstufe abgebrochen</t>
  </si>
  <si>
    <t>Abitur</t>
  </si>
  <si>
    <t>Bachelor oder Fachhochschulabschluss</t>
  </si>
  <si>
    <t>Master-Abschluss oder höher</t>
  </si>
  <si>
    <t>ISCED 7-8 (Master's or equivalent or higher)</t>
  </si>
  <si>
    <t>Primary education or less</t>
  </si>
  <si>
    <t>Some secondary school</t>
  </si>
  <si>
    <t>General Certificate of Secondary Education (GSCE)</t>
  </si>
  <si>
    <t>Vocational Upper secondary (Level 3 award, level 3 certificate, level 3 diploma, advanced apprenticeship, etc.)</t>
  </si>
  <si>
    <t>High school degree (A level)</t>
  </si>
  <si>
    <t>Postgraduate diploma or certificate, Master's Degree (MSc, MA, MBA, etc.) or Ph.D.</t>
  </si>
  <si>
    <t>Bachelor's Degree (BA, BSc, BEng, etc.)</t>
  </si>
  <si>
    <t>Higher vocational education (Level 4+ award, level 4+ certificate, level 4+ diploma, higher apprenticeship, etc.)</t>
  </si>
  <si>
    <t>Quota Education 25-64 Below upper secondary (ISCED 0-2)</t>
  </si>
  <si>
    <t>Quota Education 25-64 Upper secondary or post-secondary non-tertiary (ISCED 3-4)</t>
  </si>
  <si>
    <t>Quota Education 25-64 Tertiary (ISCED 5-8)</t>
  </si>
  <si>
    <t>Primary school or less</t>
  </si>
  <si>
    <t>Eigth grade</t>
  </si>
  <si>
    <t>Some high school</t>
  </si>
  <si>
    <t>Regular high school diploma/GED or alternative credential</t>
  </si>
  <si>
    <t>Some college, no degree</t>
  </si>
  <si>
    <t>Bachelor's degree (for example: BA, BS)</t>
  </si>
  <si>
    <t>Master’s degree or above (MA, MS, MEng, MEd, MSW, MBA, MD, DDS, DVM, LLB, JD, PhD)</t>
  </si>
  <si>
    <t>École primaire ou aucun</t>
  </si>
  <si>
    <t>Brevet</t>
  </si>
  <si>
    <t>CAP ou BEP</t>
  </si>
  <si>
    <t>Bac +2 (BTS, DUT, DEUG…)</t>
  </si>
  <si>
    <t>Bac +3 (licence…)</t>
  </si>
  <si>
    <t>Bac +5 ou plus (master, école d'ingénieur ou de commerce, doctorat, médecine, maîtrise, DEA, DESS...)</t>
  </si>
  <si>
    <t>Escuela primaria o menos</t>
  </si>
  <si>
    <t>Educación secundaria obligatoria (ESO)</t>
  </si>
  <si>
    <t>Formación profesional básica (FP)</t>
  </si>
  <si>
    <t>Formación profesional de grado medio</t>
  </si>
  <si>
    <t>Bachillerato</t>
  </si>
  <si>
    <t>Formación profesional de grado superior</t>
  </si>
  <si>
    <t>Grado universitario</t>
  </si>
  <si>
    <t>Máster o doctorado</t>
  </si>
  <si>
    <t>ISCED 2 (other Below upper secondary) / ISCED 3 (Upper secondary)</t>
  </si>
  <si>
    <t>Bachelor’s degree</t>
  </si>
  <si>
    <t>Master’s degree</t>
  </si>
  <si>
    <t>Doctoral degree</t>
  </si>
  <si>
    <t>Aucun diplôme</t>
  </si>
  <si>
    <t>Kein Schulabschluss</t>
  </si>
  <si>
    <t>Nessun titolo di studio</t>
  </si>
  <si>
    <t>Brak wykształcenia</t>
  </si>
  <si>
    <t>Sin educación formal</t>
  </si>
  <si>
    <t>No formal qualifications</t>
  </si>
  <si>
    <t>無学歴</t>
  </si>
  <si>
    <t>Без образования</t>
  </si>
  <si>
    <t>بدون تعليم رسمي</t>
  </si>
  <si>
    <t>Diplôme d'études primaires</t>
  </si>
  <si>
    <t>Hauptschulabschluss</t>
  </si>
  <si>
    <t>Licenza elementare</t>
  </si>
  <si>
    <t>Wykształcenie podstawowe</t>
  </si>
  <si>
    <t>Educación primaria</t>
  </si>
  <si>
    <t>GCSE or equivalent</t>
  </si>
  <si>
    <t>Primarschulabschluss</t>
  </si>
  <si>
    <t>小学校卒業</t>
  </si>
  <si>
    <t>Начальное образование</t>
  </si>
  <si>
    <t>تعليم ابتدائي</t>
  </si>
  <si>
    <t>Diplôme du collège</t>
  </si>
  <si>
    <t>Realschulabschluss</t>
  </si>
  <si>
    <t>Licenza media</t>
  </si>
  <si>
    <t>Wykształcenie gimnazjalne</t>
  </si>
  <si>
    <t>Educación Secundaria Obligatoria (ESO)</t>
  </si>
  <si>
    <t>A-Levels or equivalent</t>
  </si>
  <si>
    <t>Sekundarschulabschluss</t>
  </si>
  <si>
    <t>中学校卒業</t>
  </si>
  <si>
    <t>Основное общее образование</t>
  </si>
  <si>
    <t>تعليم متوسط</t>
  </si>
  <si>
    <t>Diplôme du lycée</t>
  </si>
  <si>
    <t>Diploma di scuola superiore</t>
  </si>
  <si>
    <t>Wykształcenie średnie</t>
  </si>
  <si>
    <t>Vocational qualifications</t>
  </si>
  <si>
    <t>Gymnasiale Maturität</t>
  </si>
  <si>
    <t>高等学校卒業</t>
  </si>
  <si>
    <t>Среднее общее образование</t>
  </si>
  <si>
    <t>تعليم ثانوي</t>
  </si>
  <si>
    <t>BTS, DUT, ou équivalent</t>
  </si>
  <si>
    <t>Berufsausbildung</t>
  </si>
  <si>
    <t>Formación Profesional</t>
  </si>
  <si>
    <t>Berufslehre</t>
  </si>
  <si>
    <t>短期大学・専門学校</t>
  </si>
  <si>
    <t>Среднее профессиональное образование</t>
  </si>
  <si>
    <t>دبلوم أو مؤهل مهني</t>
  </si>
  <si>
    <t>Fachhochschulreife</t>
  </si>
  <si>
    <t>Licence</t>
  </si>
  <si>
    <t>Bachelor</t>
  </si>
  <si>
    <t>Laurea triennale</t>
  </si>
  <si>
    <t>Licencjat</t>
  </si>
  <si>
    <t>Fachhochschulabschluss</t>
  </si>
  <si>
    <t>大学卒業</t>
  </si>
  <si>
    <t>Бакалавриат</t>
  </si>
  <si>
    <t>بكالوريوس</t>
  </si>
  <si>
    <t>Master</t>
  </si>
  <si>
    <t>Laurea magistrale</t>
  </si>
  <si>
    <t>Magister</t>
  </si>
  <si>
    <t>Máster</t>
  </si>
  <si>
    <t>Masterabschluss</t>
  </si>
  <si>
    <t>修士号</t>
  </si>
  <si>
    <t>Магистратура</t>
  </si>
  <si>
    <t>ماجستير</t>
  </si>
  <si>
    <t>Doctorat</t>
  </si>
  <si>
    <t>Promotion</t>
  </si>
  <si>
    <t>Dottorato di ricerca</t>
  </si>
  <si>
    <t>Doktorat</t>
  </si>
  <si>
    <t>Doctorado</t>
  </si>
  <si>
    <t>Doctorate</t>
  </si>
  <si>
    <t>博士号</t>
  </si>
  <si>
    <t>Аспирантура/Докторантура</t>
  </si>
  <si>
    <t>دكتوراه</t>
  </si>
  <si>
    <t>No high school diploma</t>
  </si>
  <si>
    <t>High school diploma or equivalent</t>
  </si>
  <si>
    <t>Associate degree</t>
  </si>
  <si>
    <t>DeepSeek: ISCED 0, No formal education</t>
  </si>
  <si>
    <t>DeepSeek: ISCED 1, Primary education</t>
  </si>
  <si>
    <t>DeepSeek: ISCED 2, Lower secondary education</t>
  </si>
  <si>
    <t>DeepSeek: ISCED 3, Upper secondary education</t>
  </si>
  <si>
    <t>DeepSeek: ISCED 4, Vocational education</t>
  </si>
  <si>
    <t>DeepSeek: ISCED 5, Short-cycle tertiary education</t>
  </si>
  <si>
    <t>DeepSeek: ISCED 6, Bachelor’s degree</t>
  </si>
  <si>
    <t>DeepSeek: ISCED 7, Master’s degree</t>
  </si>
  <si>
    <t>DeepSeek: ISCED 8, Doctoral degree</t>
  </si>
  <si>
    <t>Doctorate or equivalent</t>
  </si>
  <si>
    <t>درجة الدكتوراه أو ما يعادلها</t>
  </si>
  <si>
    <t>Доктор наук или эквивалент</t>
  </si>
  <si>
    <t>Doktorat oder gleichwertig</t>
  </si>
  <si>
    <t>Doctorado o equivalente</t>
  </si>
  <si>
    <t>Doktorat lub równoważny</t>
  </si>
  <si>
    <t>Dottorato di ricerca o equivalente</t>
  </si>
  <si>
    <t>Promotion oder gleichwertig</t>
  </si>
  <si>
    <t>Doctorat ou équivalent</t>
  </si>
  <si>
    <t>Master’s degree or equivalent</t>
  </si>
  <si>
    <t>درجة الماجستير أو ما يعادلها</t>
  </si>
  <si>
    <t>Магистр или эквивалент</t>
  </si>
  <si>
    <t>Master oder gleichwertig</t>
  </si>
  <si>
    <t>Máster o equivalente</t>
  </si>
  <si>
    <t>Magisterium lub równoważny</t>
  </si>
  <si>
    <t>Laurea magistrale o equivalente</t>
  </si>
  <si>
    <t>Master ou équivalent</t>
  </si>
  <si>
    <t>Bachelor’s degree or equivalent</t>
  </si>
  <si>
    <t>درجة البكالوريوس أو ما يعادلها</t>
  </si>
  <si>
    <t>Бакалавр или эквивалент</t>
  </si>
  <si>
    <t>学士号</t>
  </si>
  <si>
    <t>Bachelor oder gleichwertig</t>
  </si>
  <si>
    <t>Grado o equivalente</t>
  </si>
  <si>
    <t>Licencjat lub równoważny</t>
  </si>
  <si>
    <t>Laurea triennale o equivalente</t>
  </si>
  <si>
    <t>Licence ou équivalent</t>
  </si>
  <si>
    <t>Associate degree or vocational training</t>
  </si>
  <si>
    <t>التعليم المهني</t>
  </si>
  <si>
    <t>Berufsbildung oder Fachschule</t>
  </si>
  <si>
    <t>Vocational training</t>
  </si>
  <si>
    <t>Formación profesional</t>
  </si>
  <si>
    <t>Kształcenie zawodowe pośrednie</t>
  </si>
  <si>
    <t>Formazione professionale post-diploma</t>
  </si>
  <si>
    <t>Berufsbildung</t>
  </si>
  <si>
    <t>Diplôme post-bac (BTS, DUT, etc.)</t>
  </si>
  <si>
    <t>التعليم الثانوي</t>
  </si>
  <si>
    <t>高等学校</t>
  </si>
  <si>
    <t>Sekundarstufe II (z.B. Matura)</t>
  </si>
  <si>
    <t>Bachillerato o equivalente</t>
  </si>
  <si>
    <t>Liceum lub technikum</t>
  </si>
  <si>
    <t>Scuola superiore / Diploma di maturità</t>
  </si>
  <si>
    <t>Lycée - Bac général, technologique ou professionnel</t>
  </si>
  <si>
    <t>Middle school</t>
  </si>
  <si>
    <t>التعليم المتوسط</t>
  </si>
  <si>
    <t>中学校</t>
  </si>
  <si>
    <t>Sekundarstufe I</t>
  </si>
  <si>
    <t>GCSEs or equivalent</t>
  </si>
  <si>
    <t>Educación secundaria obligatoria</t>
  </si>
  <si>
    <t>Gimnazjum</t>
  </si>
  <si>
    <t>Scuola media inferiore</t>
  </si>
  <si>
    <t>Hauptschule / Realschule</t>
  </si>
  <si>
    <t>Collège</t>
  </si>
  <si>
    <t>No formal education / Elementary school</t>
  </si>
  <si>
    <t>بدون شهادة / التعليم الابتدائي</t>
  </si>
  <si>
    <t>Нет образования / Начальная школа</t>
  </si>
  <si>
    <t>学歴なし / 小学校</t>
  </si>
  <si>
    <t>Kein Abschluss / Primarstufe</t>
  </si>
  <si>
    <t>No qualifications / Primary education</t>
  </si>
  <si>
    <t>Sin estudios / Educación primaria</t>
  </si>
  <si>
    <t>Brak wykształcenia / Edukacja podstawowa</t>
  </si>
  <si>
    <t>Kein Abschluss / Grundschule</t>
  </si>
  <si>
    <t>Aucun diplôme / Éducation primaire</t>
  </si>
  <si>
    <t>ChatGPT: ISCED 1, Primary education</t>
  </si>
  <si>
    <t>ChatGPT: ISCED 2, Lower secondary education</t>
  </si>
  <si>
    <t>ChatGPT: ISCED 3, Upper secondary education</t>
  </si>
  <si>
    <t>ChatGPT: ISCED 6, Bachelor’s degree</t>
  </si>
  <si>
    <t>ChatGPT: ISCED 7, Master’s degree</t>
  </si>
  <si>
    <t>ChatGPT: ISCED 8, Doctoral degree</t>
  </si>
  <si>
    <t>ChatGPT: ISCED 4-5, Post-secondary vocational training</t>
  </si>
  <si>
    <t>Nessun titolo di studio o Istruzione primaria</t>
  </si>
  <si>
    <t>Istruzione primaria o Nessun titolo di studio</t>
  </si>
  <si>
    <t>Laurea magistrale o più</t>
  </si>
  <si>
    <t>Zweitausbildung oder Hochschulreife</t>
  </si>
  <si>
    <t>Erstausbildung oder Beruflicher Abschluss</t>
  </si>
  <si>
    <t>Associate degree or 2-year college degree (for example: AA, AS)</t>
  </si>
  <si>
    <t>Source quota diploma (mapping : https://gpseducation.oecd.org/CountryProfile)</t>
  </si>
  <si>
    <t>Laurea triennale o equivalente (AFAM…)</t>
  </si>
  <si>
    <t>Scuola superiore, senza diploma di maturità</t>
  </si>
  <si>
    <t>Diploma di maturità, esame di Stato</t>
  </si>
  <si>
    <t>Certificato di specializzazione tecnica superiore (IFTS)</t>
  </si>
  <si>
    <t>Diploma di Tecnico superiore (ITS)</t>
  </si>
  <si>
    <t>Primarstufe oder weniger</t>
  </si>
  <si>
    <t>Sekundarstufe II ohne Abschluss</t>
  </si>
  <si>
    <t>Baccalauréat (général, technologique ou professionnel)</t>
  </si>
  <si>
    <t>Lycée sans diplôme</t>
  </si>
  <si>
    <t>Berufliche Grundbildung oder Berufsmaturität</t>
  </si>
  <si>
    <t>Gymnasiale Maturität oder Fachmaturität</t>
  </si>
  <si>
    <t>Bachelor oder gleichwertig (HF, Berufsprüfung, eidg. Fauchausweis)</t>
  </si>
  <si>
    <t>Master oder mehr</t>
  </si>
  <si>
    <t>Weiterbildung</t>
  </si>
  <si>
    <t>Periodicity income (UpWork translator)</t>
  </si>
  <si>
    <t>before-tax (gross/brutto) monthly</t>
  </si>
  <si>
    <t>初等教育以下</t>
  </si>
  <si>
    <t>中日</t>
  </si>
  <si>
    <t>中等教育学校</t>
  </si>
  <si>
    <t>高等学校卒業程度認定試験</t>
  </si>
  <si>
    <t>学士</t>
  </si>
  <si>
    <t>修士以上</t>
  </si>
  <si>
    <t>専修学校</t>
  </si>
  <si>
    <t>準学士または短機大学士</t>
  </si>
  <si>
    <t>Начальная школа или меньше</t>
  </si>
  <si>
    <t>Oсновное общее образование</t>
  </si>
  <si>
    <t>Бакалавр</t>
  </si>
  <si>
    <t>Магистр или более</t>
  </si>
  <si>
    <t>Единый государственный экзамен (ЕГЭ)</t>
  </si>
  <si>
    <t>Специалитет</t>
  </si>
  <si>
    <t>Среднее общее образование (неполное)</t>
  </si>
  <si>
    <t>Профессиональное училище или cреднее профессиональное образование</t>
  </si>
  <si>
    <t>التعليم الابتدائي أو أقل</t>
  </si>
  <si>
    <t>المعاهد الثانوية الصناعية والبناء الصناعي</t>
  </si>
  <si>
    <t>دبلوم مشارك</t>
  </si>
  <si>
    <t>معاهد وكليات التعليم التقني والمهني أو الدبلوم العام المتوسط لكليات المجتمع</t>
  </si>
  <si>
    <t>ماجستير أو أعلى</t>
  </si>
  <si>
    <t>Proofreading, translation</t>
  </si>
  <si>
    <t>Ewa $150</t>
  </si>
  <si>
    <t>Aysha $55</t>
  </si>
  <si>
    <t>https://stat.gov.pl/en/national-census/national-population-and-housing-census-2021/national-population-and-housing-census-2021/population-by-social-characteristics-preliminary-results-of-the-national-census-2021,5,1.html https://stat.gov.pl/spisy-powszechne/nsp-2021/nsp-2021-wyniki-wstepne/ludnosc-wedlug-cech-spolecznych-wyniki-wstepne-nsp-2021,2,1.html</t>
  </si>
  <si>
    <t>net monthly</t>
  </si>
  <si>
    <t>gross yearly</t>
  </si>
  <si>
    <t>gross monthly</t>
  </si>
  <si>
    <t>Income source</t>
  </si>
  <si>
    <t>fr20</t>
  </si>
  <si>
    <t>de20</t>
  </si>
  <si>
    <t>it20</t>
  </si>
  <si>
    <t>pl20</t>
  </si>
  <si>
    <t>es22</t>
  </si>
  <si>
    <t>uk21</t>
  </si>
  <si>
    <t>ch19</t>
  </si>
  <si>
    <t>jp20</t>
  </si>
  <si>
    <t>ru22</t>
  </si>
  <si>
    <t>us23</t>
  </si>
  <si>
    <t>0.1</t>
  </si>
  <si>
    <t>0.2</t>
  </si>
  <si>
    <t>0.25</t>
  </si>
  <si>
    <t>0.3</t>
  </si>
  <si>
    <t>0.4</t>
  </si>
  <si>
    <t>0.5</t>
  </si>
  <si>
    <t>0.6</t>
  </si>
  <si>
    <t>0.7</t>
  </si>
  <si>
    <t>0.75</t>
  </si>
  <si>
    <t>0.8</t>
  </si>
  <si>
    <t>0.9</t>
  </si>
  <si>
    <t>au18</t>
  </si>
  <si>
    <t>at21</t>
  </si>
  <si>
    <t>be21</t>
  </si>
  <si>
    <t>br22</t>
  </si>
  <si>
    <t>cn18</t>
  </si>
  <si>
    <t>co23</t>
  </si>
  <si>
    <t>dk22</t>
  </si>
  <si>
    <t>kr21</t>
  </si>
  <si>
    <t>ie21</t>
  </si>
  <si>
    <t>il21</t>
  </si>
  <si>
    <t>lt21</t>
  </si>
  <si>
    <t>lu21</t>
  </si>
  <si>
    <t>ml20</t>
  </si>
  <si>
    <t>mx22</t>
  </si>
  <si>
    <t>nl21</t>
  </si>
  <si>
    <t>no21</t>
  </si>
  <si>
    <t>pe21</t>
  </si>
  <si>
    <t>ro21</t>
  </si>
  <si>
    <t>rs22</t>
  </si>
  <si>
    <t>se21</t>
  </si>
  <si>
    <t>tw21</t>
  </si>
  <si>
    <t>uy22</t>
  </si>
  <si>
    <t>za17</t>
  </si>
  <si>
    <t>sa</t>
  </si>
  <si>
    <t>GNI pc 2023, current LCU (https://data.worldbank.org/indicator/NY.GNP.PCAP.CN?end=2023&amp;locations=GB-CH-JP-RU-US&amp;start=2019, 02/14/2025)</t>
  </si>
  <si>
    <t>GNI pc LIS_year, current LCU (https://data.worldbank.org/indicator/NY.GNP.PCAP.CN?end=2023&amp;locations=GB-CH-JP-RU-US&amp;start=2019, 02/14/2025)</t>
  </si>
  <si>
    <t>GDP pc 2023, current $ (https://www.imf.org/external/datamapper/NGDPDPC@WEO/FRA/DEU/POL/RUS/ESP/CHE/GBR/USA/ITA/SAU/JPN, 02/14/2025)</t>
  </si>
  <si>
    <t>GDP pc 2024, current $ (https://www.imf.org/external/datamapper/NGDPDPC@WEO/FRA/DEU/POL/RUS/ESP/CHE/GBR/USA/ITA/SAU/JPN, 02/14/2025)</t>
  </si>
  <si>
    <t>LCU/$ 2023, https://www.irs.gov/individuals/international-taxpayers/yearly-average-currency-exchange-rates and PL: https://www.ofx.com/en-ie/forex-news/historical-exchange-rates/yearly-average-rates/ (02/14/2025)</t>
  </si>
  <si>
    <t>LCU/$ 2024, https://www.irs.gov/individuals/international-taxpayers/yearly-average-currency-exchange-rates and PL: https://www.ofx.com/en-ie/forex-news/historical-exchange-rates/yearly-average-rates/ (02/14/2025)</t>
  </si>
  <si>
    <t>GNI pc 2024 over 2023, current LCU (own estimate)</t>
  </si>
  <si>
    <t>GNI pc 2023 over LIS_year, current LCU (own estimate)</t>
  </si>
  <si>
    <t>2024 individualized income</t>
  </si>
  <si>
    <t>GNI pc 2024 over LIS_year current LCU (own estimate)</t>
  </si>
  <si>
    <t>LIS total income (equivalised LCU, 02/14/2025, cf. data/LIS_income_deciles.txt)</t>
  </si>
  <si>
    <t>LIS disposable cash income (equivalised LCU, 02/14/2025, cf. data/LIS_income_deciles.txt)</t>
  </si>
  <si>
    <t>Eurostat disposable income (equivalised LCU, https://ec.europa.eu/eurostat/databrowser/view/ilc_di01/default/table?lang=en&amp;category=livcon.ilc.ilc_ip.ilc_di, 02/13/2025)</t>
  </si>
  <si>
    <t>FR23</t>
  </si>
  <si>
    <t>DE24</t>
  </si>
  <si>
    <t>IT23</t>
  </si>
  <si>
    <t>PL23</t>
  </si>
  <si>
    <t>CH23</t>
  </si>
  <si>
    <t>Periodicity</t>
  </si>
  <si>
    <t>KR</t>
  </si>
  <si>
    <t>CA</t>
  </si>
  <si>
    <t>WID pretax income 2023 LCUcst tptinc_992_j (https://wid.world/data, 02/13/2025)</t>
  </si>
  <si>
    <t>WID 2023 pretax inflated, equal-split</t>
  </si>
  <si>
    <t>Eurostat 2023 disposable inflated, equivalised</t>
  </si>
  <si>
    <t>Eurostat 2024 disposable inflated, equivalised</t>
  </si>
  <si>
    <t>Eurostat 2023 inflated, equivalised</t>
  </si>
  <si>
    <t>LIS 2021 total income inflated, equivalised</t>
  </si>
  <si>
    <t>LIS 2019 total income inflated, equivalised</t>
  </si>
  <si>
    <t>LIS 2020 total income inflated, equivalised</t>
  </si>
  <si>
    <t>Vocational training or Some college without degree</t>
  </si>
  <si>
    <t>ES24</t>
  </si>
  <si>
    <t>US23</t>
  </si>
  <si>
    <t>US Census 2023 Total income per household (https://www.census.gov/data/tables/time-series/demo/income-poverty/cps-hinc/hinc-06.html)</t>
  </si>
  <si>
    <t>US Census 2023 total income, inflated, household-level</t>
  </si>
  <si>
    <t>LIS 2022 disposable inflated, equivalised</t>
  </si>
  <si>
    <t>Income rounding</t>
  </si>
  <si>
    <t>round_at</t>
  </si>
  <si>
    <t>separator</t>
  </si>
  <si>
    <t>&amp;nbsp;</t>
  </si>
  <si>
    <t>,</t>
  </si>
  <si>
    <t>mensuel</t>
  </si>
  <si>
    <t>monatliche</t>
  </si>
  <si>
    <t>mensile</t>
  </si>
  <si>
    <t>miesięczny</t>
  </si>
  <si>
    <t>mensual</t>
  </si>
  <si>
    <t>Jahrliche</t>
  </si>
  <si>
    <t>annuale</t>
  </si>
  <si>
    <t>anual</t>
  </si>
  <si>
    <t>年</t>
  </si>
  <si>
    <t>ежемесячный</t>
  </si>
  <si>
    <t>الشهري</t>
  </si>
  <si>
    <t>annuel</t>
  </si>
  <si>
    <t>Income type</t>
  </si>
  <si>
    <t>net</t>
  </si>
  <si>
    <t>gross</t>
  </si>
  <si>
    <t>صافي</t>
  </si>
  <si>
    <t>Netto</t>
  </si>
  <si>
    <t>netto</t>
  </si>
  <si>
    <t>neto</t>
  </si>
  <si>
    <t>чистый</t>
  </si>
  <si>
    <t>brut</t>
  </si>
  <si>
    <t>Brutto</t>
  </si>
  <si>
    <t>lordo</t>
  </si>
  <si>
    <t>bruto</t>
  </si>
  <si>
    <t>総</t>
  </si>
  <si>
    <t>income_type</t>
  </si>
  <si>
    <t>income_type_long</t>
  </si>
  <si>
    <t>before taxes</t>
  </si>
  <si>
    <t>antes de impuestos</t>
  </si>
  <si>
    <t>prima delle imposte</t>
  </si>
  <si>
    <t>vor Steuern</t>
  </si>
  <si>
    <t>po opodatkowaniu i transferach</t>
  </si>
  <si>
    <t>avant impôts</t>
  </si>
  <si>
    <t>nach Steuern und Transfers</t>
  </si>
  <si>
    <t>dopo le imposte e i trasferimenti</t>
  </si>
  <si>
    <t>después de impuestos y transferencias</t>
  </si>
  <si>
    <t>после уплаты налогов и трансфертов</t>
  </si>
  <si>
    <t>税引前</t>
  </si>
  <si>
    <t>قبل الضرائب</t>
  </si>
  <si>
    <t>après impôts et transferts</t>
  </si>
  <si>
    <t>periodicity_text</t>
  </si>
  <si>
    <t>LCU per year</t>
  </si>
  <si>
    <t>PLN/miesiąc</t>
  </si>
  <si>
    <t>Dochód (po odliczeniu podatków i składek) dorosłych ludzi, od najbiedniejszych do najbogatszych</t>
  </si>
  <si>
    <t>Kto straci:</t>
  </si>
  <si>
    <t>median_redistr</t>
  </si>
  <si>
    <t>Le graphique ci-dessous présente une proposition de redistribution des revenus à l'échelle mondiale, de la répartition actuelle des revenus, en rouge, à une nouvelle répartition, en vert. Vous trouverez ci-dessous des exemples de l'évolution des revenus après impôts après la redistribution proposée : ... Seriez-vous favorable ou opposé à cette redistribution des revenus à l'échelle mondiale ?</t>
  </si>
  <si>
    <t>Das nachstehende Schaubild zeigt einen Vorschlag zur weltweiten Umverteilung der Einkommen, von der derzeitigen Einkommensverteilung (rot) zu einer neuen (grün). Im Folgenden finden Sie Beispiele dafür, wie sich die Einkommen nach Steuern nach der vorgeschlagenen Umverteilung verändern würden: ... Würden Sie diese weltweite Einkommensumverteilung unterstützen oder ablehnen?</t>
  </si>
  <si>
    <t>Il grafico seguente presenta una proposta di ridistribuzione del reddito a livello mondiale, dall'attuale distribuzione del reddito, in rosso, a una nuova distribuzione, in verde. Di seguito sono riportati alcuni esempi di come cambierebbero i redditi al netto delle imposte dopo la redistribuzione proposta: ... Sareste favorevoli o contrari a questa redistribuzione del reddito a livello mondiale?</t>
  </si>
  <si>
    <t>Poniższy wykres przedstawia propozycję redystrybucji dochodów na całym świecie, od obecnego podziału dochodów (na czerwono) do nowego (na zielono). Poniżej znajdują się przykłady tego, jak zmieniłyby się dochody po opodatkowaniu po proponowanej redystrybucji: ... Czy poparłbyś lub sprzeciwiłbyś się tej ogólnoświatowej redystrybucji dochodów?</t>
  </si>
  <si>
    <t>El siguiente gráfico presenta una propuesta de redistribución de la renta en todo el mundo, desde la actual distribución de la renta, en rojo, a una nueva, en verde. A continuación se muestran ejemplos de cómo cambiarían los ingresos después de impuestos tras la redistribución propuesta: ... ¿Apoyaría o se opondría a esta redistribución mundial de la renta?</t>
  </si>
  <si>
    <t>The graph below presents a proposal to redistribute incomes worldwide, from the current income distribution, in red, to a new one, in green. Below are examples of how after-tax incomes would change after the proposed redistribution: ... Would you support or oppose this worldwide income redistribution?</t>
  </si>
  <si>
    <t>下のグラフは、世界中で所得を再分配する案を示している。現在の所得分配（赤）から、新しい所得分配（緑）へと。この世界的な所得再分配に賛成ですか、反対ですか？</t>
  </si>
  <si>
    <t>На графике ниже представлено предложение о перераспределении доходов по всему миру - от нынешнего распределения доходов, выделенного красным цветом, к новому, выделенному зеленым. Ниже приведены примеры того, как изменится доход после уплаты налогов после предлагаемого перераспределения: ... Вы бы поддержали или выступили против такого перераспределения доходов по всему миру?</t>
  </si>
  <si>
    <t>يعرض الرسم البياني أدناه مقترحاً لإعادة توزيع الدخل في جميع أنحاء العالم، من توزيع الدخل الحالي، باللون الأحمر، إلى توزيع جديد باللون الأخضر. فيما يلي أمثلة على كيفية تغير الدخل بعد خصم الضرائب بعد إعادة التوزيع المقترحة: ... هل تؤيد أو تعارض إعادة توزيع الدخل في جميع أنحاء العالم؟</t>
  </si>
  <si>
    <t>500&amp;nbsp;PLN</t>
  </si>
  <si>
    <t>TRUE</t>
  </si>
  <si>
    <t>FALSE</t>
  </si>
  <si>
    <t>10&amp;nbsp;000&amp;nbsp;PLN</t>
  </si>
  <si>
    <t>35&amp;nbsp;000&amp;nbsp;PLN</t>
  </si>
  <si>
    <t>6 mld PLN</t>
  </si>
  <si>
    <t>4 mld PLN</t>
  </si>
  <si>
    <t>20 mln PLN</t>
  </si>
  <si>
    <t>4 mln PLN</t>
  </si>
  <si>
    <t>Polak</t>
  </si>
  <si>
    <t>Unii Europejskiej</t>
  </si>
  <si>
    <t>(Proszę wziąć pod uwagę, że Polska jest klasyfikowana jako kraj rozwinięty)</t>
  </si>
  <si>
    <t>(Ponieważ niekt&amp;oacute;re pozycje odnoszą się do &amp;bdquo;kraj&amp;oacute;w rozwiniętych&amp;rdquo;, proszę wziąć pod uwagę, że Polska należy do kraj&amp;oacute;w rozwiniętych)</t>
  </si>
  <si>
    <t>wyborach do Parlamentu Europejskiego w 2024 r.</t>
  </si>
  <si>
    <t>Amerykanów</t>
  </si>
  <si>
    <t>Proszę sobie wyobrazić, że wszystkie inne kraje o wysokim dochodzie (takie jak Stany Zjednoczone, Japonia, Niemcy, Francja, Wielka Brytania...) przyjęły tę politykę, a niektóre kraje o średnich dochodach (takie jak Chiny) tego nie zrobiły.</t>
  </si>
  <si>
    <t>Proszę sobie wyobrazić, że niektóre kraje (takie jak Niemcy, Francja, Hiszpania, Wielka Brytania, Brazylia...) przyjęły tę politykę, a inne (takie jak Stany Zjednoczone i Chiny) tego nie zrobiły.</t>
  </si>
  <si>
    <t>2</t>
  </si>
  <si>
    <t>4</t>
  </si>
  <si>
    <t>11</t>
  </si>
  <si>
    <t>8</t>
  </si>
  <si>
    <t>1</t>
  </si>
  <si>
    <t>5</t>
  </si>
  <si>
    <t>3</t>
  </si>
  <si>
    <t>median loss from GCS in 2030 (LCU)</t>
  </si>
  <si>
    <t>median loss from GCS in 2030 ($)</t>
  </si>
  <si>
    <t>Median/Average carbon footprint</t>
  </si>
  <si>
    <t>net loss GCS ($/month)</t>
  </si>
  <si>
    <t>Adult pop 2030</t>
  </si>
  <si>
    <t>e/E global emission share</t>
  </si>
  <si>
    <t>Pop &gt;14 2015</t>
  </si>
  <si>
    <t>Pop &gt;14 2030</t>
  </si>
  <si>
    <t>average carbon footprint</t>
  </si>
  <si>
    <t>US individual average of deciles 5 and 6 (or 4 to 7) over individual average, from Fremstad &amp; Paul (2019)</t>
  </si>
  <si>
    <t>UN World Population Prospects (2017) POP/7-1</t>
  </si>
  <si>
    <t>UK 82% from Ivanova &amp; Wood (2020) Supplementary material (Table 6)</t>
  </si>
  <si>
    <t>EU from Ivanova &amp; Wood (2020)</t>
  </si>
  <si>
    <t>https://en.wikipedia.org/wiki/List_of_countries_by_greenhouse_gas_emissions</t>
  </si>
  <si>
    <t>e national emission (GHG territorial 2023)</t>
  </si>
  <si>
    <t>Carbon tax revenues in 2030</t>
  </si>
  <si>
    <t>World</t>
  </si>
  <si>
    <t>Revenue pc</t>
  </si>
  <si>
    <t>105 (US mean pa all)</t>
  </si>
  <si>
    <t>40 (PL mean pc high)</t>
  </si>
  <si>
    <t>50 (JP, DE mean pc high)</t>
  </si>
  <si>
    <t>Net cost of GCS pilot</t>
  </si>
  <si>
    <t>Mean net loss per adult in 2025, scenario: all, in $/month</t>
  </si>
  <si>
    <t>Mean net loss per adult in 2025, scenario: high, in $/month</t>
  </si>
  <si>
    <t>Median net loss per adult in 2025, scenario: all, in $/month</t>
  </si>
  <si>
    <t>Median net loss per adult in 2025, scenario: high, in $/month</t>
  </si>
  <si>
    <t>Mean net loss per person in 2025, scenario: all, in $/month</t>
  </si>
  <si>
    <t>Mean net loss per person in 2025, scenario: high, in $/month</t>
  </si>
  <si>
    <t>15&amp;nbsp;€</t>
  </si>
  <si>
    <t>€20</t>
  </si>
  <si>
    <t>Net cost of GCS (in $/month, carbon price in 2025: $95/tCO2)</t>
  </si>
  <si>
    <t>Net cost of GCS (LCU/month)</t>
  </si>
  <si>
    <t>€45</t>
  </si>
  <si>
    <t>€15</t>
  </si>
  <si>
    <t>160&amp;nbsp;PLN</t>
  </si>
  <si>
    <t>£20</t>
  </si>
  <si>
    <t>CHF&amp;nbsp;15</t>
  </si>
  <si>
    <t>7,500円</t>
  </si>
  <si>
    <t>3&amp;nbsp;000&amp;nbsp;руб.</t>
  </si>
  <si>
    <t>400 ريال</t>
  </si>
  <si>
    <t>$105</t>
  </si>
  <si>
    <t>Basic income per adult in 2025, scenario: all, in $/month</t>
  </si>
  <si>
    <t>Basic income per adult in 2025, scenario: high, in $/month</t>
  </si>
  <si>
    <t>Basic income per adult in 2025, scenario: all, in LCU/month</t>
  </si>
  <si>
    <t>Basic income per adult in 2025, scenario: high, in LCU/month</t>
  </si>
  <si>
    <t>20&amp;nbsp;€</t>
  </si>
  <si>
    <t>90&amp;nbsp;PLN</t>
  </si>
  <si>
    <t>CHF&amp;nbsp;20</t>
  </si>
  <si>
    <t>3,500円</t>
  </si>
  <si>
    <t>4&amp;nbsp;000&amp;nbsp;руб.</t>
  </si>
  <si>
    <t>130 ريال</t>
  </si>
  <si>
    <t>$35</t>
  </si>
  <si>
    <t>price_increase</t>
  </si>
  <si>
    <t>1&amp;nbsp;</t>
  </si>
  <si>
    <t>price_increase (in %)</t>
  </si>
  <si>
    <t>emissions_low_without</t>
  </si>
  <si>
    <t>Podstawowe lub brak</t>
  </si>
  <si>
    <t>Zasadnicze zawodowe</t>
  </si>
  <si>
    <t>Średnie zawodowe</t>
  </si>
  <si>
    <t>Średnie ogólne</t>
  </si>
  <si>
    <t>Policealne / pomaturalne</t>
  </si>
  <si>
    <t>Specjalistyczne / kolegium</t>
  </si>
  <si>
    <t>Wyższe licencjackie lub równorzędne</t>
  </si>
  <si>
    <t>Wyższe magisterskie lub więcej</t>
  </si>
  <si>
    <t>educ_1</t>
  </si>
  <si>
    <t>educ_2</t>
  </si>
  <si>
    <t>educ_3</t>
  </si>
  <si>
    <t>educ_4</t>
  </si>
  <si>
    <t>educ_5</t>
  </si>
  <si>
    <t>educ_6</t>
  </si>
  <si>
    <t>educ_7</t>
  </si>
  <si>
    <t>educ_8</t>
  </si>
  <si>
    <t>Niveau secondaire I</t>
  </si>
  <si>
    <t>Secondaire II sans diplôme</t>
  </si>
  <si>
    <t>Formation professionnelle initiale ou maturité professionnelle</t>
  </si>
  <si>
    <t>Maturité gymnasiale ou maturité spécialisée</t>
  </si>
  <si>
    <t>Formation continue</t>
  </si>
  <si>
    <t>Bachelor ou équivalent (ES, examen professionnel, certificat fédéral de capacité)</t>
  </si>
  <si>
    <t>Master ou plus</t>
  </si>
  <si>
    <t>Livello primario o inferiore</t>
  </si>
  <si>
    <t>Livello secondario inferiore</t>
  </si>
  <si>
    <t>Livello secondario II senza qualifica</t>
  </si>
  <si>
    <t>Formazione professionale di base o diploma di maturità professionale</t>
  </si>
  <si>
    <t>Diploma di maturità o diploma di maturità specializzata</t>
  </si>
  <si>
    <t>Formazione continua</t>
  </si>
  <si>
    <t>Laurea triennale o equivalente (HF, esame professionale, attestato federale)</t>
  </si>
  <si>
    <t>Laurea specialistica o superiore</t>
  </si>
  <si>
    <t>Primary level or less</t>
  </si>
  <si>
    <t>Lower secondary level</t>
  </si>
  <si>
    <t>Secondary level II without qualification</t>
  </si>
  <si>
    <t>Basic vocational training or vocational baccalaureate</t>
  </si>
  <si>
    <t>Gymnasium baccalaureate or specialized baccalaureate</t>
  </si>
  <si>
    <t>Further education</t>
  </si>
  <si>
    <t>Bachelor's degree or equivalent (HF, professional examination, federal certificate)</t>
  </si>
  <si>
    <t>Master's degree or more</t>
  </si>
  <si>
    <t>Primaria o menos</t>
  </si>
  <si>
    <t>Octavo grado</t>
  </si>
  <si>
    <t>Algunos estudios secundarios</t>
  </si>
  <si>
    <t>Bachillerato ordinario/GED o credencial alternativa</t>
  </si>
  <si>
    <t>Formación profesional o estudios universitarios sin titulación</t>
  </si>
  <si>
    <t>Diplomatura o licenciatura universitaria de dos años (por ejemplo: AA, AS)</t>
  </si>
  <si>
    <t>Licenciatura (por ejemplo: BA, BS)</t>
  </si>
  <si>
    <t>Máster o superior (MA, MS, MEng, MEd, MSW, MBA, MD, DDS, DVM, LLB, JD, PhD)</t>
  </si>
  <si>
    <t>ISCED 0-1 (primary or less), cf. https://gpseducation.oecd.org/CountryProfile https://isced.uis.unesco.org/wp-content/uploads/sites/15/2021/07/UIS-ISCED-DiagramsCompare-OECDAnnex-final.pdf</t>
  </si>
  <si>
    <t>Zysk netto\nna osobę dorosłą\nw wyniku realizacji z\nGlobalnego Programu\nKlimatycznego\nw 2030 r.\n(w % PKB)</t>
  </si>
  <si>
    <t>unit_before</t>
  </si>
  <si>
    <t>unit_after</t>
  </si>
  <si>
    <t xml:space="preserve"> </t>
  </si>
  <si>
    <t xml:space="preserve">&amp;nbsp;€ </t>
  </si>
  <si>
    <t xml:space="preserve">&amp;nbsp;CHF </t>
  </si>
  <si>
    <t xml:space="preserve">&amp;nbsp;PLN </t>
  </si>
  <si>
    <t xml:space="preserve">万円 </t>
  </si>
  <si>
    <t xml:space="preserve">&amp;nbsp;руб. </t>
  </si>
  <si>
    <t xml:space="preserve"> ريال</t>
  </si>
  <si>
    <t>sample_size</t>
  </si>
  <si>
    <t>1&amp;nbsp;000</t>
  </si>
  <si>
    <t>1,000</t>
  </si>
  <si>
    <t>2&amp;nbsp;000</t>
  </si>
  <si>
    <t>3,000</t>
  </si>
  <si>
    <t>amount_expenses</t>
  </si>
  <si>
    <t>250&amp;nbsp;PLN</t>
  </si>
  <si>
    <t>CHF&amp;nbsp;35</t>
  </si>
  <si>
    <t>11,000円</t>
  </si>
  <si>
    <t>7&amp;nbsp;000&amp;nbsp;руб.</t>
  </si>
  <si>
    <t>$140</t>
  </si>
  <si>
    <t>40&amp;nbsp;€</t>
  </si>
  <si>
    <t>belief_loss</t>
  </si>
  <si>
    <t>$115</t>
  </si>
  <si>
    <t>$30</t>
  </si>
  <si>
    <t>&amp;nbsp;par mois</t>
  </si>
  <si>
    <t>&amp;nbsp;pro Monat</t>
  </si>
  <si>
    <t>&amp;nbsp;al mese</t>
  </si>
  <si>
    <t>&amp;nbsp;miesięcznie</t>
  </si>
  <si>
    <t>&amp;nbsp;al mes</t>
  </si>
  <si>
    <t>&amp;nbsp;per month</t>
  </si>
  <si>
    <t>&amp;nbsp;в месяц</t>
  </si>
  <si>
    <t>&amp;nbsp;في الشهر</t>
  </si>
  <si>
    <t>&amp;nbsp;per year</t>
  </si>
  <si>
    <t>national</t>
  </si>
  <si>
    <t>italiano</t>
  </si>
  <si>
    <t>español</t>
  </si>
  <si>
    <t>Swiss person</t>
  </si>
  <si>
    <t>Suisse</t>
  </si>
  <si>
    <t>Svizzere</t>
  </si>
  <si>
    <t>estadounidense</t>
  </si>
  <si>
    <t>IT1</t>
  </si>
  <si>
    <t>bla</t>
  </si>
  <si>
    <t>IT2</t>
  </si>
  <si>
    <t>IT3</t>
  </si>
  <si>
    <t>IT4</t>
  </si>
  <si>
    <t>IT5</t>
  </si>
  <si>
    <t>CH1</t>
  </si>
  <si>
    <t>CH2</t>
  </si>
  <si>
    <t>CH3</t>
  </si>
  <si>
    <t>CH4</t>
  </si>
  <si>
    <t>CH5</t>
  </si>
  <si>
    <t>JA1</t>
  </si>
  <si>
    <t>JA2</t>
  </si>
  <si>
    <t>JA3</t>
  </si>
  <si>
    <t>JA4</t>
  </si>
  <si>
    <t>JA5</t>
  </si>
  <si>
    <t>RU5</t>
  </si>
  <si>
    <t>RU4</t>
  </si>
  <si>
    <t>RU3</t>
  </si>
  <si>
    <t>RU2</t>
  </si>
  <si>
    <t>RU1</t>
  </si>
  <si>
    <t>AR1</t>
  </si>
  <si>
    <t>FRCH1</t>
  </si>
  <si>
    <t>DECH1</t>
  </si>
  <si>
    <t>ITCH1</t>
  </si>
  <si>
    <t>ESUS1</t>
  </si>
  <si>
    <t>AR2</t>
  </si>
  <si>
    <t>FRCH2</t>
  </si>
  <si>
    <t>DECH2</t>
  </si>
  <si>
    <t>ITCH2</t>
  </si>
  <si>
    <t>ESUS2</t>
  </si>
  <si>
    <t>FRCH3</t>
  </si>
  <si>
    <t>DECH3</t>
  </si>
  <si>
    <t>ITCH3</t>
  </si>
  <si>
    <t>ESUS3</t>
  </si>
  <si>
    <t>AR3</t>
  </si>
  <si>
    <t>AR4</t>
  </si>
  <si>
    <t>FRCH4</t>
  </si>
  <si>
    <t>DECH4</t>
  </si>
  <si>
    <t>ITCH4</t>
  </si>
  <si>
    <t>ESUS4</t>
  </si>
  <si>
    <t>FRCH5</t>
  </si>
  <si>
    <t>DECH5</t>
  </si>
  <si>
    <t>ITCH5</t>
  </si>
  <si>
    <t>ESUS5</t>
  </si>
  <si>
    <t>AR5</t>
  </si>
  <si>
    <t>lcu_400</t>
  </si>
  <si>
    <t>£300</t>
  </si>
  <si>
    <t>400&amp;nbsp;CHF</t>
  </si>
  <si>
    <t>$400</t>
  </si>
  <si>
    <t>lcu_250</t>
  </si>
  <si>
    <t>250&amp;nbsp;€</t>
  </si>
  <si>
    <t>£200</t>
  </si>
  <si>
    <t>250&amp;nbsp;CHF</t>
  </si>
  <si>
    <t>4万円</t>
  </si>
  <si>
    <t>$250</t>
  </si>
  <si>
    <t>name_gcs</t>
  </si>
  <si>
    <t>Globalny Program Klimatyczny</t>
  </si>
  <si>
    <t>Global Climate Scheme</t>
  </si>
  <si>
    <t>participating</t>
  </si>
  <si>
    <t>Pays participant</t>
  </si>
  <si>
    <t>Kraj uczestniczący</t>
  </si>
  <si>
    <t>Participating country</t>
  </si>
  <si>
    <t>potential_party</t>
  </si>
  <si>
    <t>Pays participant potentiel</t>
  </si>
  <si>
    <t>Potencjalny kraj uczestniczący</t>
  </si>
  <si>
    <t>Potential participating country</t>
  </si>
  <si>
    <t>RU23</t>
  </si>
  <si>
    <t>Rosstat cash disposable income</t>
  </si>
  <si>
    <t>tree</t>
  </si>
  <si>
    <t>chaque euro donné</t>
  </si>
  <si>
    <t>jeder gespendete Euro</t>
  </si>
  <si>
    <t>ogni euro donato</t>
  </si>
  <si>
    <t>cada euro donado</t>
  </si>
  <si>
    <t>every pound donated</t>
  </si>
  <si>
    <t>every Swiss Frank donated</t>
  </si>
  <si>
    <t>150円の寄付につき</t>
  </si>
  <si>
    <t>каждые 100 рублей пожертвований</t>
  </si>
  <si>
    <t>كل 4 ريالات يتم التبرع بها</t>
  </si>
  <si>
    <t>every dollar donated</t>
  </si>
  <si>
    <t>chaque Franc suisse donné</t>
  </si>
  <si>
    <t>jeder gespendete Schweizer Frank</t>
  </si>
  <si>
    <t>ogni Frank svizzero ha donato</t>
  </si>
  <si>
    <t>cada dollar donado</t>
  </si>
  <si>
    <t>currency</t>
  </si>
  <si>
    <t>euro</t>
  </si>
  <si>
    <t>pound</t>
  </si>
  <si>
    <t>Swiss Frank</t>
  </si>
  <si>
    <t>円</t>
  </si>
  <si>
    <t>рубль</t>
  </si>
  <si>
    <t>ريـال</t>
  </si>
  <si>
    <t>dollar</t>
  </si>
  <si>
    <t>Franc suisse</t>
  </si>
  <si>
    <t>Schweizer Frank</t>
  </si>
  <si>
    <t>Frank svizzero</t>
  </si>
  <si>
    <t>period_custom</t>
  </si>
  <si>
    <t>Share Eu</t>
  </si>
  <si>
    <t>Outdated Cities</t>
  </si>
  <si>
    <t>Outdated Towns and suburbs</t>
  </si>
  <si>
    <t>Outdated Rural</t>
  </si>
  <si>
    <t>text_vote_voted</t>
  </si>
  <si>
    <t>Pour quel candidat avez-vous vot&amp;eacute; aux &lt;span id="election"&gt;&amp;eacute;lections europ&amp;eacute;ennes de 2024&lt;/span&gt;</t>
  </si>
  <si>
    <t>Für welchen Kandidaten haben Sie bei der &lt;span id="election"&gt;[Wahl: Europawahl 2024]&lt;/span&gt; gestimmt?</t>
  </si>
  <si>
    <t>Which candidate did you vote for in the &lt;span id="election"&gt;[election: 2024 European Parliament election]&lt;/span&gt;?</t>
  </si>
  <si>
    <t>A qué candidato votó en las &lt;span id="election"&gt;[election: 2024 European Parliament election]&lt;/span&gt;?</t>
  </si>
  <si>
    <t>&lt;span id="election"&gt;[選挙：2024年欧州議会選挙]&lt;/span&gt;ではどの候補者に投票しましたか？</t>
  </si>
  <si>
    <t>Pour quel candidat avez-vous vot&amp;eacute; aux &lt;span id="election"&gt;&amp;eacute;lections europ&amp;eacute;ennes de 2024&lt;/span&gt; ?</t>
  </si>
  <si>
    <t>ES-ES</t>
  </si>
  <si>
    <t>Japonię, Wielką Brytanię</t>
  </si>
  <si>
    <t>każde otrzymane 4 PLN</t>
  </si>
  <si>
    <t>Na kt&amp;oacute;rego kandydata głosował(a) Pan/Pani w &lt;span id="election"&gt;wyborach do Parlamentu Europejskiego w 2024 r.&lt;/span&gt;?</t>
  </si>
  <si>
    <t>Per quale candidato ha votato alle &lt;span id="election"&gt;[elezioni: elezioni del Parlamento europeo del 2024]&lt;/span&gt;?</t>
  </si>
  <si>
    <t>Per quale candidato ha votato alle &lt;span id="election"&gt;[election: elezioni del Parlamento europeo del 2024]&lt;/span&gt;?</t>
  </si>
  <si>
    <t>600 PLN</t>
  </si>
  <si>
    <t>£115</t>
  </si>
  <si>
    <t>https://data.worldbank.org/indicator/PA.NUS.PPPC.RF?most_recent_value_desc=true</t>
  </si>
  <si>
    <t>PPP conversion (2023, Price level ratio of PPP conversion factor (GDP) to market exchange rate)</t>
  </si>
  <si>
    <t>LCU to PPP dollar</t>
  </si>
  <si>
    <t>400 $PPP_2024 in LCU</t>
  </si>
  <si>
    <t>250 $PPP_2024 in LCU</t>
  </si>
  <si>
    <t>300&amp;nbsp;€</t>
  </si>
  <si>
    <t>200&amp;nbsp;€</t>
  </si>
  <si>
    <t>800&amp;nbsp;PLN</t>
  </si>
  <si>
    <t>3万円</t>
  </si>
  <si>
    <t>8&amp;nbsp;000&amp;nbsp;руб.</t>
  </si>
  <si>
    <t>13&amp;nbsp;000&amp;nbsp;руб.</t>
  </si>
  <si>
    <t>60k (80)</t>
  </si>
  <si>
    <t>61k (80)</t>
  </si>
  <si>
    <t>53k (80)</t>
  </si>
  <si>
    <t>158k (80k)</t>
  </si>
  <si>
    <t>49k (80k)</t>
  </si>
  <si>
    <t>58k (80k)</t>
  </si>
  <si>
    <t>12M (120k)</t>
  </si>
  <si>
    <t>2.5M (80k)</t>
  </si>
  <si>
    <t>Rajouter seuil revenu ?</t>
  </si>
  <si>
    <t>6k</t>
  </si>
  <si>
    <t>7k</t>
  </si>
  <si>
    <t>4.5k</t>
  </si>
  <si>
    <t>8M</t>
  </si>
  <si>
    <t>2.5M</t>
  </si>
  <si>
    <t>12M</t>
  </si>
  <si>
    <t>5&amp;nbsp;500&amp;nbsp;€</t>
  </si>
  <si>
    <t>4&amp;nbsp;000&amp;nbsp;€</t>
  </si>
  <si>
    <t>8&amp;nbsp;000&amp;nbsp;€</t>
  </si>
  <si>
    <t>13&amp;nbsp;000&amp;nbsp;PLN</t>
  </si>
  <si>
    <t>20&amp;nbsp;000&amp;nbsp;PLN</t>
  </si>
  <si>
    <t>17&amp;nbsp;500&amp;nbsp;PLN</t>
  </si>
  <si>
    <t>150&amp;nbsp;000&amp;nbsp;PLN</t>
  </si>
  <si>
    <t>3&amp;nbsp;500&amp;nbsp;€</t>
  </si>
  <si>
    <t>7&amp;nbsp;00&amp;nbsp;€</t>
  </si>
  <si>
    <t>10&amp;nbsp;000&amp;nbsp;€</t>
  </si>
  <si>
    <t>£60,000</t>
  </si>
  <si>
    <t>£70,000</t>
  </si>
  <si>
    <t>£50,000</t>
  </si>
  <si>
    <t>£160,000</t>
  </si>
  <si>
    <t>95,000&amp;nbsp;CHF</t>
  </si>
  <si>
    <t>80,000&amp;nbsp;CHF</t>
  </si>
  <si>
    <t>160,000&amp;nbsp;CHF</t>
  </si>
  <si>
    <t>130,000&amp;nbsp;CHF</t>
  </si>
  <si>
    <t>250,000&amp;nbsp;CHF</t>
  </si>
  <si>
    <t>125,000&amp;nbsp;CHF</t>
  </si>
  <si>
    <t>£700,000</t>
  </si>
  <si>
    <t>50&amp;nbsp;000&amp;nbsp;€</t>
  </si>
  <si>
    <t>200&amp;nbsp;000&amp;nbsp;руб.</t>
  </si>
  <si>
    <t>300&amp;nbsp;000&amp;nbsp;руб.</t>
  </si>
  <si>
    <t>150&amp;nbsp;000&amp;nbsp;руб.</t>
  </si>
  <si>
    <t>400&amp;nbsp;000&amp;nbsp;руб.</t>
  </si>
  <si>
    <t>250&amp;nbsp;000&amp;nbsp;руб.</t>
  </si>
  <si>
    <t>2&amp;nbsp;500&amp;nbsp;000&amp;nbsp;руб.</t>
  </si>
  <si>
    <t>500&amp;nbsp;000&amp;nbsp;руб.</t>
  </si>
  <si>
    <t>15,000 ريال</t>
  </si>
  <si>
    <t>8,000 ريال</t>
  </si>
  <si>
    <t>14&amp;nbsp;000&amp;nbsp;PLN</t>
  </si>
  <si>
    <t>1&amp;nbsp;000&amp;nbsp;PLN</t>
  </si>
  <si>
    <t>150&amp;nbsp;PLN</t>
  </si>
  <si>
    <t>21&amp;nbsp;000&amp;nbsp;PLN</t>
  </si>
  <si>
    <t>11,000 ريال</t>
  </si>
  <si>
    <t>1,000 ريال</t>
  </si>
  <si>
    <t>16,000 ريال</t>
  </si>
  <si>
    <t>12,000 ريال</t>
  </si>
  <si>
    <t>24,000 ريال</t>
  </si>
  <si>
    <t>130,000 ريال</t>
  </si>
  <si>
    <t>800万円</t>
  </si>
  <si>
    <t>900万円</t>
  </si>
  <si>
    <t>750万円</t>
  </si>
  <si>
    <t>1,500万円</t>
  </si>
  <si>
    <t>1,000万円</t>
  </si>
  <si>
    <t>10,000万円</t>
  </si>
  <si>
    <t>Postal code system</t>
  </si>
  <si>
    <t>Outcode: 2 to 4 letters and digits (then space and another code)</t>
  </si>
  <si>
    <t>Outcode: 5-digit (then hyphen and 4-digit)</t>
  </si>
  <si>
    <t>NNNNN</t>
  </si>
  <si>
    <t>NN-NNN</t>
  </si>
  <si>
    <t>Postal code regex</t>
  </si>
  <si>
    <t>^[0-9-]{5,6}$</t>
  </si>
  <si>
    <t>^[0-9]{5}$</t>
  </si>
  <si>
    <t>^[a-zA-Z0-9]{2,4}$</t>
  </si>
  <si>
    <t>NNN-NNNN</t>
  </si>
  <si>
    <t>7 digits with a hyphen after the third; the last two are very precise (neighborhood)</t>
  </si>
  <si>
    <t>^[0-9]{6}$</t>
  </si>
  <si>
    <t>NNNNNN</t>
  </si>
  <si>
    <t>NNNN</t>
  </si>
  <si>
    <t>^[0-9]{4}$</t>
  </si>
  <si>
    <t>万円／年</t>
  </si>
  <si>
    <t>Income (after taxes and transfers) of adult individuals, from the poorest to the richest</t>
  </si>
  <si>
    <t>text_title_x</t>
  </si>
  <si>
    <t>Humains, du plus pauvre au plus riche</t>
  </si>
  <si>
    <t>Menschen, von den Ärmsten bis zu den Reichsten</t>
  </si>
  <si>
    <t>Esseri umani, dai più poveri ai più ricchi</t>
  </si>
  <si>
    <t>Ludzi, od najbiedniejszych do najbogatszych</t>
  </si>
  <si>
    <t>Seres humanos, del más pobre al más rico</t>
  </si>
  <si>
    <t>Humans, from poorest to richest</t>
  </si>
  <si>
    <t>貧乏人から金持ちまでの人間</t>
  </si>
  <si>
    <t>Люди, от самых бедных до самых богатых.</t>
  </si>
  <si>
    <t>البشر، من الأفقر إلى الأغنى</t>
  </si>
  <si>
    <t>text_title_y</t>
  </si>
  <si>
    <t>Revenu (€/mois, après impôts et transferts)</t>
  </si>
  <si>
    <t>Einkommen (€/Monat, nach Steuern und Transfers)</t>
  </si>
  <si>
    <t>Reddito (€/mese, al netto di tasse e trasferimenti)</t>
  </si>
  <si>
    <t>Dochód (PLN/miesiąc, po odliczeniu podatków i składek)</t>
  </si>
  <si>
    <t>Renta (€/mes, después de impuestos y transferencias)</t>
  </si>
  <si>
    <t>Income (£/year, after taxes and transfers)</t>
  </si>
  <si>
    <t>Income (CHF/year, after taxes and transfers)</t>
  </si>
  <si>
    <t>所得（万円／年, 税引き後および移転後）</t>
  </si>
  <si>
    <t>Доход (руб./месяц, после уплаты налогов и трансфертов)</t>
  </si>
  <si>
    <t>الدخل ( ريال/شهر, بعد الضرائب والتحويلات)</t>
  </si>
  <si>
    <t>Income ($/year, after taxes and transfers)</t>
  </si>
  <si>
    <t>Revenu (CHF/an, après impôts et transferts)</t>
  </si>
  <si>
    <t>Einkommen (CHF/Jahr, nach Steuern und Transfers)</t>
  </si>
  <si>
    <t>Reddito (CHF/anno, al netto di tasse e trasferimenti)</t>
  </si>
  <si>
    <t>Renta ($/año, después de impuestos y transferencias)</t>
  </si>
  <si>
    <t>Proportion de gagnants</t>
  </si>
  <si>
    <t>Proportion of winners:</t>
  </si>
  <si>
    <t>Proportion de perdants</t>
  </si>
  <si>
    <t>Proportion of losers:</t>
  </si>
  <si>
    <t>The graph below presents a proposal to redistribute incomes worldwide, from the current income distribution in red, to a new proposed one in green. Below are examples of how after-tax incomes would change after the proposed redistribution: ... Would you support or oppose this worldwide income redistribution?</t>
  </si>
  <si>
    <t>après impôts et prestations sociales</t>
  </si>
  <si>
    <t>nach Steuern und Sozialhilfe</t>
  </si>
  <si>
    <t>al netto delle imposte e del welfare</t>
  </si>
  <si>
    <t>po odliczeniu podatk&amp;oacute;w i składek</t>
  </si>
  <si>
    <t>después de impuestos y prestaciones sociales</t>
  </si>
  <si>
    <t>British person</t>
  </si>
  <si>
    <t>£60</t>
  </si>
  <si>
    <t>ريال 800</t>
  </si>
  <si>
    <t>ريال 500</t>
  </si>
  <si>
    <t>ريال 150</t>
  </si>
  <si>
    <t>In the United Kingdom</t>
  </si>
  <si>
    <t>In the United States</t>
  </si>
  <si>
    <t>0,2</t>
  </si>
  <si>
    <t>Non-Participant</t>
  </si>
  <si>
    <t>Suisses</t>
  </si>
  <si>
    <t>2024 United Kingdom general election</t>
  </si>
  <si>
    <t>Imagine that some countries (such as Brazil and those in the European Union) adopt this policy and others (such as the United States and China) do not.</t>
  </si>
  <si>
    <t>Eighth grade</t>
  </si>
  <si>
    <t>General Certificate of Secondary Education (GCSE)</t>
  </si>
  <si>
    <t>High school</t>
  </si>
  <si>
    <t>High school degree (A levels)</t>
  </si>
  <si>
    <t>Regular high school diploma/GED or an alternative credential</t>
  </si>
  <si>
    <t>Vocational training or some college education without degree</t>
  </si>
  <si>
    <t>Higher vocational education (Level 4+ Award, level 4+ Certificate, level 4+ Diploma, Higher Apprenticeship, etc.)</t>
  </si>
  <si>
    <t>złot&amp;oacute;wkę</t>
  </si>
  <si>
    <t>12</t>
  </si>
  <si>
    <t>1,6</t>
  </si>
  <si>
    <t>text_vote_didnt_vote</t>
  </si>
  <si>
    <t>M&amp;ecirc;me si vous n&amp;#39;avez pas vot&amp;eacute; aux &lt;span id="election"&gt;&amp;eacute;lections du Parlement europ&amp;eacute;en de 2024&lt;/span&gt;, veuillez indiquer le candidat pour lequel vous &amp;eacute;tiez le plus susceptible d&amp;#39;avoir vot&amp;eacute; ou qui repr&amp;eacute;sente plus fid&amp;egrave;lement vos opinions.</t>
  </si>
  <si>
    <t>Auch wenn Sie nicht an der &lt;span id="election"&gt;[election: 2024 European Parliament election]&lt;/span&gt; teilgenommen haben, geben Sie bitte den Kandidaten an, dem Sie am ehesten Ihre Stimme gegeben hätten oder der Ihre Ansichten am ehesten vertritt.</t>
  </si>
  <si>
    <t>Anche se non ha votato alle &lt;span id="election"&gt;[elezioni: elezioni del Parlamento europeo del 2024]&lt;/span&gt;, la preghiamo di indicare il candidato per il quale avrebbe probabilmente votato o che rappresenta meglio le sue opinioni.</t>
  </si>
  <si>
    <t>Nawet jeśli nie głosował(a) Pan/Pani w &lt;span id="election"&gt;wyborach do Parlamentu Europejskiego w 2024 r.&lt;/span&gt;, prosimy o wskazanie kandydata, na kt&amp;oacute;rego najprawdopodobniej oddał(a)by Pan/Pani głos, lub kt&amp;oacute;ry najlepiej odzwierciedla Pana/Pani poglądy.</t>
  </si>
  <si>
    <t>Aunque no haya votado en las &lt;span id="election"&gt;[election: 2024 European Parliament election]&lt;/span&gt;, indique el candidato al que hubiera votado con más probabilidad o que represente mejor sus opiniones.</t>
  </si>
  <si>
    <t>Even if you did not vote in the &lt;span id="election"&gt;[election: 2024 European Parliament election]&lt;/span&gt;, please indicate the candidate that you were most likely to have voted for or who represents your views more closely.</t>
  </si>
  <si>
    <t>&lt;span id="election"&gt;[選挙：2024年欧州議会選挙]&lt;/span&gt;で投票しなかった場合でも、最も投票した可能性の高い候補者、またはあなたの考えに近い候補者をお答えください。</t>
  </si>
  <si>
    <t>M&amp;ecirc;me si vous n&amp;#39;avez pas vot&amp;eacute; aux &lt;span id="election"&gt;&amp;eacute;lections du Parlement europ&amp;eacute;en de 2024&lt;/span&gt; , veuillez indiquer le candidat pour lequel vous &amp;eacute;tiez le plus susceptible d&amp;#39;avoir vot&amp;eacute; ou qui repr&amp;eacute;sente plus fid&amp;egrave;lement vos opinions.</t>
  </si>
  <si>
    <t>sum_name</t>
  </si>
  <si>
    <t>Total</t>
  </si>
  <si>
    <t>Gesamt</t>
  </si>
  <si>
    <t>Totale</t>
  </si>
  <si>
    <t>Suma</t>
  </si>
  <si>
    <t>合計</t>
  </si>
  <si>
    <t>Итого</t>
  </si>
  <si>
    <t>المجموع</t>
  </si>
  <si>
    <t>correspondence urbanization: https://ec.europa.eu/eurostat/web/gisco/geodata/administrative-units/postal-codes?utm_source=chatgpt.com</t>
  </si>
  <si>
    <t>110&amp;nbsp;€</t>
  </si>
  <si>
    <t>https://ec.europa.eu/eurostat/web/gisco/geodata/administrative-units/postal-codes?utm_source=chatgpt.com</t>
  </si>
  <si>
    <t>Link urbanity</t>
  </si>
  <si>
    <t>https://wumarketing.eu.qualtrics.com/ControlPanel/File.php?F=F_sgeRionmpQvME6A</t>
  </si>
  <si>
    <t>https://wumarketing.eu.qualtrics.com/ControlPanel/File.php?F=F_uxFR5512uAFqYzj</t>
  </si>
  <si>
    <t>https://wumarketing.eu.qualtrics.com/ControlPanel/File.php?F=F_Z85BflUrhyaRwRQ</t>
  </si>
  <si>
    <t>https://wumarketing.eu.qualtrics.com/ControlPanel/File.php?F=F_sHuFpvqSPy8aIqK</t>
  </si>
  <si>
    <t>https://wumarketing.eu.qualtrics.com/ControlPanel/File.php?F=F_TnyYqOhx5l3ByWV</t>
  </si>
  <si>
    <t>https://wumarketing.eu.qualtrics.com/ControlPanel/File.php?F=F_IQgx02GEO8fNMtm</t>
  </si>
  <si>
    <t>Urbanity values (from densest to most rural)</t>
  </si>
  <si>
    <t>1; 2; 3</t>
  </si>
  <si>
    <t>1; [2-4]; NA</t>
  </si>
  <si>
    <t>Kto skorzysta:</t>
  </si>
  <si>
    <t>Some secondary education</t>
  </si>
  <si>
    <t>Vocational upper secondary (Level 3 Award, level 3 Certificate, level 3 Diploma, Advanced Apprenticeship, etc.)</t>
  </si>
  <si>
    <t>Cut federal spending by $1 trillion</t>
  </si>
  <si>
    <t>Raise the federal minimum wage to $15/hour</t>
  </si>
  <si>
    <t>Increase the Child and Dependent Care Tax Credit</t>
  </si>
  <si>
    <t>Social issues</t>
  </si>
  <si>
    <t>Enhance border security and limit immigration</t>
  </si>
  <si>
    <t>Ensure nationwide access to abortion as a constitutional right</t>
  </si>
  <si>
    <t>Deployment of U.S. troops against drug cartels in Mexico</t>
  </si>
  <si>
    <t>No immunity for crimes of a former president</t>
  </si>
  <si>
    <t>Rejoin the Paris Agreement</t>
  </si>
  <si>
    <t>Expedite the process for oil and gas drilling permits on federal land</t>
  </si>
  <si>
    <t>Imposing a universal tariff on all U.S. imports of 20 percent</t>
  </si>
  <si>
    <t>Raising the capital gains tax rate to 28% for individuals earning over $1 million</t>
  </si>
  <si>
    <t>Extend the Trump tax cuts</t>
  </si>
  <si>
    <t>International tax on millionaires with 30% financing healthcare and education in low-income countries</t>
  </si>
  <si>
    <t>Cut development aid</t>
  </si>
  <si>
    <t>Negotiate an immediate ceasefire in Ukraine, recognize new Russian territories and withdraw support to Ukraine</t>
  </si>
  <si>
    <t>soc3</t>
  </si>
  <si>
    <t>soc4</t>
  </si>
  <si>
    <t>tax3</t>
  </si>
  <si>
    <t>30 hours of free childcare per week for working parents</t>
  </si>
  <si>
    <t>Healthcare plan: more appointments through overtime, recruitment in mental care and dentistry coverage</t>
  </si>
  <si>
    <t>Raising the minimum wage to £15 per hour</t>
  </si>
  <si>
    <t>A 4-day working week</t>
  </si>
  <si>
    <t>Legal limit on migration and deportation to Rwanda</t>
  </si>
  <si>
    <t>Enforce neighbourhood policing through recruitment and new equipment</t>
  </si>
  <si>
    <t>Increase the Universal Credit for low-income households</t>
  </si>
  <si>
    <t>Investment in renewables and nuclear to achieve zero emissions electricity in 2030</t>
  </si>
  <si>
    <t>A ban on domestic flights for trips under three hours by train</t>
  </si>
  <si>
    <t>Fight tax avoidance by abolishing the non-domiciled tax status</t>
  </si>
  <si>
    <t>Abolition of National Insurance for the self-employed</t>
  </si>
  <si>
    <t>Abolish all business rates</t>
  </si>
  <si>
    <t>Deepen Brexit by removing or reforming EU-inherited laws</t>
  </si>
  <si>
    <t>Kwestie ekonomiczne</t>
  </si>
  <si>
    <t>Rozwój produkcji kolejowej i inwestycje w infrastrukturę</t>
  </si>
  <si>
    <t>Przeznaczenie 5% PKB na wydatki wojskowe do 2030 r</t>
  </si>
  <si>
    <t>Kwestie społeczne</t>
  </si>
  <si>
    <t>Przywrócenie praw reprodukcyjnych, w tym prawa do aborcji</t>
  </si>
  <si>
    <t>Złagodzenie restrykcji w zakresie zgromadzeń publicznych i protestów</t>
  </si>
  <si>
    <t>Wydłużony urlop rodzicielski, ulgi podatkowe na dzieci i możliwość pracy zdalnej</t>
  </si>
  <si>
    <t>Polityka klimatyczna</t>
  </si>
  <si>
    <t>Rezygnacja z węgla do 2035 r.</t>
  </si>
  <si>
    <t>Zakaz sprzedaży nowych samochodów z silnikiem spalinowym do 2035 r.</t>
  </si>
  <si>
    <t>System podatkowy</t>
  </si>
  <si>
    <t>Obniżenie podatków dla gospodarstw domowych o niskich dochodach poprzez zwiększenie kwoty wolnej od podatku</t>
  </si>
  <si>
    <t>Zwiększenie podatków od zysków dużych korporacji cyfrowych oraz firm zajmujących się paliwami kopalnymi</t>
  </si>
  <si>
    <t>Zwolnienie z podatku dochodowego dla seniorów opóźniających przejście na emeryturę</t>
  </si>
  <si>
    <t>Polityka zagraniczna</t>
  </si>
  <si>
    <t>Międzynarodowy podatek od milionerów, z 30% finansowaniem opieki zdrowotnej i edukacji w krajach o niskich dochodach</t>
  </si>
  <si>
    <t>Ograniczenie pomocy rozwojowej</t>
  </si>
  <si>
    <t>Zatrzymanie osób, którym odmówiono azylu, do czasu ich deportacji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</si>
</sst>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6" formatCode="#,##0\ &quot;€&quot;;[Red]\-#,##0\ &quot;€&quot;"/>
    <numFmt numFmtId="164" formatCode="0.0"/>
    <numFmt numFmtId="165" formatCode="0.000"/>
    <numFmt numFmtId="166" formatCode="[$-409]dd\-mmm\-yy;@"/>
    <numFmt numFmtId="167" formatCode="#\ ###\ ###\ ##0;\-#\ ###\ ###\ ##0;0"/>
    <numFmt numFmtId="168" formatCode="0.0%"/>
    <numFmt numFmtId="169" formatCode="[$€-2]\ #,##0;[Red]\-[$€-2]\ #,##0"/>
  </numFmts>
  <fonts count="19" x14ac:knownFonts="1">
    <font>
      <sz val="11"/>
      <color theme="1"/>
      <name val="Calibri"/>
      <family val="2"/>
      <scheme val="minor"/>
    </font>
    <font>
      <sz val="11"/>
      <color theme="1"/>
      <name val="Calibri"/>
      <family val="2"/>
      <scheme val="minor"/>
    </font>
    <font>
      <b/>
      <sz val="11"/>
      <color theme="1"/>
      <name val="Calibri"/>
      <family val="2"/>
      <scheme val="minor"/>
    </font>
    <font>
      <b/>
      <sz val="11"/>
      <color rgb="FF000000"/>
      <name val="Calibri"/>
      <family val="2"/>
      <scheme val="minor"/>
    </font>
    <font>
      <sz val="11"/>
      <color rgb="FF000000"/>
      <name val="Calibri"/>
      <family val="2"/>
      <scheme val="minor"/>
    </font>
    <font>
      <b/>
      <sz val="11"/>
      <name val="Calibri"/>
      <family val="2"/>
      <scheme val="minor"/>
    </font>
    <font>
      <b/>
      <i/>
      <sz val="11"/>
      <color theme="1"/>
      <name val="Calibri"/>
      <family val="2"/>
      <scheme val="minor"/>
    </font>
    <font>
      <sz val="9"/>
      <color rgb="FF000000"/>
      <name val="Arial"/>
      <family val="2"/>
    </font>
    <font>
      <sz val="11"/>
      <color rgb="FFFF0000"/>
      <name val="Calibri"/>
      <family val="2"/>
      <scheme val="minor"/>
    </font>
    <font>
      <b/>
      <sz val="11"/>
      <color rgb="FFFF0000"/>
      <name val="Calibri"/>
      <family val="2"/>
      <scheme val="minor"/>
    </font>
    <font>
      <sz val="9"/>
      <color theme="1"/>
      <name val="Arial"/>
      <family val="2"/>
    </font>
    <font>
      <i/>
      <sz val="11"/>
      <color theme="1"/>
      <name val="Calibri"/>
      <family val="2"/>
      <scheme val="minor"/>
    </font>
    <font>
      <sz val="11"/>
      <name val="Calibri"/>
      <family val="2"/>
      <scheme val="minor"/>
    </font>
    <font>
      <sz val="10"/>
      <color rgb="FF000000"/>
      <name val="Arial"/>
      <family val="2"/>
    </font>
    <font>
      <sz val="10"/>
      <color theme="1"/>
      <name val="Arial"/>
      <family val="2"/>
    </font>
    <font>
      <sz val="11"/>
      <color theme="1"/>
      <name val="Calibri"/>
      <family val="2"/>
    </font>
    <font>
      <u/>
      <sz val="11"/>
      <color theme="10"/>
      <name val="Calibri"/>
      <family val="2"/>
      <scheme val="minor"/>
    </font>
    <font>
      <sz val="11"/>
      <color indexed="8"/>
      <name val="Calibri"/>
      <family val="2"/>
      <scheme val="minor"/>
    </font>
    <font>
      <sz val="11"/>
      <color rgb="FFFF0000"/>
      <name val="Calibri"/>
      <family val="2"/>
    </font>
  </fonts>
  <fills count="3">
    <fill>
      <patternFill patternType="none"/>
    </fill>
    <fill>
      <patternFill patternType="gray125"/>
    </fill>
    <fill>
      <patternFill patternType="solid">
        <fgColor rgb="FFFFFFFF"/>
        <bgColor indexed="64"/>
      </patternFill>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3">
    <xf numFmtId="0" fontId="0" fillId="0" borderId="0"/>
    <xf numFmtId="9" fontId="1" fillId="0" borderId="0" applyFont="0" applyFill="0" applyBorder="0" applyAlignment="0" applyProtection="0"/>
    <xf numFmtId="0" fontId="16" fillId="0" borderId="0" applyNumberFormat="0" applyFill="0" applyBorder="0" applyAlignment="0" applyProtection="0"/>
  </cellStyleXfs>
  <cellXfs count="78">
    <xf numFmtId="0" fontId="0" fillId="0" borderId="0" xfId="0"/>
    <xf numFmtId="0" fontId="2" fillId="0" borderId="0" xfId="0" applyFont="1"/>
    <xf numFmtId="0" fontId="0" fillId="0" borderId="0" xfId="0" applyFont="1"/>
    <xf numFmtId="0" fontId="3" fillId="0" borderId="0" xfId="0" applyFont="1"/>
    <xf numFmtId="1" fontId="0" fillId="0" borderId="0" xfId="0" applyNumberFormat="1"/>
    <xf numFmtId="3" fontId="0" fillId="0" borderId="0" xfId="0" applyNumberFormat="1" applyFont="1"/>
    <xf numFmtId="1" fontId="0" fillId="0" borderId="0" xfId="0" applyNumberFormat="1" applyFont="1"/>
    <xf numFmtId="1" fontId="2" fillId="0" borderId="0" xfId="0" applyNumberFormat="1" applyFont="1"/>
    <xf numFmtId="0" fontId="6" fillId="0" borderId="0" xfId="0" applyFont="1"/>
    <xf numFmtId="164" fontId="0" fillId="0" borderId="0" xfId="0" applyNumberFormat="1"/>
    <xf numFmtId="165" fontId="0" fillId="0" borderId="0" xfId="0" applyNumberFormat="1"/>
    <xf numFmtId="0" fontId="7" fillId="0" borderId="0" xfId="0" applyFont="1"/>
    <xf numFmtId="2" fontId="0" fillId="0" borderId="0" xfId="0" applyNumberFormat="1"/>
    <xf numFmtId="11" fontId="0" fillId="0" borderId="0" xfId="0" applyNumberFormat="1"/>
    <xf numFmtId="11" fontId="7" fillId="0" borderId="0" xfId="0" applyNumberFormat="1" applyFont="1"/>
    <xf numFmtId="9" fontId="0" fillId="0" borderId="0" xfId="1" applyFont="1"/>
    <xf numFmtId="0" fontId="9" fillId="0" borderId="0" xfId="0" applyFont="1"/>
    <xf numFmtId="0" fontId="8" fillId="0" borderId="0" xfId="0" applyFont="1"/>
    <xf numFmtId="165" fontId="0" fillId="0" borderId="0" xfId="0" applyNumberFormat="1" applyFont="1"/>
    <xf numFmtId="164" fontId="0" fillId="0" borderId="0" xfId="0" applyNumberFormat="1" applyFont="1"/>
    <xf numFmtId="11" fontId="0" fillId="0" borderId="0" xfId="0" applyNumberFormat="1" applyFont="1"/>
    <xf numFmtId="2" fontId="0" fillId="0" borderId="0" xfId="0" applyNumberFormat="1" applyFont="1"/>
    <xf numFmtId="0" fontId="5" fillId="0" borderId="0" xfId="0" applyFont="1"/>
    <xf numFmtId="0" fontId="0" fillId="0" borderId="0" xfId="0" applyFont="1" applyAlignment="1">
      <alignment horizontal="center"/>
    </xf>
    <xf numFmtId="166" fontId="0" fillId="0" borderId="0" xfId="0" applyNumberFormat="1" applyFont="1"/>
    <xf numFmtId="166" fontId="4" fillId="0" borderId="0" xfId="0" applyNumberFormat="1" applyFont="1"/>
    <xf numFmtId="0" fontId="0" fillId="0" borderId="0" xfId="0" applyFill="1"/>
    <xf numFmtId="1" fontId="0" fillId="0" borderId="0" xfId="0" applyNumberFormat="1" applyFill="1"/>
    <xf numFmtId="1" fontId="0" fillId="0" borderId="0" xfId="1" applyNumberFormat="1" applyFont="1" applyFill="1"/>
    <xf numFmtId="165" fontId="0" fillId="0" borderId="0" xfId="0" applyNumberFormat="1" applyFill="1"/>
    <xf numFmtId="0" fontId="0" fillId="0" borderId="0" xfId="0" applyFont="1" applyAlignment="1">
      <alignment horizontal="center"/>
    </xf>
    <xf numFmtId="0" fontId="2" fillId="0" borderId="0" xfId="0" applyFont="1" applyAlignment="1"/>
    <xf numFmtId="0" fontId="0" fillId="0" borderId="0" xfId="0" applyFont="1" applyAlignment="1"/>
    <xf numFmtId="167" fontId="10" fillId="0" borderId="0" xfId="0" applyNumberFormat="1" applyFont="1" applyAlignment="1">
      <alignment horizontal="center"/>
    </xf>
    <xf numFmtId="164" fontId="0" fillId="0" borderId="0" xfId="0" applyNumberFormat="1" applyFont="1" applyAlignment="1"/>
    <xf numFmtId="1" fontId="0" fillId="0" borderId="0" xfId="0" applyNumberFormat="1" applyFont="1" applyAlignment="1"/>
    <xf numFmtId="1" fontId="11" fillId="0" borderId="0" xfId="0" applyNumberFormat="1" applyFont="1"/>
    <xf numFmtId="164" fontId="2" fillId="0" borderId="0" xfId="0" applyNumberFormat="1" applyFont="1"/>
    <xf numFmtId="0" fontId="12" fillId="0" borderId="0" xfId="0" applyFont="1"/>
    <xf numFmtId="9" fontId="12" fillId="0" borderId="0" xfId="0" applyNumberFormat="1" applyFont="1"/>
    <xf numFmtId="49" fontId="0" fillId="0" borderId="0" xfId="0" applyNumberFormat="1"/>
    <xf numFmtId="1" fontId="0" fillId="0" borderId="0" xfId="0" applyNumberFormat="1" applyFont="1" applyAlignment="1">
      <alignment horizontal="center"/>
    </xf>
    <xf numFmtId="0" fontId="2" fillId="0" borderId="0" xfId="0" applyFont="1" applyAlignment="1">
      <alignment wrapText="1"/>
    </xf>
    <xf numFmtId="1" fontId="12" fillId="0" borderId="0" xfId="0" applyNumberFormat="1" applyFont="1"/>
    <xf numFmtId="9" fontId="12" fillId="0" borderId="0" xfId="1" applyFont="1"/>
    <xf numFmtId="1" fontId="13" fillId="0" borderId="0" xfId="0" applyNumberFormat="1" applyFont="1" applyBorder="1" applyAlignment="1">
      <alignment horizontal="right" wrapText="1"/>
    </xf>
    <xf numFmtId="0" fontId="14" fillId="0" borderId="0" xfId="0" applyFont="1"/>
    <xf numFmtId="1" fontId="13" fillId="0" borderId="0" xfId="0" applyNumberFormat="1" applyFont="1" applyFill="1" applyBorder="1" applyAlignment="1">
      <alignment vertical="center"/>
    </xf>
    <xf numFmtId="9" fontId="2" fillId="0" borderId="0" xfId="1" applyFont="1"/>
    <xf numFmtId="0" fontId="11" fillId="0" borderId="0" xfId="0" applyFont="1"/>
    <xf numFmtId="1" fontId="13" fillId="0" borderId="0" xfId="0" applyNumberFormat="1" applyFont="1" applyFill="1" applyBorder="1" applyAlignment="1">
      <alignment horizontal="left"/>
    </xf>
    <xf numFmtId="0" fontId="0" fillId="0" borderId="0" xfId="0" applyFont="1" applyBorder="1"/>
    <xf numFmtId="0" fontId="0" fillId="0" borderId="0" xfId="0" applyBorder="1"/>
    <xf numFmtId="0" fontId="15" fillId="0" borderId="0" xfId="0" applyFont="1" applyBorder="1" applyAlignment="1">
      <alignment wrapText="1"/>
    </xf>
    <xf numFmtId="0" fontId="15" fillId="0" borderId="0" xfId="0" applyFont="1" applyBorder="1" applyAlignment="1">
      <alignment horizontal="right" wrapText="1"/>
    </xf>
    <xf numFmtId="0" fontId="14" fillId="0" borderId="0" xfId="0" applyFont="1" applyBorder="1" applyAlignment="1">
      <alignment wrapText="1"/>
    </xf>
    <xf numFmtId="0" fontId="6" fillId="0" borderId="0" xfId="0" applyFont="1" applyAlignment="1">
      <alignment wrapText="1"/>
    </xf>
    <xf numFmtId="9" fontId="0" fillId="0" borderId="0" xfId="0" applyNumberFormat="1" applyFont="1"/>
    <xf numFmtId="1" fontId="4" fillId="0" borderId="0" xfId="0" applyNumberFormat="1" applyFont="1"/>
    <xf numFmtId="0" fontId="4" fillId="0" borderId="0" xfId="0" applyFont="1"/>
    <xf numFmtId="168" fontId="0" fillId="0" borderId="0" xfId="1" applyNumberFormat="1" applyFont="1"/>
    <xf numFmtId="0" fontId="11" fillId="0" borderId="0" xfId="0" applyFont="1" applyAlignment="1"/>
    <xf numFmtId="49" fontId="2" fillId="0" borderId="0" xfId="0" applyNumberFormat="1" applyFont="1"/>
    <xf numFmtId="0" fontId="0" fillId="0" borderId="0" xfId="0" applyAlignment="1"/>
    <xf numFmtId="6" fontId="0" fillId="0" borderId="0" xfId="0" applyNumberFormat="1"/>
    <xf numFmtId="0" fontId="16" fillId="0" borderId="0" xfId="2"/>
    <xf numFmtId="2" fontId="0" fillId="0" borderId="0" xfId="0" applyNumberFormat="1" applyFont="1" applyAlignment="1"/>
    <xf numFmtId="49" fontId="0" fillId="0" borderId="0" xfId="0" applyNumberFormat="1" applyFont="1"/>
    <xf numFmtId="49" fontId="17" fillId="0" borderId="0" xfId="0" applyNumberFormat="1" applyFont="1"/>
    <xf numFmtId="0" fontId="17" fillId="0" borderId="0" xfId="0" applyFont="1"/>
    <xf numFmtId="169" fontId="0" fillId="0" borderId="0" xfId="0" applyNumberFormat="1"/>
    <xf numFmtId="16" fontId="0" fillId="0" borderId="0" xfId="0" applyNumberFormat="1"/>
    <xf numFmtId="0" fontId="12" fillId="0" borderId="0" xfId="0" applyNumberFormat="1" applyFont="1"/>
    <xf numFmtId="0" fontId="2" fillId="0" borderId="0" xfId="0" applyFont="1" applyAlignment="1">
      <alignment horizontal="center"/>
    </xf>
    <xf numFmtId="0" fontId="15" fillId="0" borderId="1" xfId="0" applyFont="1" applyBorder="1" applyAlignment="1">
      <alignment horizontal="right" wrapText="1"/>
    </xf>
    <xf numFmtId="0" fontId="15" fillId="2" borderId="1" xfId="0" applyFont="1" applyFill="1" applyBorder="1" applyAlignment="1">
      <alignment horizontal="right" wrapText="1"/>
    </xf>
    <xf numFmtId="0" fontId="18" fillId="0" borderId="1" xfId="0" applyFont="1" applyBorder="1" applyAlignment="1">
      <alignment horizontal="right" wrapText="1"/>
    </xf>
    <xf numFmtId="0" fontId="18" fillId="2" borderId="1" xfId="0" applyFont="1" applyFill="1" applyBorder="1" applyAlignment="1">
      <alignment horizontal="right" wrapText="1"/>
    </xf>
  </cellXfs>
  <cellStyles count="3">
    <cellStyle name="Lien hypertexte" xfId="2" builtinId="8"/>
    <cellStyle name="Normal" xfId="0" builtinId="0"/>
    <cellStyle name="Pourcentag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data.worldbank.org/indicator/PA.NUS.PPPC.RF?most_recent_value_desc=true"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54"/>
  <sheetViews>
    <sheetView zoomScale="115" zoomScaleNormal="115" workbookViewId="0">
      <pane ySplit="1" topLeftCell="A41" activePane="bottomLeft" state="frozen"/>
      <selection activeCell="B55" sqref="B55"/>
      <selection pane="bottomLeft" activeCell="F48" sqref="F48"/>
    </sheetView>
  </sheetViews>
  <sheetFormatPr baseColWidth="10" defaultColWidth="9.140625" defaultRowHeight="15" x14ac:dyDescent="0.25"/>
  <cols>
    <col min="1" max="1" width="70.7109375" style="1" customWidth="1"/>
    <col min="2" max="2" width="10.42578125" customWidth="1"/>
    <col min="3" max="3" width="10" customWidth="1"/>
    <col min="4" max="8" width="11.42578125" bestFit="1" customWidth="1"/>
    <col min="9" max="9" width="10.42578125" customWidth="1"/>
    <col min="10" max="11" width="12.42578125" bestFit="1" customWidth="1"/>
    <col min="12" max="12" width="11.42578125" bestFit="1" customWidth="1"/>
    <col min="13" max="13" width="12.42578125" bestFit="1" customWidth="1"/>
    <col min="14" max="15" width="10.42578125" bestFit="1" customWidth="1"/>
    <col min="16" max="16" width="11.42578125" bestFit="1" customWidth="1"/>
    <col min="17" max="17" width="10.42578125" bestFit="1" customWidth="1"/>
    <col min="18" max="18" width="9.42578125" bestFit="1" customWidth="1"/>
  </cols>
  <sheetData>
    <row r="1" spans="1:24" s="1" customFormat="1" x14ac:dyDescent="0.25">
      <c r="A1" s="1" t="s">
        <v>0</v>
      </c>
      <c r="B1" s="1" t="s">
        <v>249</v>
      </c>
      <c r="C1" s="1" t="s">
        <v>8</v>
      </c>
      <c r="D1" s="1" t="s">
        <v>1</v>
      </c>
      <c r="E1" s="1" t="s">
        <v>2</v>
      </c>
      <c r="F1" s="1" t="s">
        <v>3</v>
      </c>
      <c r="G1" s="1" t="s">
        <v>4</v>
      </c>
      <c r="H1" s="1" t="s">
        <v>5</v>
      </c>
      <c r="I1" s="1" t="s">
        <v>244</v>
      </c>
      <c r="J1" s="1" t="s">
        <v>6</v>
      </c>
      <c r="K1" s="1" t="s">
        <v>190</v>
      </c>
      <c r="L1" s="1" t="s">
        <v>191</v>
      </c>
      <c r="M1" s="1" t="s">
        <v>7</v>
      </c>
      <c r="N1" s="1" t="s">
        <v>254</v>
      </c>
      <c r="O1" s="1" t="s">
        <v>1319</v>
      </c>
    </row>
    <row r="2" spans="1:24" s="1" customFormat="1" x14ac:dyDescent="0.25">
      <c r="A2" s="1" t="s">
        <v>260</v>
      </c>
      <c r="B2" s="2" t="s">
        <v>261</v>
      </c>
      <c r="C2" s="2" t="s">
        <v>22</v>
      </c>
      <c r="D2" s="2" t="s">
        <v>17</v>
      </c>
      <c r="E2" s="2" t="s">
        <v>18</v>
      </c>
      <c r="F2" s="2" t="s">
        <v>19</v>
      </c>
      <c r="G2" s="2" t="s">
        <v>262</v>
      </c>
      <c r="H2" s="2" t="s">
        <v>263</v>
      </c>
      <c r="I2" s="2" t="s">
        <v>264</v>
      </c>
      <c r="J2" s="2" t="s">
        <v>21</v>
      </c>
      <c r="K2" s="2" t="s">
        <v>265</v>
      </c>
      <c r="L2" s="2" t="s">
        <v>266</v>
      </c>
      <c r="M2" s="2" t="s">
        <v>7</v>
      </c>
    </row>
    <row r="3" spans="1:24" s="1" customFormat="1" x14ac:dyDescent="0.25">
      <c r="A3" s="1" t="s">
        <v>248</v>
      </c>
      <c r="B3" s="7">
        <v>4500</v>
      </c>
      <c r="C3" s="7">
        <f>ROUND($B$3*C4/SUM($C4:$H4),0)</f>
        <v>798</v>
      </c>
      <c r="D3" s="7">
        <f>ROUND($B$3*D4/SUM($C4:$H4),0)</f>
        <v>1048</v>
      </c>
      <c r="E3" s="7">
        <f>ROUND($B$3*E4/SUM($C4:$H4),0)</f>
        <v>756</v>
      </c>
      <c r="F3" s="7">
        <f>MAX(500,ROUND($B$3*F4/SUM($C4:$H4),0))</f>
        <v>500</v>
      </c>
      <c r="G3" s="7">
        <f>ROUND($B$3*G4/SUM($C4:$H4),0)</f>
        <v>603</v>
      </c>
      <c r="H3" s="7">
        <f>ROUND($B$3*H4/SUM($C4:$H4),0)</f>
        <v>826</v>
      </c>
      <c r="I3" s="7">
        <v>469</v>
      </c>
      <c r="J3" s="1">
        <v>2000</v>
      </c>
      <c r="K3" s="1">
        <v>1000</v>
      </c>
      <c r="L3" s="1">
        <v>1000</v>
      </c>
      <c r="M3" s="1">
        <v>3000</v>
      </c>
    </row>
    <row r="4" spans="1:24" x14ac:dyDescent="0.25">
      <c r="A4" s="1" t="s">
        <v>247</v>
      </c>
      <c r="B4" s="6"/>
      <c r="C4" s="2">
        <v>53362</v>
      </c>
      <c r="D4" s="33">
        <v>70087</v>
      </c>
      <c r="E4" s="2">
        <v>50531</v>
      </c>
      <c r="F4" s="2">
        <v>31352</v>
      </c>
      <c r="G4" s="2">
        <v>40302</v>
      </c>
      <c r="H4" s="2">
        <v>55199</v>
      </c>
      <c r="I4" s="2">
        <v>7365</v>
      </c>
      <c r="J4" s="2">
        <v>105918</v>
      </c>
      <c r="K4">
        <v>114401</v>
      </c>
      <c r="L4" s="2">
        <v>24903</v>
      </c>
      <c r="M4" s="2">
        <v>274384</v>
      </c>
      <c r="N4" s="2"/>
      <c r="O4" s="2"/>
      <c r="P4" s="2"/>
      <c r="Q4" s="2"/>
      <c r="R4" s="2"/>
    </row>
    <row r="5" spans="1:24" x14ac:dyDescent="0.25">
      <c r="A5" s="2" t="s">
        <v>246</v>
      </c>
      <c r="B5" s="32"/>
      <c r="C5" s="32">
        <v>66651</v>
      </c>
      <c r="D5" s="32">
        <v>84075</v>
      </c>
      <c r="E5" s="32">
        <v>59146</v>
      </c>
      <c r="F5" s="32">
        <v>38141</v>
      </c>
      <c r="G5" s="32">
        <v>47890</v>
      </c>
      <c r="H5" s="32">
        <v>69551</v>
      </c>
      <c r="I5" s="32">
        <v>8967</v>
      </c>
      <c r="J5" s="32">
        <v>123103</v>
      </c>
      <c r="K5" s="2">
        <v>143997</v>
      </c>
      <c r="L5" s="2">
        <v>34566</v>
      </c>
      <c r="M5" s="32">
        <v>347276</v>
      </c>
      <c r="N5" s="2"/>
      <c r="O5" s="2"/>
      <c r="P5" s="2"/>
      <c r="Q5" s="2"/>
      <c r="R5" s="2"/>
    </row>
    <row r="6" spans="1:24" x14ac:dyDescent="0.25">
      <c r="A6" s="1" t="s">
        <v>250</v>
      </c>
      <c r="B6" s="32" t="s">
        <v>521</v>
      </c>
      <c r="C6" s="32" t="s">
        <v>522</v>
      </c>
      <c r="D6" s="32" t="s">
        <v>523</v>
      </c>
      <c r="E6" s="32" t="s">
        <v>521</v>
      </c>
      <c r="F6" s="32" t="s">
        <v>521</v>
      </c>
      <c r="G6" s="32" t="s">
        <v>524</v>
      </c>
      <c r="H6" s="32" t="s">
        <v>526</v>
      </c>
      <c r="I6" s="32" t="s">
        <v>525</v>
      </c>
      <c r="J6" s="32" t="s">
        <v>519</v>
      </c>
      <c r="K6" s="32" t="s">
        <v>525</v>
      </c>
      <c r="L6" s="32" t="s">
        <v>525</v>
      </c>
      <c r="M6" s="32" t="s">
        <v>520</v>
      </c>
      <c r="N6" s="2"/>
      <c r="O6" s="2"/>
      <c r="P6" s="2"/>
      <c r="Q6" s="2"/>
      <c r="R6" s="2"/>
    </row>
    <row r="7" spans="1:24" x14ac:dyDescent="0.25">
      <c r="A7" s="1" t="s">
        <v>285</v>
      </c>
      <c r="B7" s="32">
        <v>8</v>
      </c>
      <c r="C7" s="32"/>
      <c r="D7" s="32"/>
      <c r="E7" s="32"/>
      <c r="F7" s="32"/>
      <c r="G7" s="32"/>
      <c r="H7" s="32">
        <v>1</v>
      </c>
      <c r="I7" s="32">
        <v>0.1</v>
      </c>
      <c r="J7" s="32">
        <v>3</v>
      </c>
      <c r="K7" s="32">
        <v>4.47</v>
      </c>
      <c r="L7" s="32">
        <v>2</v>
      </c>
      <c r="M7" s="32">
        <v>15</v>
      </c>
      <c r="N7" s="2" t="s">
        <v>255</v>
      </c>
      <c r="O7" s="2"/>
      <c r="P7" s="2"/>
      <c r="Q7" s="2"/>
      <c r="R7" s="2"/>
    </row>
    <row r="8" spans="1:24" x14ac:dyDescent="0.25">
      <c r="A8" s="1" t="s">
        <v>253</v>
      </c>
      <c r="B8" s="32">
        <v>63</v>
      </c>
      <c r="C8" s="32">
        <v>63</v>
      </c>
      <c r="D8" s="32">
        <v>63</v>
      </c>
      <c r="E8" s="32">
        <v>63</v>
      </c>
      <c r="F8" s="32">
        <v>63</v>
      </c>
      <c r="G8" s="32">
        <v>63</v>
      </c>
      <c r="H8" s="32">
        <v>70</v>
      </c>
      <c r="I8" s="32">
        <v>71</v>
      </c>
      <c r="J8" s="32">
        <v>68</v>
      </c>
      <c r="K8" s="32">
        <v>66</v>
      </c>
      <c r="L8" s="32">
        <v>70</v>
      </c>
      <c r="M8" s="32">
        <v>71</v>
      </c>
      <c r="N8" s="2" t="s">
        <v>255</v>
      </c>
      <c r="O8" s="2"/>
      <c r="P8" s="2"/>
      <c r="Q8" s="2"/>
      <c r="R8" s="2"/>
    </row>
    <row r="9" spans="1:24" x14ac:dyDescent="0.25">
      <c r="A9" s="1" t="s">
        <v>256</v>
      </c>
      <c r="B9" s="32">
        <v>126</v>
      </c>
      <c r="C9" s="32">
        <v>126</v>
      </c>
      <c r="D9" s="32">
        <v>126</v>
      </c>
      <c r="E9" s="32">
        <v>126</v>
      </c>
      <c r="F9" s="32">
        <v>126</v>
      </c>
      <c r="G9" s="32">
        <v>126</v>
      </c>
      <c r="H9" s="32">
        <v>152</v>
      </c>
      <c r="I9" s="32">
        <v>152</v>
      </c>
      <c r="J9" s="32">
        <v>152</v>
      </c>
      <c r="K9" s="32">
        <v>153</v>
      </c>
      <c r="L9" s="32">
        <v>153</v>
      </c>
      <c r="M9" s="32">
        <v>153</v>
      </c>
      <c r="N9" s="1" t="s">
        <v>286</v>
      </c>
      <c r="O9" s="2"/>
      <c r="P9" s="2"/>
      <c r="Q9" s="2"/>
      <c r="R9" s="2"/>
    </row>
    <row r="10" spans="1:24" x14ac:dyDescent="0.25">
      <c r="A10" s="1" t="s">
        <v>267</v>
      </c>
      <c r="B10" s="2"/>
      <c r="C10" s="32">
        <v>5</v>
      </c>
      <c r="D10" s="32">
        <v>10</v>
      </c>
      <c r="E10" s="32">
        <v>5</v>
      </c>
      <c r="F10" s="32">
        <v>4</v>
      </c>
      <c r="G10" s="32">
        <v>5</v>
      </c>
      <c r="H10" s="32">
        <v>5</v>
      </c>
      <c r="I10" s="32">
        <v>18</v>
      </c>
      <c r="J10" s="32">
        <v>10</v>
      </c>
      <c r="K10" s="32">
        <v>4</v>
      </c>
      <c r="L10" s="32">
        <v>16</v>
      </c>
      <c r="M10" s="32">
        <v>18</v>
      </c>
      <c r="N10" s="2"/>
    </row>
    <row r="11" spans="1:24" x14ac:dyDescent="0.25">
      <c r="A11" s="1" t="s">
        <v>268</v>
      </c>
      <c r="B11" s="21"/>
      <c r="C11" s="19">
        <v>1.9</v>
      </c>
      <c r="D11" s="19">
        <v>4.4000000000000004</v>
      </c>
      <c r="E11" s="19">
        <v>3</v>
      </c>
      <c r="F11" s="19">
        <v>3.7</v>
      </c>
      <c r="G11" s="19">
        <v>2.6</v>
      </c>
      <c r="H11" s="19">
        <v>2.8</v>
      </c>
      <c r="I11" s="19">
        <v>2.7</v>
      </c>
      <c r="J11" s="19">
        <v>4</v>
      </c>
      <c r="K11" s="34">
        <v>5.0999999999999996</v>
      </c>
      <c r="L11" s="19">
        <v>12.2</v>
      </c>
      <c r="M11" s="19">
        <v>8.4</v>
      </c>
      <c r="N11" s="2"/>
      <c r="O11" s="12"/>
      <c r="P11" s="12"/>
      <c r="Q11" s="12"/>
      <c r="R11" s="12"/>
    </row>
    <row r="12" spans="1:24" x14ac:dyDescent="0.25">
      <c r="A12" s="1" t="s">
        <v>258</v>
      </c>
      <c r="B12" s="32"/>
      <c r="C12" s="32">
        <v>2</v>
      </c>
      <c r="D12" s="32">
        <v>4</v>
      </c>
      <c r="E12" s="32">
        <v>2</v>
      </c>
      <c r="F12" s="32">
        <v>2</v>
      </c>
      <c r="G12" s="32">
        <v>2</v>
      </c>
      <c r="H12" s="32">
        <v>4</v>
      </c>
      <c r="I12" s="32">
        <v>4</v>
      </c>
      <c r="J12" s="32">
        <v>4</v>
      </c>
      <c r="K12" s="32">
        <v>2</v>
      </c>
      <c r="L12" s="32">
        <v>11</v>
      </c>
      <c r="M12" s="32">
        <v>8</v>
      </c>
      <c r="N12" s="2" t="s">
        <v>257</v>
      </c>
      <c r="O12" s="2"/>
      <c r="P12" s="2"/>
      <c r="Q12" s="2"/>
      <c r="R12" s="2"/>
    </row>
    <row r="13" spans="1:24" x14ac:dyDescent="0.25">
      <c r="A13" s="1" t="s">
        <v>259</v>
      </c>
      <c r="B13" s="31"/>
      <c r="C13" s="32">
        <v>0.7</v>
      </c>
      <c r="D13" s="32">
        <v>1.7</v>
      </c>
      <c r="E13" s="32">
        <v>1.1000000000000001</v>
      </c>
      <c r="F13" s="32">
        <v>1.4</v>
      </c>
      <c r="G13" s="32">
        <v>1</v>
      </c>
      <c r="H13" s="32">
        <v>1</v>
      </c>
      <c r="I13" s="32">
        <v>0.8</v>
      </c>
      <c r="J13" s="32">
        <v>1.4</v>
      </c>
      <c r="K13" s="32">
        <v>1.9</v>
      </c>
      <c r="L13" s="32">
        <v>5</v>
      </c>
      <c r="M13" s="32">
        <v>3.2</v>
      </c>
      <c r="N13" s="2" t="s">
        <v>257</v>
      </c>
      <c r="O13" s="2"/>
      <c r="P13" s="2"/>
      <c r="Q13" s="2"/>
      <c r="R13" s="2"/>
    </row>
    <row r="14" spans="1:24" x14ac:dyDescent="0.25">
      <c r="A14" s="1" t="s">
        <v>559</v>
      </c>
      <c r="B14" s="31"/>
      <c r="C14" s="32"/>
      <c r="D14" s="32" t="s">
        <v>144</v>
      </c>
      <c r="E14" s="32" t="s">
        <v>560</v>
      </c>
      <c r="F14" s="32"/>
      <c r="G14" s="32"/>
      <c r="H14" s="32"/>
      <c r="I14" s="32"/>
      <c r="J14" s="32"/>
      <c r="K14" s="32" t="s">
        <v>560</v>
      </c>
      <c r="L14" s="32"/>
      <c r="M14" s="32"/>
      <c r="N14" s="2"/>
      <c r="O14" s="2"/>
      <c r="P14" s="2"/>
      <c r="Q14" s="2"/>
      <c r="R14" s="2"/>
    </row>
    <row r="15" spans="1:24" x14ac:dyDescent="0.25">
      <c r="A15" s="1" t="s">
        <v>1108</v>
      </c>
      <c r="B15" s="31"/>
      <c r="C15" s="32"/>
      <c r="D15" s="32"/>
      <c r="E15" s="32"/>
      <c r="F15" s="32" t="s">
        <v>1109</v>
      </c>
      <c r="G15" s="32"/>
      <c r="H15" s="32"/>
      <c r="I15" s="32"/>
      <c r="J15" s="32"/>
      <c r="K15" s="32"/>
      <c r="L15" s="32"/>
      <c r="M15" s="32"/>
      <c r="N15" s="19"/>
      <c r="O15" s="19"/>
      <c r="P15" s="37"/>
      <c r="Q15" s="19"/>
      <c r="R15" s="37"/>
      <c r="S15" s="19"/>
      <c r="T15" s="19"/>
      <c r="U15" s="19"/>
      <c r="V15" s="19"/>
      <c r="W15" s="19"/>
      <c r="X15" s="19"/>
    </row>
    <row r="16" spans="1:24" x14ac:dyDescent="0.25">
      <c r="A16" s="1" t="s">
        <v>279</v>
      </c>
      <c r="B16" s="21"/>
      <c r="C16" s="19" t="s">
        <v>144</v>
      </c>
      <c r="D16" s="19" t="s">
        <v>166</v>
      </c>
      <c r="E16" s="19" t="s">
        <v>166</v>
      </c>
      <c r="F16" s="19" t="s">
        <v>144</v>
      </c>
      <c r="G16" s="19" t="s">
        <v>166</v>
      </c>
      <c r="H16" s="19" t="s">
        <v>166</v>
      </c>
      <c r="I16" s="19"/>
      <c r="J16" s="19" t="s">
        <v>166</v>
      </c>
      <c r="K16" s="34"/>
      <c r="L16" s="19"/>
      <c r="M16" s="19" t="s">
        <v>166</v>
      </c>
      <c r="N16" s="2"/>
      <c r="O16" s="12"/>
      <c r="P16" s="12"/>
      <c r="Q16" s="12"/>
      <c r="R16" s="12"/>
    </row>
    <row r="17" spans="1:18" x14ac:dyDescent="0.25">
      <c r="A17" s="1" t="s">
        <v>280</v>
      </c>
      <c r="B17" s="21"/>
      <c r="C17" s="19" t="s">
        <v>1135</v>
      </c>
      <c r="D17" s="19" t="s">
        <v>1136</v>
      </c>
      <c r="E17" s="37" t="s">
        <v>1135</v>
      </c>
      <c r="F17" s="19" t="s">
        <v>1135</v>
      </c>
      <c r="G17" s="37" t="s">
        <v>1135</v>
      </c>
      <c r="H17" s="19" t="s">
        <v>1136</v>
      </c>
      <c r="I17" s="19" t="s">
        <v>1136</v>
      </c>
      <c r="J17" s="19" t="s">
        <v>1136</v>
      </c>
      <c r="K17" s="19" t="s">
        <v>1135</v>
      </c>
      <c r="L17" s="19" t="s">
        <v>1137</v>
      </c>
      <c r="M17" s="19" t="s">
        <v>1136</v>
      </c>
      <c r="N17" s="2"/>
      <c r="O17" s="12"/>
      <c r="P17" s="12"/>
      <c r="Q17" s="12"/>
      <c r="R17" s="12"/>
    </row>
    <row r="18" spans="1:18" x14ac:dyDescent="0.25">
      <c r="A18" s="1" t="s">
        <v>1138</v>
      </c>
      <c r="B18" s="21"/>
      <c r="C18" s="19" t="s">
        <v>1207</v>
      </c>
      <c r="D18" s="19" t="s">
        <v>1208</v>
      </c>
      <c r="E18" s="19" t="s">
        <v>1207</v>
      </c>
      <c r="F18" s="19" t="s">
        <v>1207</v>
      </c>
      <c r="G18" s="19" t="s">
        <v>1209</v>
      </c>
      <c r="H18" s="19" t="s">
        <v>1210</v>
      </c>
      <c r="I18" s="19" t="s">
        <v>1211</v>
      </c>
      <c r="J18" s="19" t="s">
        <v>1212</v>
      </c>
      <c r="K18" s="19" t="s">
        <v>1218</v>
      </c>
      <c r="L18" s="19" t="s">
        <v>1206</v>
      </c>
      <c r="M18" s="19" t="s">
        <v>1217</v>
      </c>
      <c r="N18" s="2"/>
      <c r="O18" s="12"/>
      <c r="P18" s="12"/>
      <c r="Q18" s="12"/>
      <c r="R18" s="12"/>
    </row>
    <row r="19" spans="1:18" x14ac:dyDescent="0.25">
      <c r="A19" s="1" t="s">
        <v>1236</v>
      </c>
      <c r="B19" s="21"/>
      <c r="C19" s="19" t="s">
        <v>1237</v>
      </c>
      <c r="D19" s="19" t="s">
        <v>1237</v>
      </c>
      <c r="E19" s="19" t="s">
        <v>1237</v>
      </c>
      <c r="F19" s="19" t="s">
        <v>1237</v>
      </c>
      <c r="G19" s="19" t="s">
        <v>1237</v>
      </c>
      <c r="H19" s="19" t="s">
        <v>1238</v>
      </c>
      <c r="I19" s="19" t="s">
        <v>1238</v>
      </c>
      <c r="J19" s="19" t="s">
        <v>1238</v>
      </c>
      <c r="K19" s="19" t="s">
        <v>1237</v>
      </c>
      <c r="L19" s="19" t="s">
        <v>1238</v>
      </c>
      <c r="M19" s="19" t="s">
        <v>1238</v>
      </c>
      <c r="N19" s="2"/>
      <c r="O19" s="12"/>
      <c r="P19" s="12"/>
      <c r="Q19" s="12"/>
      <c r="R19" s="12"/>
    </row>
    <row r="20" spans="1:18" x14ac:dyDescent="0.25">
      <c r="A20" s="1" t="s">
        <v>1202</v>
      </c>
      <c r="B20" s="21"/>
      <c r="C20" s="19" t="s">
        <v>144</v>
      </c>
      <c r="D20" s="19" t="s">
        <v>144</v>
      </c>
      <c r="E20" s="19" t="s">
        <v>144</v>
      </c>
      <c r="F20" s="19" t="s">
        <v>144</v>
      </c>
      <c r="G20" s="19" t="s">
        <v>144</v>
      </c>
      <c r="H20" s="19" t="s">
        <v>166</v>
      </c>
      <c r="I20" s="19" t="s">
        <v>166</v>
      </c>
      <c r="J20" s="19" t="s">
        <v>166</v>
      </c>
      <c r="K20" s="19" t="s">
        <v>144</v>
      </c>
      <c r="L20" s="19" t="s">
        <v>144</v>
      </c>
      <c r="M20" s="19" t="s">
        <v>166</v>
      </c>
      <c r="N20" s="2"/>
      <c r="O20" s="12"/>
      <c r="P20" s="12"/>
      <c r="Q20" s="12"/>
      <c r="R20" s="12"/>
    </row>
    <row r="21" spans="1:18" x14ac:dyDescent="0.25">
      <c r="A21" s="1" t="s">
        <v>1219</v>
      </c>
      <c r="B21" s="21"/>
      <c r="C21" s="6">
        <v>50</v>
      </c>
      <c r="D21" s="6">
        <v>50</v>
      </c>
      <c r="E21" s="6">
        <v>50</v>
      </c>
      <c r="F21" s="6">
        <v>50</v>
      </c>
      <c r="G21" s="6">
        <v>50</v>
      </c>
      <c r="H21" s="6">
        <v>500</v>
      </c>
      <c r="I21" s="6">
        <v>1000</v>
      </c>
      <c r="J21" s="6">
        <v>10000</v>
      </c>
      <c r="K21" s="6">
        <v>1000</v>
      </c>
      <c r="L21" s="6">
        <v>50</v>
      </c>
      <c r="M21" s="6">
        <v>1000</v>
      </c>
      <c r="N21" s="2"/>
      <c r="O21" s="12"/>
      <c r="P21" s="12"/>
      <c r="Q21" s="12"/>
      <c r="R21" s="12"/>
    </row>
    <row r="22" spans="1:18" x14ac:dyDescent="0.25">
      <c r="A22" s="1" t="s">
        <v>269</v>
      </c>
      <c r="B22" s="18"/>
      <c r="C22" s="6">
        <v>60000</v>
      </c>
      <c r="D22" s="6">
        <v>61000</v>
      </c>
      <c r="E22" s="6">
        <v>53000</v>
      </c>
      <c r="F22" s="6">
        <v>158000</v>
      </c>
      <c r="G22" s="6">
        <v>49000</v>
      </c>
      <c r="H22" s="6">
        <v>58000</v>
      </c>
      <c r="I22" s="6">
        <v>85000</v>
      </c>
      <c r="J22" s="6">
        <v>7864000</v>
      </c>
      <c r="K22" s="35">
        <v>2358000</v>
      </c>
      <c r="L22" s="6">
        <v>121000</v>
      </c>
      <c r="M22" s="6">
        <v>80000</v>
      </c>
      <c r="N22" s="2" t="s">
        <v>257</v>
      </c>
      <c r="O22" s="10"/>
      <c r="P22" s="10"/>
      <c r="Q22" s="10"/>
      <c r="R22" s="10"/>
    </row>
    <row r="23" spans="1:18" x14ac:dyDescent="0.25">
      <c r="A23" s="1" t="s">
        <v>270</v>
      </c>
      <c r="B23" s="18"/>
      <c r="C23" s="36" t="s">
        <v>77</v>
      </c>
      <c r="D23" s="36" t="s">
        <v>77</v>
      </c>
      <c r="E23" s="36" t="s">
        <v>1585</v>
      </c>
      <c r="F23" s="36" t="s">
        <v>277</v>
      </c>
      <c r="G23" s="36" t="s">
        <v>68</v>
      </c>
      <c r="H23" s="6" t="s">
        <v>69</v>
      </c>
      <c r="I23" s="6" t="s">
        <v>278</v>
      </c>
      <c r="J23" s="6" t="s">
        <v>1586</v>
      </c>
      <c r="K23" s="4" t="s">
        <v>37</v>
      </c>
      <c r="L23" s="6" t="s">
        <v>46</v>
      </c>
      <c r="M23" s="6" t="s">
        <v>67</v>
      </c>
      <c r="N23" s="10"/>
      <c r="O23" s="10"/>
      <c r="P23" s="10"/>
      <c r="Q23" s="10"/>
      <c r="R23" s="10"/>
    </row>
    <row r="24" spans="1:18" x14ac:dyDescent="0.25">
      <c r="A24" s="1" t="s">
        <v>271</v>
      </c>
      <c r="B24" s="2"/>
      <c r="C24" s="6">
        <v>91000</v>
      </c>
      <c r="D24" s="6">
        <v>91000</v>
      </c>
      <c r="E24" s="6">
        <v>80000</v>
      </c>
      <c r="F24" s="6">
        <v>237000</v>
      </c>
      <c r="G24" s="6">
        <v>73000</v>
      </c>
      <c r="H24" s="6">
        <v>87000</v>
      </c>
      <c r="I24" s="6">
        <v>128000</v>
      </c>
      <c r="J24" s="6">
        <v>11796000</v>
      </c>
      <c r="K24" s="4">
        <v>3537000</v>
      </c>
      <c r="L24" s="6">
        <v>181000</v>
      </c>
      <c r="M24" s="6">
        <v>120000</v>
      </c>
      <c r="N24" s="1"/>
    </row>
    <row r="25" spans="1:18" x14ac:dyDescent="0.25">
      <c r="A25" s="1" t="s">
        <v>272</v>
      </c>
      <c r="B25" s="2"/>
      <c r="C25" s="6" t="s">
        <v>500</v>
      </c>
      <c r="D25" s="6" t="s">
        <v>500</v>
      </c>
      <c r="E25" s="6" t="s">
        <v>1584</v>
      </c>
      <c r="F25" s="6" t="s">
        <v>50</v>
      </c>
      <c r="G25" s="6" t="s">
        <v>1583</v>
      </c>
      <c r="H25" s="6" t="s">
        <v>64</v>
      </c>
      <c r="I25" s="6" t="s">
        <v>26</v>
      </c>
      <c r="J25" s="6" t="s">
        <v>1588</v>
      </c>
      <c r="K25" s="4" t="s">
        <v>31</v>
      </c>
      <c r="L25" s="6" t="s">
        <v>52</v>
      </c>
      <c r="M25" s="6" t="s">
        <v>43</v>
      </c>
      <c r="N25" s="1"/>
    </row>
    <row r="26" spans="1:18" x14ac:dyDescent="0.25">
      <c r="A26" s="1" t="s">
        <v>273</v>
      </c>
      <c r="B26" s="6"/>
      <c r="C26" s="6">
        <v>755000</v>
      </c>
      <c r="D26" s="6">
        <v>758000</v>
      </c>
      <c r="E26" s="6">
        <v>664000</v>
      </c>
      <c r="F26" s="6">
        <v>1974000</v>
      </c>
      <c r="G26" s="6">
        <v>607000</v>
      </c>
      <c r="H26" s="6">
        <v>722000</v>
      </c>
      <c r="I26" s="6">
        <v>1063000</v>
      </c>
      <c r="J26" s="6">
        <v>98298000</v>
      </c>
      <c r="K26" s="4">
        <v>29472000</v>
      </c>
      <c r="L26" s="6">
        <v>1510000</v>
      </c>
      <c r="M26" s="6">
        <v>1000000</v>
      </c>
      <c r="N26" s="4"/>
      <c r="O26" s="4"/>
      <c r="P26" s="4"/>
      <c r="Q26" s="4"/>
      <c r="R26" s="4"/>
    </row>
    <row r="27" spans="1:18" x14ac:dyDescent="0.25">
      <c r="A27" s="1" t="s">
        <v>274</v>
      </c>
      <c r="B27" s="2"/>
      <c r="C27" s="6" t="s">
        <v>69</v>
      </c>
      <c r="D27" s="6" t="s">
        <v>69</v>
      </c>
      <c r="E27" s="6" t="s">
        <v>69</v>
      </c>
      <c r="F27" s="6" t="s">
        <v>36</v>
      </c>
      <c r="G27" s="6" t="s">
        <v>49</v>
      </c>
      <c r="H27" s="6" t="s">
        <v>275</v>
      </c>
      <c r="I27" s="6" t="s">
        <v>30</v>
      </c>
      <c r="J27" s="6" t="s">
        <v>276</v>
      </c>
      <c r="K27" s="6" t="s">
        <v>1587</v>
      </c>
      <c r="L27" s="6" t="s">
        <v>26</v>
      </c>
      <c r="M27" s="6" t="s">
        <v>30</v>
      </c>
      <c r="N27" s="1"/>
    </row>
    <row r="28" spans="1:18" x14ac:dyDescent="0.25">
      <c r="A28" s="1" t="s">
        <v>1582</v>
      </c>
      <c r="B28" s="2"/>
      <c r="C28" t="s">
        <v>1574</v>
      </c>
      <c r="D28" t="s">
        <v>1575</v>
      </c>
      <c r="E28" t="s">
        <v>1576</v>
      </c>
      <c r="F28" t="s">
        <v>1577</v>
      </c>
      <c r="G28" t="s">
        <v>1578</v>
      </c>
      <c r="H28" t="s">
        <v>1579</v>
      </c>
      <c r="J28" s="4" t="s">
        <v>1580</v>
      </c>
      <c r="K28" t="s">
        <v>1581</v>
      </c>
      <c r="L28" s="6"/>
      <c r="M28" s="6"/>
      <c r="N28" s="1"/>
    </row>
    <row r="29" spans="1:18" x14ac:dyDescent="0.25">
      <c r="A29" s="1" t="s">
        <v>464</v>
      </c>
      <c r="B29" s="2"/>
      <c r="C29" s="2"/>
      <c r="D29" s="2"/>
      <c r="E29" s="2"/>
      <c r="F29" s="2"/>
      <c r="G29" s="2"/>
      <c r="H29" s="2"/>
      <c r="I29" s="2"/>
      <c r="J29" s="2"/>
      <c r="L29" s="6" t="s">
        <v>466</v>
      </c>
      <c r="M29" s="6" t="s">
        <v>465</v>
      </c>
      <c r="N29" s="1"/>
    </row>
    <row r="30" spans="1:18" x14ac:dyDescent="0.25">
      <c r="A30" s="1" t="s">
        <v>572</v>
      </c>
      <c r="B30" s="32">
        <v>0.97</v>
      </c>
      <c r="C30" s="32">
        <v>0.97</v>
      </c>
      <c r="D30" s="32">
        <v>0.97</v>
      </c>
      <c r="E30" s="32">
        <v>0.97</v>
      </c>
      <c r="F30" s="32">
        <v>4.1500000000000004</v>
      </c>
      <c r="G30" s="32">
        <v>0.97</v>
      </c>
      <c r="H30" s="32">
        <v>0.80900000000000005</v>
      </c>
      <c r="I30" s="32">
        <v>0.91200000000000003</v>
      </c>
      <c r="J30" s="32">
        <v>158</v>
      </c>
      <c r="K30" s="32">
        <v>105</v>
      </c>
      <c r="L30" s="32">
        <v>3.75</v>
      </c>
      <c r="M30" s="32">
        <v>1</v>
      </c>
      <c r="N30" s="2" t="s">
        <v>573</v>
      </c>
      <c r="O30" s="2"/>
      <c r="P30" s="2"/>
      <c r="Q30" s="2"/>
      <c r="R30" s="2"/>
    </row>
    <row r="31" spans="1:18" x14ac:dyDescent="0.25">
      <c r="A31" s="1" t="s">
        <v>1564</v>
      </c>
      <c r="B31" s="32"/>
      <c r="C31" s="32">
        <v>0.77</v>
      </c>
      <c r="D31" s="32">
        <v>0.79</v>
      </c>
      <c r="E31" s="32">
        <v>0.68</v>
      </c>
      <c r="F31" s="32">
        <v>0.47</v>
      </c>
      <c r="G31" s="32">
        <v>0.63</v>
      </c>
      <c r="H31" s="32">
        <v>0.85</v>
      </c>
      <c r="I31" s="32">
        <v>1.1100000000000001</v>
      </c>
      <c r="J31" s="32">
        <v>0.68</v>
      </c>
      <c r="K31" s="32">
        <v>0.31</v>
      </c>
      <c r="L31" s="32">
        <v>0.53</v>
      </c>
      <c r="M31" s="32">
        <v>1</v>
      </c>
      <c r="N31" s="65" t="s">
        <v>1563</v>
      </c>
      <c r="O31" s="2"/>
      <c r="P31" s="2"/>
      <c r="Q31" s="2"/>
      <c r="R31" s="2"/>
    </row>
    <row r="32" spans="1:18" x14ac:dyDescent="0.25">
      <c r="A32" s="1" t="s">
        <v>1565</v>
      </c>
      <c r="B32" s="32"/>
      <c r="C32" s="66">
        <f>C30*C31</f>
        <v>0.74690000000000001</v>
      </c>
      <c r="D32" s="66">
        <f t="shared" ref="D32:M32" si="0">D30*D31</f>
        <v>0.76629999999999998</v>
      </c>
      <c r="E32" s="66">
        <f t="shared" si="0"/>
        <v>0.65960000000000008</v>
      </c>
      <c r="F32" s="66">
        <f t="shared" si="0"/>
        <v>1.9505000000000001</v>
      </c>
      <c r="G32" s="66">
        <f t="shared" si="0"/>
        <v>0.61109999999999998</v>
      </c>
      <c r="H32" s="66">
        <f t="shared" si="0"/>
        <v>0.68764999999999998</v>
      </c>
      <c r="I32" s="66">
        <f t="shared" si="0"/>
        <v>1.0123200000000001</v>
      </c>
      <c r="J32" s="66">
        <f t="shared" si="0"/>
        <v>107.44000000000001</v>
      </c>
      <c r="K32" s="66">
        <f t="shared" si="0"/>
        <v>32.549999999999997</v>
      </c>
      <c r="L32" s="66">
        <f t="shared" si="0"/>
        <v>1.9875</v>
      </c>
      <c r="M32" s="66">
        <f t="shared" si="0"/>
        <v>1</v>
      </c>
      <c r="N32" s="2"/>
      <c r="O32" s="2"/>
      <c r="P32" s="2"/>
      <c r="Q32" s="2"/>
      <c r="R32" s="2"/>
    </row>
    <row r="33" spans="1:18" x14ac:dyDescent="0.25">
      <c r="A33" s="1" t="s">
        <v>1566</v>
      </c>
      <c r="B33" s="32"/>
      <c r="C33" s="35">
        <f>400*C32</f>
        <v>298.76</v>
      </c>
      <c r="D33" s="35">
        <f t="shared" ref="D33:M33" si="1">400*D32</f>
        <v>306.52</v>
      </c>
      <c r="E33" s="35">
        <f t="shared" si="1"/>
        <v>263.84000000000003</v>
      </c>
      <c r="F33" s="35">
        <f t="shared" si="1"/>
        <v>780.2</v>
      </c>
      <c r="G33" s="35">
        <f t="shared" si="1"/>
        <v>244.44</v>
      </c>
      <c r="H33" s="35">
        <f t="shared" si="1"/>
        <v>275.06</v>
      </c>
      <c r="I33" s="35">
        <f t="shared" si="1"/>
        <v>404.92800000000005</v>
      </c>
      <c r="J33" s="35">
        <f t="shared" si="1"/>
        <v>42976.000000000007</v>
      </c>
      <c r="K33" s="35">
        <f t="shared" si="1"/>
        <v>13019.999999999998</v>
      </c>
      <c r="L33" s="35">
        <f t="shared" si="1"/>
        <v>795</v>
      </c>
      <c r="M33" s="35">
        <f t="shared" si="1"/>
        <v>400</v>
      </c>
      <c r="N33" s="2"/>
      <c r="O33" s="2"/>
      <c r="P33" s="2"/>
      <c r="Q33" s="2"/>
      <c r="R33" s="2"/>
    </row>
    <row r="34" spans="1:18" x14ac:dyDescent="0.25">
      <c r="A34" s="1" t="s">
        <v>1567</v>
      </c>
      <c r="B34" s="32"/>
      <c r="C34" s="35">
        <f>250*C32</f>
        <v>186.72499999999999</v>
      </c>
      <c r="D34" s="35">
        <f t="shared" ref="D34:M34" si="2">250*D32</f>
        <v>191.57499999999999</v>
      </c>
      <c r="E34" s="35">
        <f t="shared" si="2"/>
        <v>164.9</v>
      </c>
      <c r="F34" s="35">
        <f t="shared" si="2"/>
        <v>487.62500000000006</v>
      </c>
      <c r="G34" s="35">
        <f t="shared" si="2"/>
        <v>152.77500000000001</v>
      </c>
      <c r="H34" s="35">
        <f t="shared" si="2"/>
        <v>171.91249999999999</v>
      </c>
      <c r="I34" s="35">
        <f t="shared" si="2"/>
        <v>253.08000000000004</v>
      </c>
      <c r="J34" s="35">
        <f t="shared" si="2"/>
        <v>26860.000000000004</v>
      </c>
      <c r="K34" s="35">
        <f t="shared" si="2"/>
        <v>8137.4999999999991</v>
      </c>
      <c r="L34" s="35">
        <f t="shared" si="2"/>
        <v>496.875</v>
      </c>
      <c r="M34" s="35">
        <f t="shared" si="2"/>
        <v>250</v>
      </c>
      <c r="N34" s="2"/>
      <c r="O34" s="2"/>
      <c r="P34" s="2"/>
      <c r="Q34" s="2"/>
      <c r="R34" s="2"/>
    </row>
    <row r="35" spans="1:18" x14ac:dyDescent="0.25">
      <c r="A35" s="1" t="s">
        <v>588</v>
      </c>
      <c r="B35" t="s">
        <v>587</v>
      </c>
      <c r="C35" t="s">
        <v>529</v>
      </c>
      <c r="D35" t="s">
        <v>529</v>
      </c>
      <c r="E35" t="s">
        <v>529</v>
      </c>
      <c r="F35" t="s">
        <v>529</v>
      </c>
      <c r="G35" t="s">
        <v>530</v>
      </c>
      <c r="H35" t="s">
        <v>528</v>
      </c>
      <c r="I35" t="s">
        <v>531</v>
      </c>
      <c r="J35" t="s">
        <v>528</v>
      </c>
      <c r="K35" t="s">
        <v>528</v>
      </c>
      <c r="L35" t="s">
        <v>528</v>
      </c>
      <c r="R35" s="7"/>
    </row>
    <row r="36" spans="1:18" x14ac:dyDescent="0.25">
      <c r="A36" s="1" t="s">
        <v>623</v>
      </c>
      <c r="B36" s="2"/>
      <c r="C36" s="2">
        <v>48</v>
      </c>
      <c r="D36" s="2">
        <v>43</v>
      </c>
      <c r="E36" s="2">
        <v>11</v>
      </c>
      <c r="F36" s="2">
        <v>1</v>
      </c>
      <c r="G36" s="2">
        <v>6</v>
      </c>
      <c r="H36" s="2">
        <v>14</v>
      </c>
      <c r="I36" s="2">
        <v>15</v>
      </c>
      <c r="J36" s="2">
        <v>26</v>
      </c>
      <c r="K36" s="2">
        <v>21</v>
      </c>
      <c r="L36" s="2">
        <v>4</v>
      </c>
      <c r="M36" s="2">
        <v>514</v>
      </c>
    </row>
    <row r="37" spans="1:18" x14ac:dyDescent="0.25">
      <c r="A37" s="1" t="s">
        <v>618</v>
      </c>
      <c r="B37" s="6"/>
      <c r="C37" s="19">
        <v>1.6</v>
      </c>
      <c r="D37" s="19">
        <v>0.9</v>
      </c>
      <c r="E37" s="19">
        <v>0.5</v>
      </c>
      <c r="F37" s="19">
        <v>0.2</v>
      </c>
      <c r="G37" s="19">
        <v>0.4</v>
      </c>
      <c r="H37" s="19">
        <v>0.4</v>
      </c>
      <c r="I37" s="19">
        <v>1.8</v>
      </c>
      <c r="J37" s="19">
        <v>0.5</v>
      </c>
      <c r="K37" s="19">
        <v>1</v>
      </c>
      <c r="L37" s="19">
        <v>0.4</v>
      </c>
      <c r="M37" s="19">
        <v>1.9</v>
      </c>
      <c r="N37" s="7"/>
      <c r="O37" s="7"/>
      <c r="P37" s="7"/>
      <c r="Q37" s="7"/>
      <c r="R37" s="7"/>
    </row>
    <row r="38" spans="1:18" x14ac:dyDescent="0.25">
      <c r="B38" s="6"/>
      <c r="C38" s="6"/>
      <c r="D38" s="6"/>
      <c r="E38" s="6"/>
      <c r="F38" s="6"/>
      <c r="G38" s="6"/>
      <c r="H38" s="6"/>
      <c r="I38" s="6"/>
      <c r="J38" s="6"/>
      <c r="K38" s="2"/>
      <c r="L38" s="6"/>
      <c r="M38" s="2"/>
      <c r="N38" s="7"/>
      <c r="O38" s="7"/>
      <c r="P38" s="7"/>
      <c r="Q38" s="7"/>
      <c r="R38" s="7"/>
    </row>
    <row r="39" spans="1:18" x14ac:dyDescent="0.25">
      <c r="A39" s="1" t="s">
        <v>412</v>
      </c>
      <c r="B39" s="6"/>
      <c r="C39" s="40" t="s">
        <v>1331</v>
      </c>
      <c r="D39" s="40" t="s">
        <v>1335</v>
      </c>
      <c r="E39" s="40" t="s">
        <v>1336</v>
      </c>
      <c r="F39" s="40" t="s">
        <v>1337</v>
      </c>
      <c r="G39" s="40" t="s">
        <v>1336</v>
      </c>
      <c r="H39" s="40" t="s">
        <v>534</v>
      </c>
      <c r="I39" t="s">
        <v>1339</v>
      </c>
      <c r="J39" t="s">
        <v>1340</v>
      </c>
      <c r="K39" t="s">
        <v>1341</v>
      </c>
      <c r="L39" t="s">
        <v>1342</v>
      </c>
      <c r="M39" t="s">
        <v>1343</v>
      </c>
      <c r="N39" s="40"/>
      <c r="O39" s="40"/>
      <c r="P39" s="40"/>
      <c r="Q39" s="40"/>
      <c r="R39" s="7"/>
    </row>
    <row r="40" spans="1:18" x14ac:dyDescent="0.25">
      <c r="A40" s="1" t="s">
        <v>1334</v>
      </c>
      <c r="B40" s="6">
        <f>B42*B30</f>
        <v>25.22</v>
      </c>
      <c r="C40" s="6">
        <f t="shared" ref="C40:M40" si="3">C42*C30</f>
        <v>16.489999999999998</v>
      </c>
      <c r="D40" s="6">
        <f t="shared" si="3"/>
        <v>46.56</v>
      </c>
      <c r="E40" s="6">
        <f t="shared" si="3"/>
        <v>17.46</v>
      </c>
      <c r="F40" s="6">
        <f t="shared" si="3"/>
        <v>161.85000000000002</v>
      </c>
      <c r="G40" s="6">
        <f t="shared" si="3"/>
        <v>12.61</v>
      </c>
      <c r="H40" s="6">
        <f t="shared" si="3"/>
        <v>19.416</v>
      </c>
      <c r="I40" s="6">
        <f t="shared" si="3"/>
        <v>12.768000000000001</v>
      </c>
      <c r="J40" s="6">
        <f t="shared" si="3"/>
        <v>7584</v>
      </c>
      <c r="K40" s="6">
        <f t="shared" si="3"/>
        <v>3150</v>
      </c>
      <c r="L40" s="6">
        <f t="shared" si="3"/>
        <v>378.75</v>
      </c>
      <c r="M40" s="6">
        <f t="shared" si="3"/>
        <v>88</v>
      </c>
      <c r="N40" s="40"/>
      <c r="O40" s="40"/>
      <c r="P40" s="40"/>
      <c r="Q40" s="40"/>
      <c r="R40" s="7"/>
    </row>
    <row r="41" spans="1:18" x14ac:dyDescent="0.25">
      <c r="A41" s="1" t="s">
        <v>1324</v>
      </c>
      <c r="B41" s="6"/>
      <c r="C41" s="6"/>
      <c r="D41" s="6"/>
      <c r="E41" s="6"/>
      <c r="F41" s="6" t="s">
        <v>1322</v>
      </c>
      <c r="G41" s="6"/>
      <c r="H41" t="s">
        <v>1323</v>
      </c>
      <c r="I41" s="6"/>
      <c r="J41" s="6"/>
      <c r="K41" s="2"/>
      <c r="L41" s="6"/>
      <c r="M41" s="2" t="s">
        <v>1321</v>
      </c>
      <c r="N41" s="7"/>
      <c r="O41" s="7"/>
      <c r="P41" s="7"/>
      <c r="Q41" s="7"/>
      <c r="R41" s="7"/>
    </row>
    <row r="42" spans="1:18" x14ac:dyDescent="0.25">
      <c r="A42" s="1" t="s">
        <v>1333</v>
      </c>
      <c r="B42">
        <v>26</v>
      </c>
      <c r="C42" s="2">
        <v>17</v>
      </c>
      <c r="D42" s="2">
        <v>48</v>
      </c>
      <c r="E42" s="2">
        <v>18</v>
      </c>
      <c r="F42" s="2">
        <v>39</v>
      </c>
      <c r="G42" s="2">
        <v>13</v>
      </c>
      <c r="H42" s="2">
        <v>24</v>
      </c>
      <c r="I42" s="2">
        <v>14</v>
      </c>
      <c r="J42" s="2">
        <v>48</v>
      </c>
      <c r="K42" s="2">
        <v>30</v>
      </c>
      <c r="L42" s="2">
        <v>101</v>
      </c>
      <c r="M42" s="2">
        <v>88</v>
      </c>
    </row>
    <row r="43" spans="1:18" x14ac:dyDescent="0.25">
      <c r="A43" s="1" t="s">
        <v>1325</v>
      </c>
      <c r="B43">
        <v>19</v>
      </c>
      <c r="C43">
        <v>7</v>
      </c>
      <c r="D43">
        <v>43</v>
      </c>
      <c r="E43">
        <v>7</v>
      </c>
      <c r="F43">
        <v>35</v>
      </c>
      <c r="G43">
        <v>3</v>
      </c>
      <c r="H43">
        <v>16</v>
      </c>
      <c r="I43">
        <v>4</v>
      </c>
      <c r="J43">
        <v>41</v>
      </c>
      <c r="K43">
        <v>37</v>
      </c>
      <c r="L43">
        <v>133</v>
      </c>
      <c r="M43">
        <v>107</v>
      </c>
    </row>
    <row r="44" spans="1:18" x14ac:dyDescent="0.25">
      <c r="A44" s="1" t="s">
        <v>1326</v>
      </c>
      <c r="B44" s="1">
        <v>31</v>
      </c>
      <c r="C44">
        <v>20</v>
      </c>
      <c r="D44">
        <v>56</v>
      </c>
      <c r="E44">
        <v>20</v>
      </c>
      <c r="F44">
        <v>46</v>
      </c>
      <c r="G44">
        <v>15</v>
      </c>
      <c r="H44">
        <v>29</v>
      </c>
      <c r="I44">
        <v>16</v>
      </c>
      <c r="J44">
        <v>55</v>
      </c>
    </row>
    <row r="45" spans="1:18" x14ac:dyDescent="0.25">
      <c r="A45" s="1" t="s">
        <v>1327</v>
      </c>
      <c r="K45">
        <v>29</v>
      </c>
      <c r="L45">
        <v>116</v>
      </c>
      <c r="M45">
        <v>92</v>
      </c>
    </row>
    <row r="46" spans="1:18" x14ac:dyDescent="0.25">
      <c r="A46" s="1" t="s">
        <v>1328</v>
      </c>
      <c r="C46">
        <v>15</v>
      </c>
      <c r="D46">
        <v>47</v>
      </c>
      <c r="E46">
        <v>15</v>
      </c>
      <c r="F46">
        <v>37</v>
      </c>
      <c r="G46">
        <v>10</v>
      </c>
      <c r="H46">
        <v>23</v>
      </c>
      <c r="I46">
        <v>11</v>
      </c>
      <c r="J46">
        <v>46</v>
      </c>
    </row>
    <row r="47" spans="1:18" x14ac:dyDescent="0.25">
      <c r="A47" s="1" t="s">
        <v>1329</v>
      </c>
      <c r="B47">
        <v>16</v>
      </c>
      <c r="C47">
        <v>6</v>
      </c>
      <c r="D47">
        <v>37</v>
      </c>
      <c r="E47">
        <v>6</v>
      </c>
      <c r="F47">
        <v>30</v>
      </c>
      <c r="G47">
        <v>3</v>
      </c>
      <c r="H47">
        <v>13</v>
      </c>
      <c r="I47">
        <v>3</v>
      </c>
      <c r="J47">
        <v>36</v>
      </c>
      <c r="K47" s="1">
        <v>30</v>
      </c>
      <c r="L47" s="1">
        <v>101</v>
      </c>
      <c r="M47" s="1">
        <v>88</v>
      </c>
    </row>
    <row r="48" spans="1:18" x14ac:dyDescent="0.25">
      <c r="A48" s="1" t="s">
        <v>1330</v>
      </c>
      <c r="B48" s="1">
        <v>26</v>
      </c>
      <c r="C48" s="1">
        <v>17</v>
      </c>
      <c r="D48" s="1">
        <v>48</v>
      </c>
      <c r="E48" s="1">
        <v>18</v>
      </c>
      <c r="F48" s="1">
        <v>39</v>
      </c>
      <c r="G48" s="1">
        <v>13</v>
      </c>
      <c r="H48" s="1">
        <v>24</v>
      </c>
      <c r="I48" s="1">
        <v>14</v>
      </c>
      <c r="J48" s="1" t="s">
        <v>1410</v>
      </c>
    </row>
    <row r="49" spans="1:18" x14ac:dyDescent="0.25">
      <c r="A49" s="1" t="s">
        <v>1344</v>
      </c>
      <c r="B49" s="4">
        <v>35.74</v>
      </c>
      <c r="C49" s="4">
        <v>35.74</v>
      </c>
      <c r="D49" s="4">
        <v>35.74</v>
      </c>
      <c r="E49" s="4">
        <v>35.74</v>
      </c>
      <c r="F49" s="4">
        <v>35.74</v>
      </c>
      <c r="G49" s="4">
        <v>35.74</v>
      </c>
      <c r="H49" s="4">
        <v>35.74</v>
      </c>
      <c r="I49" s="4">
        <v>35.74</v>
      </c>
      <c r="J49" s="4">
        <v>35.74</v>
      </c>
      <c r="K49" s="4">
        <v>35.74</v>
      </c>
      <c r="L49" s="4">
        <v>35.74</v>
      </c>
      <c r="M49" s="4">
        <v>35.74</v>
      </c>
    </row>
    <row r="50" spans="1:18" x14ac:dyDescent="0.25">
      <c r="A50" s="1" t="s">
        <v>1345</v>
      </c>
      <c r="B50" s="4">
        <v>22.308</v>
      </c>
      <c r="C50" s="4">
        <v>22.308</v>
      </c>
      <c r="D50" s="4">
        <v>22.308</v>
      </c>
      <c r="E50" s="4">
        <v>22.308</v>
      </c>
      <c r="F50" s="4">
        <v>22.308</v>
      </c>
      <c r="G50" s="4">
        <v>22.308</v>
      </c>
      <c r="H50" s="4">
        <v>22.308</v>
      </c>
      <c r="I50" s="4">
        <v>22.308</v>
      </c>
      <c r="J50" s="4">
        <v>22.308</v>
      </c>
      <c r="K50" s="4">
        <v>22.308</v>
      </c>
      <c r="L50" s="4">
        <v>22.308</v>
      </c>
      <c r="M50" s="4">
        <v>22.308</v>
      </c>
    </row>
    <row r="51" spans="1:18" x14ac:dyDescent="0.25">
      <c r="A51" s="1" t="s">
        <v>1346</v>
      </c>
      <c r="B51" s="4">
        <f>B49*B30</f>
        <v>34.6678</v>
      </c>
      <c r="C51" s="4">
        <f t="shared" ref="C51:M51" si="4">C49*C30</f>
        <v>34.6678</v>
      </c>
      <c r="D51" s="4">
        <f t="shared" si="4"/>
        <v>34.6678</v>
      </c>
      <c r="E51" s="4">
        <f t="shared" si="4"/>
        <v>34.6678</v>
      </c>
      <c r="F51" s="4">
        <f t="shared" si="4"/>
        <v>148.32100000000003</v>
      </c>
      <c r="G51" s="4">
        <f t="shared" si="4"/>
        <v>34.6678</v>
      </c>
      <c r="H51" s="4">
        <f t="shared" si="4"/>
        <v>28.913660000000004</v>
      </c>
      <c r="I51" s="4">
        <f t="shared" si="4"/>
        <v>32.594880000000003</v>
      </c>
      <c r="J51" s="4">
        <f t="shared" si="4"/>
        <v>5646.92</v>
      </c>
      <c r="K51" s="7">
        <f t="shared" si="4"/>
        <v>3752.7000000000003</v>
      </c>
      <c r="L51" s="7">
        <f t="shared" si="4"/>
        <v>134.02500000000001</v>
      </c>
      <c r="M51" s="7">
        <f t="shared" si="4"/>
        <v>35.74</v>
      </c>
    </row>
    <row r="52" spans="1:18" x14ac:dyDescent="0.25">
      <c r="A52" s="1" t="s">
        <v>1347</v>
      </c>
      <c r="B52" s="4">
        <f>B50*B30</f>
        <v>21.638759999999998</v>
      </c>
      <c r="C52" s="7">
        <f t="shared" ref="C52:M52" si="5">C50*C30</f>
        <v>21.638759999999998</v>
      </c>
      <c r="D52" s="7">
        <f t="shared" si="5"/>
        <v>21.638759999999998</v>
      </c>
      <c r="E52" s="7">
        <f t="shared" si="5"/>
        <v>21.638759999999998</v>
      </c>
      <c r="F52" s="7">
        <f t="shared" si="5"/>
        <v>92.57820000000001</v>
      </c>
      <c r="G52" s="7">
        <f t="shared" si="5"/>
        <v>21.638759999999998</v>
      </c>
      <c r="H52" s="7">
        <f t="shared" si="5"/>
        <v>18.047172</v>
      </c>
      <c r="I52" s="7">
        <f t="shared" si="5"/>
        <v>20.344896000000002</v>
      </c>
      <c r="J52" s="7">
        <f t="shared" si="5"/>
        <v>3524.6639999999998</v>
      </c>
      <c r="K52" s="4">
        <f t="shared" si="5"/>
        <v>2342.34</v>
      </c>
      <c r="L52" s="4">
        <f t="shared" si="5"/>
        <v>83.655000000000001</v>
      </c>
      <c r="M52" s="4">
        <f t="shared" si="5"/>
        <v>22.308</v>
      </c>
    </row>
    <row r="53" spans="1:18" x14ac:dyDescent="0.25">
      <c r="A53" s="1" t="s">
        <v>410</v>
      </c>
      <c r="B53" s="4"/>
      <c r="C53" s="40" t="s">
        <v>1348</v>
      </c>
      <c r="D53" s="40" t="s">
        <v>1332</v>
      </c>
      <c r="E53" s="40" t="s">
        <v>1332</v>
      </c>
      <c r="F53" s="40" t="s">
        <v>1349</v>
      </c>
      <c r="G53" s="40" t="s">
        <v>1332</v>
      </c>
      <c r="H53" s="40" t="s">
        <v>1338</v>
      </c>
      <c r="I53" t="s">
        <v>1350</v>
      </c>
      <c r="J53" t="s">
        <v>1351</v>
      </c>
      <c r="K53" t="s">
        <v>1352</v>
      </c>
      <c r="L53" t="s">
        <v>1353</v>
      </c>
      <c r="M53" t="s">
        <v>1354</v>
      </c>
    </row>
    <row r="54" spans="1:18" x14ac:dyDescent="0.25">
      <c r="A54" s="1" t="s">
        <v>1357</v>
      </c>
      <c r="B54" s="4"/>
      <c r="C54" s="40" t="s">
        <v>1356</v>
      </c>
      <c r="D54" s="40" t="s">
        <v>1296</v>
      </c>
      <c r="E54" s="40" t="s">
        <v>1300</v>
      </c>
      <c r="F54" s="40" t="s">
        <v>1296</v>
      </c>
      <c r="G54" s="40" t="s">
        <v>1300</v>
      </c>
      <c r="H54" s="40" t="s">
        <v>1300</v>
      </c>
      <c r="I54" s="40">
        <v>1</v>
      </c>
      <c r="J54" s="40">
        <v>2</v>
      </c>
      <c r="K54" s="40" t="s">
        <v>1296</v>
      </c>
      <c r="L54" s="40" t="s">
        <v>1302</v>
      </c>
      <c r="M54" s="40" t="s">
        <v>1296</v>
      </c>
    </row>
    <row r="55" spans="1:18" x14ac:dyDescent="0.25">
      <c r="A55" s="2" t="s">
        <v>1422</v>
      </c>
      <c r="B55" s="35"/>
      <c r="C55" s="35">
        <f t="shared" ref="C55:J55" si="6">C40+C52</f>
        <v>38.12876</v>
      </c>
      <c r="D55" s="35">
        <f t="shared" si="6"/>
        <v>68.198759999999993</v>
      </c>
      <c r="E55" s="35">
        <f t="shared" si="6"/>
        <v>39.098759999999999</v>
      </c>
      <c r="F55" s="35">
        <f t="shared" si="6"/>
        <v>254.42820000000003</v>
      </c>
      <c r="G55" s="35">
        <f t="shared" si="6"/>
        <v>34.248759999999997</v>
      </c>
      <c r="H55" s="35">
        <f t="shared" si="6"/>
        <v>37.463172</v>
      </c>
      <c r="I55" s="35">
        <f t="shared" si="6"/>
        <v>33.112896000000006</v>
      </c>
      <c r="J55" s="35">
        <f t="shared" si="6"/>
        <v>11108.664000000001</v>
      </c>
      <c r="K55" s="35">
        <f>K40+K51</f>
        <v>6902.7000000000007</v>
      </c>
      <c r="L55" s="35">
        <f t="shared" ref="L55:M55" si="7">L40+L51</f>
        <v>512.77499999999998</v>
      </c>
      <c r="M55" s="35">
        <f t="shared" si="7"/>
        <v>123.74000000000001</v>
      </c>
    </row>
    <row r="56" spans="1:18" x14ac:dyDescent="0.25">
      <c r="A56"/>
      <c r="B56" s="2"/>
    </row>
    <row r="57" spans="1:18" x14ac:dyDescent="0.25">
      <c r="A57" s="1" t="s">
        <v>908</v>
      </c>
      <c r="B57" s="35">
        <f>(C$3*C57+D$3*D57+E$3*E57+F$3*F57+G$3*G57+H$3*H57+I$3*I57)/5000</f>
        <v>20.4313</v>
      </c>
      <c r="C57" s="35">
        <v>16.3</v>
      </c>
      <c r="D57" s="35">
        <v>16.7</v>
      </c>
      <c r="E57" s="35">
        <v>34.5</v>
      </c>
      <c r="F57" s="35">
        <v>5.7</v>
      </c>
      <c r="G57" s="35">
        <v>35.799999999999997</v>
      </c>
      <c r="H57" s="35">
        <v>17.8</v>
      </c>
      <c r="I57" s="35">
        <v>13.7</v>
      </c>
      <c r="J57" s="35"/>
      <c r="K57" s="4"/>
      <c r="L57" s="6"/>
      <c r="M57" s="35">
        <v>8</v>
      </c>
      <c r="N57" s="2"/>
      <c r="O57" s="2"/>
      <c r="P57" s="2"/>
      <c r="Q57" s="2"/>
      <c r="R57" s="2"/>
    </row>
    <row r="58" spans="1:18" x14ac:dyDescent="0.25">
      <c r="A58" s="1" t="s">
        <v>909</v>
      </c>
      <c r="B58" s="35">
        <f>(C$3*C58+D$3*D58+E$3*E58+F$3*F58+G$3*G58+H$3*H58+I$3*I58)/5000</f>
        <v>40.694020000000009</v>
      </c>
      <c r="C58" s="6">
        <v>41.2</v>
      </c>
      <c r="D58" s="6">
        <v>49.9</v>
      </c>
      <c r="E58" s="6">
        <v>43.9</v>
      </c>
      <c r="F58" s="6">
        <v>56.4</v>
      </c>
      <c r="G58" s="6">
        <v>22.7</v>
      </c>
      <c r="H58" s="6">
        <v>29.5</v>
      </c>
      <c r="I58" s="6">
        <v>40.200000000000003</v>
      </c>
      <c r="J58" s="6"/>
      <c r="K58" s="4"/>
      <c r="L58" s="6"/>
      <c r="M58" s="6">
        <v>41.3</v>
      </c>
      <c r="N58" s="10"/>
      <c r="O58" s="10"/>
      <c r="P58" s="10"/>
      <c r="Q58" s="10"/>
    </row>
    <row r="59" spans="1:18" x14ac:dyDescent="0.25">
      <c r="A59" s="1" t="s">
        <v>910</v>
      </c>
      <c r="B59" s="35">
        <f>(C$3*C59+D$3*D59+E$3*E59+F$3*F59+G$3*G59+H$3*H59+I$3*I59)/5000</f>
        <v>38.83728</v>
      </c>
      <c r="C59" s="6">
        <v>42.4</v>
      </c>
      <c r="D59" s="6">
        <v>33.4</v>
      </c>
      <c r="E59" s="6">
        <v>21.6</v>
      </c>
      <c r="F59" s="6">
        <v>37.9</v>
      </c>
      <c r="G59" s="6">
        <v>41.4</v>
      </c>
      <c r="H59" s="6">
        <v>52.7</v>
      </c>
      <c r="I59" s="6">
        <v>46</v>
      </c>
      <c r="J59" s="6">
        <v>56</v>
      </c>
      <c r="K59" s="4"/>
      <c r="L59" s="6"/>
      <c r="M59" s="6">
        <v>50.7</v>
      </c>
    </row>
    <row r="60" spans="1:18" x14ac:dyDescent="0.25">
      <c r="B60" s="41"/>
      <c r="C60" s="23"/>
      <c r="D60" s="23"/>
      <c r="E60" s="23"/>
      <c r="F60" s="23"/>
      <c r="G60" s="23"/>
      <c r="H60" s="23"/>
      <c r="I60" s="30"/>
      <c r="J60" s="23"/>
      <c r="L60" s="2"/>
      <c r="M60" s="23"/>
      <c r="N60" s="2"/>
      <c r="O60" s="2"/>
      <c r="P60" s="2"/>
      <c r="Q60" s="2"/>
      <c r="R60" s="2"/>
    </row>
    <row r="61" spans="1:18" x14ac:dyDescent="0.25">
      <c r="B61" s="32"/>
      <c r="C61" s="32"/>
      <c r="E61" s="32"/>
      <c r="F61" s="32"/>
      <c r="G61" s="32"/>
      <c r="H61" s="32"/>
      <c r="I61" s="32"/>
      <c r="J61" s="32"/>
      <c r="L61" s="2"/>
      <c r="M61" s="32"/>
      <c r="N61" s="2"/>
      <c r="O61" s="2"/>
      <c r="P61" s="2"/>
      <c r="Q61" s="2"/>
      <c r="R61" s="2"/>
    </row>
    <row r="62" spans="1:18" x14ac:dyDescent="0.25">
      <c r="A62" s="1" t="s">
        <v>1406</v>
      </c>
      <c r="B62" s="2"/>
      <c r="C62" t="s">
        <v>918</v>
      </c>
      <c r="D62" s="32" t="s">
        <v>893</v>
      </c>
      <c r="E62" s="32" t="s">
        <v>1088</v>
      </c>
      <c r="F62" s="2" t="s">
        <v>1359</v>
      </c>
      <c r="G62" t="s">
        <v>924</v>
      </c>
      <c r="H62" t="s">
        <v>900</v>
      </c>
      <c r="I62" s="2" t="s">
        <v>1099</v>
      </c>
      <c r="J62" s="2" t="s">
        <v>1110</v>
      </c>
      <c r="K62" s="2" t="s">
        <v>1118</v>
      </c>
      <c r="L62" s="2" t="s">
        <v>1126</v>
      </c>
      <c r="M62" s="2" t="s">
        <v>911</v>
      </c>
    </row>
    <row r="63" spans="1:18" x14ac:dyDescent="0.25">
      <c r="A63" s="1" t="s">
        <v>887</v>
      </c>
      <c r="B63" s="2"/>
      <c r="C63" t="s">
        <v>919</v>
      </c>
      <c r="D63" t="s">
        <v>894</v>
      </c>
      <c r="E63" s="2" t="s">
        <v>957</v>
      </c>
      <c r="F63" s="2" t="s">
        <v>1360</v>
      </c>
      <c r="G63" t="s">
        <v>925</v>
      </c>
      <c r="H63" t="s">
        <v>901</v>
      </c>
      <c r="I63" t="s">
        <v>1063</v>
      </c>
      <c r="J63" s="2" t="s">
        <v>1111</v>
      </c>
      <c r="K63" s="2" t="s">
        <v>1119</v>
      </c>
      <c r="L63" t="s">
        <v>1061</v>
      </c>
      <c r="M63" s="2" t="s">
        <v>912</v>
      </c>
    </row>
    <row r="64" spans="1:18" x14ac:dyDescent="0.25">
      <c r="A64" s="1" t="s">
        <v>932</v>
      </c>
      <c r="B64" s="2"/>
      <c r="C64" t="s">
        <v>1102</v>
      </c>
      <c r="D64" t="s">
        <v>895</v>
      </c>
      <c r="E64" s="2" t="s">
        <v>1095</v>
      </c>
      <c r="F64" s="2" t="s">
        <v>1361</v>
      </c>
      <c r="G64" t="s">
        <v>926</v>
      </c>
      <c r="H64" t="s">
        <v>902</v>
      </c>
      <c r="I64" t="s">
        <v>1100</v>
      </c>
      <c r="J64" s="2" t="s">
        <v>1112</v>
      </c>
      <c r="K64" s="2" t="s">
        <v>1124</v>
      </c>
      <c r="M64" s="2" t="s">
        <v>913</v>
      </c>
    </row>
    <row r="65" spans="1:18" x14ac:dyDescent="0.25">
      <c r="A65" s="1" t="s">
        <v>888</v>
      </c>
      <c r="B65" s="2"/>
      <c r="C65" t="s">
        <v>920</v>
      </c>
      <c r="D65" t="s">
        <v>1091</v>
      </c>
      <c r="G65" t="s">
        <v>927</v>
      </c>
      <c r="H65" t="s">
        <v>903</v>
      </c>
      <c r="I65" s="2" t="s">
        <v>1103</v>
      </c>
      <c r="J65" s="2" t="s">
        <v>1116</v>
      </c>
      <c r="K65" s="2" t="s">
        <v>1125</v>
      </c>
      <c r="L65" s="2" t="s">
        <v>1127</v>
      </c>
      <c r="M65" s="2" t="s">
        <v>914</v>
      </c>
    </row>
    <row r="66" spans="1:18" x14ac:dyDescent="0.25">
      <c r="A66" s="1" t="s">
        <v>888</v>
      </c>
      <c r="B66" s="32"/>
      <c r="C66" t="s">
        <v>1101</v>
      </c>
      <c r="D66" t="s">
        <v>896</v>
      </c>
      <c r="E66" s="2" t="s">
        <v>1096</v>
      </c>
      <c r="F66" s="2" t="s">
        <v>1362</v>
      </c>
      <c r="G66" t="s">
        <v>928</v>
      </c>
      <c r="H66" t="s">
        <v>904</v>
      </c>
      <c r="I66" s="32" t="s">
        <v>1104</v>
      </c>
      <c r="J66" s="32" t="s">
        <v>1113</v>
      </c>
      <c r="K66" s="2" t="s">
        <v>1122</v>
      </c>
      <c r="L66" t="s">
        <v>1053</v>
      </c>
      <c r="M66" s="32" t="s">
        <v>915</v>
      </c>
      <c r="N66" s="2"/>
      <c r="O66" s="2"/>
      <c r="P66" s="2"/>
      <c r="Q66" s="2"/>
      <c r="R66" s="2"/>
    </row>
    <row r="67" spans="1:18" x14ac:dyDescent="0.25">
      <c r="A67" s="1" t="s">
        <v>889</v>
      </c>
      <c r="B67" s="2"/>
      <c r="D67" t="s">
        <v>1090</v>
      </c>
      <c r="E67" s="32" t="s">
        <v>1097</v>
      </c>
      <c r="F67" s="2" t="s">
        <v>1363</v>
      </c>
      <c r="G67" t="s">
        <v>927</v>
      </c>
      <c r="K67" s="2"/>
      <c r="L67" s="2" t="s">
        <v>1128</v>
      </c>
      <c r="M67" s="32" t="s">
        <v>1047</v>
      </c>
    </row>
    <row r="68" spans="1:18" x14ac:dyDescent="0.25">
      <c r="A68" s="1" t="s">
        <v>890</v>
      </c>
      <c r="B68" s="2"/>
      <c r="C68" t="s">
        <v>921</v>
      </c>
      <c r="E68" s="32" t="s">
        <v>1098</v>
      </c>
      <c r="F68" s="32" t="s">
        <v>1364</v>
      </c>
      <c r="G68" t="s">
        <v>929</v>
      </c>
      <c r="H68" t="s">
        <v>907</v>
      </c>
      <c r="I68" t="s">
        <v>1107</v>
      </c>
      <c r="J68" s="32" t="s">
        <v>1117</v>
      </c>
      <c r="K68" s="32" t="s">
        <v>1123</v>
      </c>
      <c r="L68" s="2" t="s">
        <v>1129</v>
      </c>
      <c r="M68" s="32" t="s">
        <v>1092</v>
      </c>
    </row>
    <row r="69" spans="1:18" x14ac:dyDescent="0.25">
      <c r="A69" s="1" t="s">
        <v>891</v>
      </c>
      <c r="B69" s="32"/>
      <c r="C69" t="s">
        <v>922</v>
      </c>
      <c r="D69" t="s">
        <v>897</v>
      </c>
      <c r="E69" s="2" t="s">
        <v>1094</v>
      </c>
      <c r="F69" s="32" t="s">
        <v>1365</v>
      </c>
      <c r="G69" t="s">
        <v>930</v>
      </c>
      <c r="H69" t="s">
        <v>906</v>
      </c>
      <c r="I69" t="s">
        <v>1105</v>
      </c>
      <c r="J69" s="32" t="s">
        <v>1114</v>
      </c>
      <c r="K69" t="s">
        <v>1120</v>
      </c>
      <c r="L69" t="s">
        <v>1036</v>
      </c>
      <c r="M69" s="32" t="s">
        <v>916</v>
      </c>
      <c r="N69" s="2"/>
      <c r="O69" s="2"/>
      <c r="P69" s="2"/>
      <c r="Q69" s="2"/>
      <c r="R69" s="2"/>
    </row>
    <row r="70" spans="1:18" x14ac:dyDescent="0.25">
      <c r="A70" s="1" t="s">
        <v>899</v>
      </c>
      <c r="B70" s="2"/>
      <c r="C70" t="s">
        <v>923</v>
      </c>
      <c r="D70" t="s">
        <v>898</v>
      </c>
      <c r="E70" s="2" t="s">
        <v>1089</v>
      </c>
      <c r="F70" s="32" t="s">
        <v>1366</v>
      </c>
      <c r="G70" t="s">
        <v>931</v>
      </c>
      <c r="H70" t="s">
        <v>905</v>
      </c>
      <c r="I70" t="s">
        <v>1106</v>
      </c>
      <c r="J70" s="32" t="s">
        <v>1115</v>
      </c>
      <c r="K70" s="32" t="s">
        <v>1121</v>
      </c>
      <c r="L70" s="6" t="s">
        <v>1130</v>
      </c>
      <c r="M70" s="32" t="s">
        <v>917</v>
      </c>
    </row>
    <row r="71" spans="1:18" x14ac:dyDescent="0.25">
      <c r="B71" s="2"/>
      <c r="C71" s="2"/>
      <c r="D71" s="2"/>
      <c r="E71" s="2"/>
      <c r="F71" s="2"/>
      <c r="G71" s="2"/>
      <c r="H71" s="2"/>
      <c r="I71" s="2"/>
      <c r="J71" s="2"/>
      <c r="L71" s="6"/>
      <c r="M71" s="2"/>
    </row>
    <row r="72" spans="1:18" x14ac:dyDescent="0.25">
      <c r="A72" s="1" t="s">
        <v>1131</v>
      </c>
      <c r="F72" s="2" t="s">
        <v>1132</v>
      </c>
      <c r="H72" s="2" t="s">
        <v>1133</v>
      </c>
    </row>
    <row r="73" spans="1:18" x14ac:dyDescent="0.25">
      <c r="A73" s="1" t="s">
        <v>1641</v>
      </c>
      <c r="C73" t="s">
        <v>1643</v>
      </c>
      <c r="D73" t="s">
        <v>1643</v>
      </c>
      <c r="E73" t="s">
        <v>1643</v>
      </c>
      <c r="F73" s="49" t="s">
        <v>1642</v>
      </c>
      <c r="G73" t="s">
        <v>1643</v>
      </c>
      <c r="H73" s="49" t="s">
        <v>1644</v>
      </c>
      <c r="I73" s="49" t="s">
        <v>1650</v>
      </c>
      <c r="J73" s="49" t="s">
        <v>1646</v>
      </c>
      <c r="K73" s="49" t="s">
        <v>1647</v>
      </c>
      <c r="L73" t="s">
        <v>1643</v>
      </c>
      <c r="M73" t="s">
        <v>1643</v>
      </c>
    </row>
    <row r="74" spans="1:18" x14ac:dyDescent="0.25">
      <c r="A74" s="1" t="s">
        <v>1636</v>
      </c>
      <c r="B74" s="2"/>
      <c r="C74" t="s">
        <v>1639</v>
      </c>
      <c r="D74" t="s">
        <v>1639</v>
      </c>
      <c r="E74" t="s">
        <v>1639</v>
      </c>
      <c r="F74" s="2" t="s">
        <v>1640</v>
      </c>
      <c r="G74" t="s">
        <v>1639</v>
      </c>
      <c r="H74" s="2" t="s">
        <v>1637</v>
      </c>
      <c r="I74" s="2" t="s">
        <v>1649</v>
      </c>
      <c r="J74" t="s">
        <v>1645</v>
      </c>
      <c r="K74" t="s">
        <v>1648</v>
      </c>
      <c r="L74" t="s">
        <v>1638</v>
      </c>
      <c r="M74" t="s">
        <v>1639</v>
      </c>
      <c r="N74" t="s">
        <v>1728</v>
      </c>
    </row>
    <row r="75" spans="1:18" x14ac:dyDescent="0.25">
      <c r="A75" s="1" t="s">
        <v>1738</v>
      </c>
      <c r="B75" s="2"/>
      <c r="D75" s="71" t="s">
        <v>1739</v>
      </c>
      <c r="E75" s="71" t="s">
        <v>1739</v>
      </c>
      <c r="F75" s="71" t="s">
        <v>1739</v>
      </c>
      <c r="G75" s="71" t="s">
        <v>1739</v>
      </c>
      <c r="H75" s="71" t="s">
        <v>1739</v>
      </c>
      <c r="M75" s="71" t="s">
        <v>1740</v>
      </c>
    </row>
    <row r="76" spans="1:18" x14ac:dyDescent="0.25">
      <c r="A76" s="1" t="s">
        <v>1731</v>
      </c>
      <c r="B76" s="2"/>
      <c r="C76" t="s">
        <v>1732</v>
      </c>
      <c r="D76" t="s">
        <v>1733</v>
      </c>
      <c r="F76" t="s">
        <v>1734</v>
      </c>
      <c r="G76" t="s">
        <v>1735</v>
      </c>
      <c r="H76" t="s">
        <v>1736</v>
      </c>
      <c r="M76" t="s">
        <v>1737</v>
      </c>
    </row>
    <row r="77" spans="1:18" x14ac:dyDescent="0.25">
      <c r="B77" s="2"/>
      <c r="C77" s="2"/>
      <c r="D77" s="2"/>
      <c r="E77" s="2"/>
      <c r="F77" s="2"/>
      <c r="G77" s="2"/>
      <c r="H77" s="2"/>
      <c r="I77" s="2"/>
      <c r="J77" s="2"/>
      <c r="L77" s="2"/>
      <c r="M77" s="2"/>
    </row>
    <row r="78" spans="1:18" s="4" customFormat="1" x14ac:dyDescent="0.25"/>
    <row r="79" spans="1:18" x14ac:dyDescent="0.25">
      <c r="B79" s="2"/>
      <c r="C79" s="2"/>
      <c r="D79" s="2"/>
      <c r="E79" s="2"/>
      <c r="F79" s="2"/>
      <c r="G79" s="2"/>
      <c r="H79" s="2"/>
      <c r="I79" s="2"/>
      <c r="J79" s="2"/>
      <c r="L79" s="2"/>
      <c r="M79" s="2"/>
    </row>
    <row r="80" spans="1:18" x14ac:dyDescent="0.25">
      <c r="B80" s="32"/>
      <c r="C80" s="32"/>
      <c r="D80" s="32"/>
      <c r="E80" s="32"/>
      <c r="F80" s="32"/>
      <c r="G80" s="32"/>
      <c r="H80" s="32"/>
      <c r="I80" s="32"/>
      <c r="J80" s="32"/>
      <c r="L80" s="2"/>
      <c r="M80" s="32"/>
    </row>
    <row r="81" spans="1:18" x14ac:dyDescent="0.25">
      <c r="B81" s="2"/>
      <c r="C81" s="2"/>
      <c r="D81" s="2"/>
      <c r="E81" s="2"/>
      <c r="F81" s="2"/>
      <c r="G81" s="2"/>
      <c r="H81" s="2"/>
      <c r="I81" s="2"/>
      <c r="J81" s="2"/>
      <c r="L81" s="2"/>
      <c r="M81" s="2"/>
    </row>
    <row r="82" spans="1:18" x14ac:dyDescent="0.25">
      <c r="B82" s="2"/>
      <c r="C82" s="2"/>
      <c r="D82" s="2"/>
      <c r="E82" s="2"/>
      <c r="F82" s="2"/>
      <c r="G82" s="2"/>
      <c r="H82" s="2"/>
      <c r="I82" s="2"/>
      <c r="J82" s="5"/>
      <c r="L82" s="6"/>
      <c r="M82" s="2"/>
      <c r="N82" s="6"/>
      <c r="O82" s="2"/>
      <c r="P82" s="2"/>
      <c r="Q82" s="2"/>
      <c r="R82" s="2"/>
    </row>
    <row r="83" spans="1:18" x14ac:dyDescent="0.25">
      <c r="B83" s="2"/>
      <c r="C83" s="2"/>
      <c r="D83" s="2"/>
      <c r="E83" s="2"/>
      <c r="F83" s="2"/>
      <c r="G83" s="2"/>
      <c r="H83" s="2"/>
      <c r="I83" s="2"/>
      <c r="J83" s="2"/>
      <c r="L83" s="2"/>
      <c r="M83" s="2"/>
      <c r="N83" s="1"/>
      <c r="O83" s="1"/>
      <c r="Q83" s="1"/>
    </row>
    <row r="84" spans="1:18" x14ac:dyDescent="0.25">
      <c r="B84" s="18"/>
      <c r="C84" s="18"/>
      <c r="D84" s="18"/>
      <c r="E84" s="18"/>
      <c r="F84" s="18"/>
      <c r="G84" s="18"/>
      <c r="H84" s="18"/>
      <c r="I84" s="18"/>
      <c r="J84" s="18"/>
      <c r="L84" s="18"/>
      <c r="M84" s="18"/>
      <c r="N84" s="10"/>
      <c r="O84" s="10"/>
      <c r="P84" s="10"/>
      <c r="Q84" s="10"/>
    </row>
    <row r="85" spans="1:18" x14ac:dyDescent="0.25">
      <c r="B85" s="18"/>
      <c r="C85" s="18"/>
      <c r="D85" s="18"/>
      <c r="E85" s="18"/>
      <c r="F85" s="18"/>
      <c r="G85" s="18"/>
      <c r="H85" s="18"/>
      <c r="I85" s="18"/>
      <c r="J85" s="18"/>
      <c r="L85" s="18"/>
      <c r="M85" s="18"/>
    </row>
    <row r="86" spans="1:18" x14ac:dyDescent="0.25">
      <c r="B86" s="18"/>
      <c r="C86" s="18"/>
      <c r="D86" s="18"/>
      <c r="E86" s="18"/>
      <c r="F86" s="18"/>
      <c r="G86" s="18"/>
      <c r="H86" s="18"/>
      <c r="I86" s="18"/>
      <c r="J86" s="18"/>
      <c r="L86" s="18"/>
      <c r="M86" s="18"/>
    </row>
    <row r="87" spans="1:18" s="1" customFormat="1" x14ac:dyDescent="0.25"/>
    <row r="88" spans="1:18" s="1" customFormat="1" x14ac:dyDescent="0.25">
      <c r="B88" s="31"/>
      <c r="C88" s="31"/>
      <c r="D88" s="31"/>
      <c r="E88" s="31"/>
      <c r="F88" s="31"/>
      <c r="G88" s="31"/>
      <c r="H88" s="31"/>
      <c r="I88" s="31"/>
      <c r="J88" s="31"/>
      <c r="M88" s="31"/>
    </row>
    <row r="89" spans="1:18" x14ac:dyDescent="0.25">
      <c r="B89" s="24"/>
      <c r="C89" s="24"/>
      <c r="D89" s="24"/>
      <c r="E89" s="24"/>
      <c r="F89" s="24"/>
      <c r="G89" s="24"/>
      <c r="H89" s="24"/>
      <c r="I89" s="24"/>
      <c r="J89" s="24"/>
      <c r="L89" s="25"/>
      <c r="M89" s="24"/>
    </row>
    <row r="90" spans="1:18" x14ac:dyDescent="0.25">
      <c r="A90" s="22"/>
      <c r="B90" s="24"/>
      <c r="C90" s="24"/>
      <c r="D90" s="24"/>
      <c r="E90" s="24"/>
      <c r="F90" s="24"/>
      <c r="G90" s="24"/>
      <c r="H90" s="24"/>
      <c r="I90" s="24"/>
      <c r="J90" s="24"/>
      <c r="L90" s="25"/>
      <c r="M90" s="24"/>
    </row>
    <row r="91" spans="1:18" x14ac:dyDescent="0.25">
      <c r="A91" s="22"/>
      <c r="B91" s="24"/>
      <c r="C91" s="24"/>
      <c r="D91" s="24"/>
      <c r="E91" s="24"/>
      <c r="F91" s="24"/>
      <c r="G91" s="24"/>
      <c r="H91" s="24"/>
      <c r="I91" s="24"/>
      <c r="J91" s="24"/>
      <c r="L91" s="25"/>
      <c r="M91" s="24"/>
    </row>
    <row r="92" spans="1:18" x14ac:dyDescent="0.25">
      <c r="A92" s="22"/>
      <c r="C92" s="18"/>
    </row>
    <row r="93" spans="1:18" x14ac:dyDescent="0.25">
      <c r="A93" s="3"/>
      <c r="B93" s="2"/>
      <c r="C93" s="2"/>
      <c r="D93" s="2"/>
      <c r="E93" s="2"/>
      <c r="F93" s="2"/>
      <c r="G93" s="2"/>
      <c r="H93" s="2"/>
      <c r="I93" s="2"/>
      <c r="J93" s="2"/>
      <c r="L93" s="2"/>
      <c r="M93" s="2"/>
    </row>
    <row r="94" spans="1:18" x14ac:dyDescent="0.25">
      <c r="A94" s="3"/>
      <c r="B94" s="2"/>
      <c r="C94" s="2"/>
      <c r="D94" s="2"/>
      <c r="E94" s="2"/>
      <c r="F94" s="2"/>
      <c r="G94" s="2"/>
      <c r="H94" s="2"/>
      <c r="I94" s="2"/>
      <c r="J94" s="2"/>
      <c r="L94" s="2"/>
      <c r="M94" s="2"/>
    </row>
    <row r="95" spans="1:18" x14ac:dyDescent="0.25">
      <c r="A95" s="3"/>
      <c r="B95" s="2"/>
      <c r="C95" s="2"/>
      <c r="D95" s="2"/>
      <c r="E95" s="2"/>
      <c r="F95" s="2"/>
      <c r="G95" s="2"/>
      <c r="H95" s="2"/>
      <c r="I95" s="2"/>
      <c r="J95" s="2"/>
      <c r="L95" s="2"/>
      <c r="M95" s="2"/>
    </row>
    <row r="96" spans="1:18" x14ac:dyDescent="0.25">
      <c r="A96" s="3"/>
      <c r="B96" s="31"/>
      <c r="C96" s="31"/>
      <c r="D96" s="31"/>
      <c r="E96" s="31"/>
      <c r="F96" s="31"/>
      <c r="G96" s="31"/>
      <c r="H96" s="31"/>
      <c r="I96" s="31"/>
      <c r="J96" s="31"/>
      <c r="L96" s="2"/>
      <c r="M96" s="31"/>
    </row>
    <row r="97" spans="1:18" x14ac:dyDescent="0.25">
      <c r="A97" s="2"/>
      <c r="B97" s="2"/>
      <c r="C97" s="2"/>
      <c r="D97" s="2"/>
      <c r="E97" s="2"/>
      <c r="F97" s="2"/>
      <c r="G97" s="2"/>
      <c r="H97" s="2"/>
      <c r="I97" s="2"/>
      <c r="J97" s="2"/>
      <c r="L97" s="2"/>
      <c r="M97" s="2"/>
    </row>
    <row r="98" spans="1:18" x14ac:dyDescent="0.25">
      <c r="A98" s="2"/>
      <c r="B98" s="2"/>
      <c r="C98" s="2"/>
      <c r="D98" s="2"/>
      <c r="E98" s="2"/>
      <c r="F98" s="2"/>
      <c r="G98" s="2"/>
      <c r="H98" s="2"/>
      <c r="I98" s="2"/>
      <c r="J98" s="2"/>
      <c r="L98" s="2"/>
      <c r="M98" s="2"/>
    </row>
    <row r="99" spans="1:18" x14ac:dyDescent="0.25">
      <c r="A99" s="2"/>
      <c r="B99" s="2"/>
      <c r="C99" s="2"/>
      <c r="D99" s="2"/>
      <c r="E99" s="2"/>
      <c r="F99" s="2"/>
      <c r="G99" s="2"/>
      <c r="H99" s="2"/>
      <c r="I99" s="2"/>
      <c r="J99" s="2"/>
      <c r="L99" s="2"/>
      <c r="M99" s="2"/>
      <c r="N99" s="2"/>
      <c r="O99" s="2"/>
      <c r="P99" s="2"/>
      <c r="Q99" s="2"/>
      <c r="R99" s="2"/>
    </row>
    <row r="100" spans="1:18" x14ac:dyDescent="0.25">
      <c r="A100" s="2"/>
      <c r="B100" s="2"/>
      <c r="C100" s="2"/>
      <c r="D100" s="2"/>
      <c r="E100" s="2"/>
      <c r="F100" s="2"/>
      <c r="G100" s="2"/>
      <c r="H100" s="2"/>
      <c r="I100" s="2"/>
      <c r="J100" s="2"/>
      <c r="L100" s="2"/>
      <c r="M100" s="2"/>
      <c r="N100" s="2"/>
      <c r="O100" s="2"/>
      <c r="P100" s="2"/>
      <c r="Q100" s="2"/>
      <c r="R100" s="2"/>
    </row>
    <row r="101" spans="1:18" x14ac:dyDescent="0.25">
      <c r="A101" s="2"/>
      <c r="B101" s="2"/>
      <c r="C101" s="2"/>
      <c r="D101" s="2"/>
      <c r="E101" s="2"/>
      <c r="F101" s="2"/>
      <c r="G101" s="2"/>
      <c r="H101" s="2"/>
      <c r="I101" s="2"/>
      <c r="J101" s="2"/>
      <c r="L101" s="2"/>
      <c r="M101" s="2"/>
    </row>
    <row r="102" spans="1:18" x14ac:dyDescent="0.25">
      <c r="A102" s="2"/>
      <c r="B102" s="2"/>
      <c r="C102" s="2"/>
      <c r="D102" s="2"/>
      <c r="E102" s="2"/>
      <c r="F102" s="2"/>
      <c r="G102" s="2"/>
      <c r="H102" s="2"/>
      <c r="I102" s="2"/>
      <c r="J102" s="2"/>
      <c r="L102" s="2"/>
      <c r="M102" s="2"/>
    </row>
    <row r="103" spans="1:18" x14ac:dyDescent="0.25">
      <c r="A103" s="2"/>
      <c r="B103" s="2"/>
      <c r="C103" s="2"/>
      <c r="D103" s="2"/>
      <c r="E103" s="2"/>
      <c r="F103" s="2"/>
      <c r="G103" s="2"/>
      <c r="H103" s="2"/>
      <c r="I103" s="2"/>
      <c r="J103" s="2"/>
      <c r="L103" s="2"/>
      <c r="M103" s="2"/>
    </row>
    <row r="104" spans="1:18" x14ac:dyDescent="0.25">
      <c r="A104" s="2"/>
      <c r="B104" s="2"/>
      <c r="C104" s="2"/>
      <c r="D104" s="2"/>
      <c r="E104" s="2"/>
      <c r="F104" s="2"/>
      <c r="G104" s="2"/>
      <c r="H104" s="2"/>
      <c r="I104" s="2"/>
      <c r="J104" s="2"/>
      <c r="L104" s="2"/>
      <c r="M104" s="2"/>
    </row>
    <row r="105" spans="1:18" x14ac:dyDescent="0.25">
      <c r="A105" s="2"/>
      <c r="B105" s="2"/>
      <c r="C105" s="2"/>
      <c r="D105" s="2"/>
      <c r="E105" s="2"/>
      <c r="F105" s="2"/>
      <c r="G105" s="2"/>
      <c r="H105" s="2"/>
      <c r="I105" s="2"/>
      <c r="J105" s="2"/>
      <c r="L105" s="2"/>
      <c r="M105" s="2"/>
    </row>
    <row r="106" spans="1:18" x14ac:dyDescent="0.25">
      <c r="A106" s="2"/>
      <c r="B106" s="2"/>
      <c r="C106" s="2"/>
      <c r="D106" s="2"/>
      <c r="E106" s="2"/>
      <c r="F106" s="2"/>
      <c r="G106" s="2"/>
      <c r="H106" s="2"/>
      <c r="I106" s="2"/>
      <c r="J106" s="2"/>
      <c r="L106" s="2"/>
      <c r="M106" s="2"/>
      <c r="N106" s="2"/>
      <c r="O106" s="2"/>
    </row>
    <row r="107" spans="1:18" x14ac:dyDescent="0.25">
      <c r="A107" s="2"/>
      <c r="B107" s="2"/>
      <c r="C107" s="2"/>
      <c r="D107" s="2"/>
      <c r="E107" s="2"/>
      <c r="F107" s="2"/>
      <c r="G107" s="2"/>
      <c r="H107" s="2"/>
      <c r="I107" s="2"/>
      <c r="J107" s="2"/>
      <c r="L107" s="2"/>
      <c r="M107" s="2"/>
      <c r="N107" s="1"/>
      <c r="O107" s="2"/>
      <c r="R107" s="8"/>
    </row>
    <row r="108" spans="1:18" x14ac:dyDescent="0.25">
      <c r="A108" s="2"/>
      <c r="B108" s="19"/>
      <c r="C108" s="19"/>
      <c r="D108" s="19"/>
      <c r="E108" s="19"/>
      <c r="F108" s="19"/>
      <c r="G108" s="19"/>
      <c r="H108" s="19"/>
      <c r="I108" s="19"/>
      <c r="J108" s="19"/>
      <c r="L108" s="19"/>
      <c r="M108" s="19"/>
      <c r="N108" s="9"/>
      <c r="O108" s="9"/>
      <c r="P108" s="9"/>
      <c r="Q108" s="9"/>
      <c r="R108" s="9"/>
    </row>
    <row r="109" spans="1:18" x14ac:dyDescent="0.25">
      <c r="A109" s="2"/>
      <c r="B109" s="6"/>
      <c r="C109" s="6"/>
      <c r="D109" s="6"/>
      <c r="E109" s="6"/>
      <c r="F109" s="6"/>
      <c r="G109" s="6"/>
      <c r="H109" s="6"/>
      <c r="I109" s="6"/>
      <c r="J109" s="6"/>
      <c r="L109" s="6"/>
      <c r="M109" s="6"/>
      <c r="N109" s="4"/>
      <c r="O109" s="4"/>
      <c r="P109" s="4"/>
      <c r="Q109" s="4"/>
      <c r="R109" s="4"/>
    </row>
    <row r="110" spans="1:18" x14ac:dyDescent="0.25">
      <c r="A110" s="2"/>
      <c r="B110" s="20"/>
      <c r="C110" s="14"/>
      <c r="D110" s="20"/>
      <c r="E110" s="20"/>
      <c r="F110" s="20"/>
      <c r="G110" s="20"/>
      <c r="H110" s="20"/>
      <c r="I110" s="20"/>
      <c r="J110" s="20"/>
      <c r="L110" s="11"/>
      <c r="M110" s="20"/>
      <c r="N110" s="13"/>
      <c r="O110" s="13"/>
      <c r="P110" s="13"/>
      <c r="Q110" s="13"/>
      <c r="R110" s="13"/>
    </row>
    <row r="111" spans="1:18" x14ac:dyDescent="0.25">
      <c r="A111" s="2"/>
      <c r="B111" s="6"/>
      <c r="C111" s="11"/>
      <c r="D111" s="6"/>
      <c r="E111" s="6"/>
      <c r="F111" s="6"/>
      <c r="G111" s="6"/>
      <c r="H111" s="6"/>
      <c r="I111" s="6"/>
      <c r="J111" s="6"/>
      <c r="L111" s="2"/>
      <c r="M111" s="6"/>
      <c r="O111" s="4"/>
    </row>
    <row r="112" spans="1:18" x14ac:dyDescent="0.25">
      <c r="A112" s="16"/>
      <c r="B112" s="2"/>
      <c r="C112" s="2"/>
      <c r="D112" s="2"/>
      <c r="E112" s="2"/>
      <c r="F112" s="2"/>
      <c r="G112" s="2"/>
      <c r="H112" s="2"/>
      <c r="I112" s="2"/>
      <c r="J112" s="2"/>
      <c r="M112" s="2"/>
    </row>
    <row r="115" spans="12:12" x14ac:dyDescent="0.25">
      <c r="L115" s="2"/>
    </row>
    <row r="154" s="17" customFormat="1" x14ac:dyDescent="0.25"/>
  </sheetData>
  <hyperlinks>
    <hyperlink ref="N31" r:id="rId1"/>
  </hyperlinks>
  <pageMargins left="0.7" right="0.7" top="0.75" bottom="0.75" header="0.3" footer="0.3"/>
  <pageSetup paperSize="9"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5" sqref="A5:A6"/>
    </sheetView>
  </sheetViews>
  <sheetFormatPr baseColWidth="10" defaultColWidth="8.85546875" defaultRowHeight="15" x14ac:dyDescent="0.25"/>
  <sheetData>
    <row r="1" spans="1:1" x14ac:dyDescent="0.25">
      <c r="A1" t="s">
        <v>210</v>
      </c>
    </row>
    <row r="2" spans="1:1" x14ac:dyDescent="0.25">
      <c r="A2" t="s">
        <v>230</v>
      </c>
    </row>
    <row r="5" spans="1:1" x14ac:dyDescent="0.25">
      <c r="A5" t="s">
        <v>227</v>
      </c>
    </row>
    <row r="6" spans="1:1" x14ac:dyDescent="0.25">
      <c r="A6" t="s">
        <v>228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9"/>
  <sheetViews>
    <sheetView zoomScale="115" zoomScaleNormal="115" workbookViewId="0">
      <pane ySplit="1" topLeftCell="A47" activePane="bottomLeft" state="frozen"/>
      <selection activeCell="K25" sqref="K25"/>
      <selection pane="bottomLeft" activeCell="G47" sqref="A1:P99"/>
    </sheetView>
  </sheetViews>
  <sheetFormatPr baseColWidth="10" defaultRowHeight="15" x14ac:dyDescent="0.25"/>
  <cols>
    <col min="1" max="1" width="22.7109375" customWidth="1"/>
  </cols>
  <sheetData>
    <row r="1" spans="1:16" x14ac:dyDescent="0.25">
      <c r="B1" s="1" t="s">
        <v>22</v>
      </c>
      <c r="C1" s="1" t="s">
        <v>17</v>
      </c>
      <c r="D1" s="1" t="s">
        <v>18</v>
      </c>
      <c r="E1" s="1" t="s">
        <v>19</v>
      </c>
      <c r="F1" s="1" t="s">
        <v>1555</v>
      </c>
      <c r="G1" s="1" t="s">
        <v>406</v>
      </c>
      <c r="H1" s="1" t="s">
        <v>264</v>
      </c>
      <c r="I1" s="1" t="s">
        <v>409</v>
      </c>
      <c r="J1" s="1" t="s">
        <v>265</v>
      </c>
      <c r="K1" s="1" t="s">
        <v>405</v>
      </c>
      <c r="L1" s="1" t="s">
        <v>408</v>
      </c>
      <c r="M1" s="1" t="s">
        <v>404</v>
      </c>
      <c r="N1" s="1" t="s">
        <v>403</v>
      </c>
      <c r="O1" s="1" t="s">
        <v>383</v>
      </c>
      <c r="P1" s="1" t="s">
        <v>407</v>
      </c>
    </row>
    <row r="2" spans="1:16" s="1" customFormat="1" x14ac:dyDescent="0.25">
      <c r="A2" s="1" t="s">
        <v>802</v>
      </c>
      <c r="B2" s="1" t="s">
        <v>118</v>
      </c>
      <c r="C2" s="1" t="s">
        <v>118</v>
      </c>
      <c r="D2" s="1" t="s">
        <v>118</v>
      </c>
      <c r="E2" s="1" t="s">
        <v>118</v>
      </c>
      <c r="F2" s="1" t="s">
        <v>118</v>
      </c>
      <c r="G2" s="1" t="s">
        <v>117</v>
      </c>
      <c r="H2" s="1" t="s">
        <v>117</v>
      </c>
      <c r="I2" s="1" t="s">
        <v>117</v>
      </c>
      <c r="J2" s="1" t="s">
        <v>118</v>
      </c>
      <c r="K2" s="1" t="s">
        <v>118</v>
      </c>
      <c r="L2" s="1" t="s">
        <v>117</v>
      </c>
      <c r="M2" s="1" t="s">
        <v>117</v>
      </c>
      <c r="N2" s="1" t="s">
        <v>117</v>
      </c>
      <c r="O2" s="1" t="s">
        <v>117</v>
      </c>
      <c r="P2" s="1" t="s">
        <v>117</v>
      </c>
    </row>
    <row r="3" spans="1:16" s="1" customFormat="1" x14ac:dyDescent="0.25">
      <c r="A3" s="1" t="s">
        <v>1543</v>
      </c>
      <c r="B3" s="1">
        <v>12</v>
      </c>
      <c r="C3" s="1">
        <v>12</v>
      </c>
      <c r="D3" s="1">
        <v>12</v>
      </c>
      <c r="E3" s="1">
        <v>12</v>
      </c>
      <c r="F3" s="1">
        <v>12</v>
      </c>
      <c r="G3" s="1">
        <v>1</v>
      </c>
      <c r="H3" s="1">
        <v>1</v>
      </c>
      <c r="I3" s="1">
        <v>10000</v>
      </c>
      <c r="J3" s="1">
        <v>12</v>
      </c>
      <c r="K3" s="1">
        <v>12</v>
      </c>
      <c r="L3" s="1">
        <v>1</v>
      </c>
      <c r="M3" s="1">
        <v>1</v>
      </c>
      <c r="N3" s="1">
        <v>1</v>
      </c>
      <c r="O3" s="1">
        <v>1</v>
      </c>
      <c r="P3" s="1">
        <v>1</v>
      </c>
    </row>
    <row r="4" spans="1:16" x14ac:dyDescent="0.25">
      <c r="A4" t="s">
        <v>384</v>
      </c>
      <c r="B4">
        <v>1000</v>
      </c>
      <c r="C4">
        <v>1000</v>
      </c>
      <c r="D4">
        <v>1000</v>
      </c>
      <c r="E4">
        <v>3000</v>
      </c>
      <c r="F4">
        <v>1000</v>
      </c>
      <c r="G4">
        <v>10000</v>
      </c>
      <c r="H4">
        <v>10000</v>
      </c>
      <c r="I4">
        <v>150</v>
      </c>
      <c r="J4">
        <v>30000</v>
      </c>
      <c r="K4">
        <v>3000</v>
      </c>
      <c r="L4">
        <v>10000</v>
      </c>
      <c r="M4">
        <v>10000</v>
      </c>
      <c r="N4">
        <v>10000</v>
      </c>
      <c r="O4">
        <v>10000</v>
      </c>
      <c r="P4">
        <v>10000</v>
      </c>
    </row>
    <row r="5" spans="1:16" x14ac:dyDescent="0.25">
      <c r="A5" t="s">
        <v>386</v>
      </c>
      <c r="B5">
        <v>3000</v>
      </c>
      <c r="C5">
        <v>3000</v>
      </c>
      <c r="D5">
        <v>3000</v>
      </c>
      <c r="E5">
        <v>12000</v>
      </c>
      <c r="F5">
        <v>3000</v>
      </c>
      <c r="G5">
        <v>30000</v>
      </c>
      <c r="H5">
        <v>50000</v>
      </c>
      <c r="I5">
        <v>600</v>
      </c>
      <c r="J5">
        <v>60000</v>
      </c>
      <c r="K5">
        <v>12000</v>
      </c>
      <c r="L5">
        <v>40000</v>
      </c>
      <c r="M5">
        <v>50000</v>
      </c>
      <c r="N5">
        <v>50000</v>
      </c>
      <c r="O5">
        <v>50000</v>
      </c>
      <c r="P5">
        <v>40000</v>
      </c>
    </row>
    <row r="6" spans="1:16" x14ac:dyDescent="0.25">
      <c r="A6" t="s">
        <v>387</v>
      </c>
      <c r="B6">
        <v>5000</v>
      </c>
      <c r="C6">
        <v>5000</v>
      </c>
      <c r="D6">
        <v>5000</v>
      </c>
      <c r="E6">
        <v>20000</v>
      </c>
      <c r="F6">
        <v>5000</v>
      </c>
      <c r="G6">
        <v>50000</v>
      </c>
      <c r="H6">
        <v>70000</v>
      </c>
      <c r="I6">
        <v>1000</v>
      </c>
      <c r="J6">
        <v>100000</v>
      </c>
      <c r="K6">
        <v>20000</v>
      </c>
      <c r="L6">
        <v>60000</v>
      </c>
      <c r="M6">
        <v>70000</v>
      </c>
      <c r="N6">
        <v>70000</v>
      </c>
      <c r="O6">
        <v>70000</v>
      </c>
      <c r="P6">
        <v>60000</v>
      </c>
    </row>
    <row r="7" spans="1:16" x14ac:dyDescent="0.25">
      <c r="A7" t="s">
        <v>388</v>
      </c>
      <c r="B7">
        <v>10000</v>
      </c>
      <c r="C7">
        <v>10000</v>
      </c>
      <c r="D7">
        <v>10000</v>
      </c>
      <c r="E7">
        <v>50000</v>
      </c>
      <c r="F7">
        <v>10000</v>
      </c>
      <c r="G7">
        <v>100000</v>
      </c>
      <c r="H7">
        <v>100000</v>
      </c>
      <c r="I7">
        <v>1500</v>
      </c>
      <c r="J7">
        <v>300000</v>
      </c>
      <c r="K7">
        <v>50000</v>
      </c>
      <c r="L7">
        <v>100000</v>
      </c>
      <c r="M7">
        <v>100000</v>
      </c>
      <c r="N7">
        <v>100000</v>
      </c>
      <c r="O7">
        <v>100000</v>
      </c>
      <c r="P7">
        <v>100000</v>
      </c>
    </row>
    <row r="8" spans="1:16" x14ac:dyDescent="0.25">
      <c r="A8" t="s">
        <v>385</v>
      </c>
      <c r="B8">
        <v>1.0309278399999999</v>
      </c>
      <c r="C8">
        <v>1.0309278399999999</v>
      </c>
      <c r="D8">
        <v>1.0309278399999999</v>
      </c>
      <c r="E8">
        <v>0.24096386</v>
      </c>
      <c r="F8">
        <v>1.0309278399999999</v>
      </c>
      <c r="G8">
        <v>1.2360939399999999</v>
      </c>
      <c r="H8">
        <v>1.09649123</v>
      </c>
      <c r="I8">
        <v>6.3291099999999998E-3</v>
      </c>
      <c r="J8">
        <v>9.5238100000000006E-3</v>
      </c>
      <c r="K8">
        <v>0.26666666999999999</v>
      </c>
      <c r="L8">
        <v>1</v>
      </c>
      <c r="M8">
        <v>1.09649123</v>
      </c>
      <c r="N8">
        <v>1.09649123</v>
      </c>
      <c r="O8">
        <v>1.09649123</v>
      </c>
      <c r="P8">
        <v>1</v>
      </c>
    </row>
    <row r="9" spans="1:16" x14ac:dyDescent="0.25">
      <c r="A9" s="2" t="s">
        <v>392</v>
      </c>
      <c r="B9" t="s">
        <v>793</v>
      </c>
      <c r="C9" t="s">
        <v>794</v>
      </c>
      <c r="D9" t="s">
        <v>795</v>
      </c>
      <c r="E9" t="s">
        <v>1266</v>
      </c>
      <c r="F9" t="s">
        <v>796</v>
      </c>
      <c r="G9" t="s">
        <v>390</v>
      </c>
      <c r="H9" t="s">
        <v>757</v>
      </c>
      <c r="I9" t="s">
        <v>1651</v>
      </c>
      <c r="J9" t="s">
        <v>797</v>
      </c>
      <c r="K9" t="s">
        <v>803</v>
      </c>
      <c r="L9" t="s">
        <v>389</v>
      </c>
      <c r="M9" t="s">
        <v>798</v>
      </c>
      <c r="N9" t="s">
        <v>799</v>
      </c>
      <c r="O9" t="s">
        <v>800</v>
      </c>
      <c r="P9" t="s">
        <v>801</v>
      </c>
    </row>
    <row r="10" spans="1:16" x14ac:dyDescent="0.25">
      <c r="A10" s="2" t="s">
        <v>393</v>
      </c>
      <c r="B10" t="s">
        <v>481</v>
      </c>
      <c r="C10" t="s">
        <v>666</v>
      </c>
      <c r="D10" t="s">
        <v>701</v>
      </c>
      <c r="E10" t="s">
        <v>702</v>
      </c>
      <c r="F10" t="s">
        <v>723</v>
      </c>
      <c r="G10" t="s">
        <v>399</v>
      </c>
      <c r="H10" t="s">
        <v>399</v>
      </c>
      <c r="I10" t="s">
        <v>724</v>
      </c>
      <c r="J10" t="s">
        <v>756</v>
      </c>
      <c r="K10" t="s">
        <v>758</v>
      </c>
      <c r="L10" t="s">
        <v>399</v>
      </c>
      <c r="M10" t="s">
        <v>481</v>
      </c>
      <c r="N10" t="s">
        <v>666</v>
      </c>
      <c r="O10" t="s">
        <v>701</v>
      </c>
      <c r="P10" t="s">
        <v>723</v>
      </c>
    </row>
    <row r="11" spans="1:16" x14ac:dyDescent="0.25">
      <c r="A11" s="2" t="s">
        <v>394</v>
      </c>
      <c r="B11" t="s">
        <v>482</v>
      </c>
      <c r="C11" t="s">
        <v>667</v>
      </c>
      <c r="D11" t="s">
        <v>700</v>
      </c>
      <c r="E11" t="s">
        <v>703</v>
      </c>
      <c r="F11" t="s">
        <v>722</v>
      </c>
      <c r="G11" t="s">
        <v>391</v>
      </c>
      <c r="H11" t="s">
        <v>391</v>
      </c>
      <c r="I11" t="s">
        <v>725</v>
      </c>
      <c r="J11" t="s">
        <v>755</v>
      </c>
      <c r="K11" t="s">
        <v>759</v>
      </c>
      <c r="L11" t="s">
        <v>391</v>
      </c>
      <c r="M11" t="s">
        <v>482</v>
      </c>
      <c r="N11" t="s">
        <v>667</v>
      </c>
      <c r="O11" t="s">
        <v>700</v>
      </c>
      <c r="P11" t="s">
        <v>722</v>
      </c>
    </row>
    <row r="12" spans="1:16" x14ac:dyDescent="0.25">
      <c r="A12" s="2" t="s">
        <v>395</v>
      </c>
      <c r="B12" t="s">
        <v>545</v>
      </c>
      <c r="C12" t="s">
        <v>668</v>
      </c>
      <c r="D12" t="s">
        <v>699</v>
      </c>
      <c r="E12" t="s">
        <v>1267</v>
      </c>
      <c r="F12" t="s">
        <v>721</v>
      </c>
      <c r="G12" t="s">
        <v>1652</v>
      </c>
      <c r="H12" t="s">
        <v>533</v>
      </c>
      <c r="I12" t="s">
        <v>726</v>
      </c>
      <c r="J12" t="s">
        <v>754</v>
      </c>
      <c r="K12" t="s">
        <v>760</v>
      </c>
      <c r="L12" t="s">
        <v>1652</v>
      </c>
      <c r="M12" t="s">
        <v>545</v>
      </c>
      <c r="N12" t="s">
        <v>668</v>
      </c>
      <c r="O12" t="s">
        <v>699</v>
      </c>
      <c r="P12" t="s">
        <v>721</v>
      </c>
    </row>
    <row r="13" spans="1:16" x14ac:dyDescent="0.25">
      <c r="A13" s="2" t="s">
        <v>1653</v>
      </c>
      <c r="B13" t="s">
        <v>1654</v>
      </c>
      <c r="C13" t="s">
        <v>1655</v>
      </c>
      <c r="D13" t="s">
        <v>1656</v>
      </c>
      <c r="E13" t="s">
        <v>1657</v>
      </c>
      <c r="F13" t="s">
        <v>1658</v>
      </c>
      <c r="G13" t="s">
        <v>1659</v>
      </c>
      <c r="H13" t="s">
        <v>1659</v>
      </c>
      <c r="I13" t="s">
        <v>1660</v>
      </c>
      <c r="J13" t="s">
        <v>1661</v>
      </c>
      <c r="K13" t="s">
        <v>1662</v>
      </c>
      <c r="L13" t="s">
        <v>1659</v>
      </c>
      <c r="M13" t="s">
        <v>1654</v>
      </c>
      <c r="N13" t="s">
        <v>1655</v>
      </c>
      <c r="O13" t="s">
        <v>1656</v>
      </c>
      <c r="P13" t="s">
        <v>1658</v>
      </c>
    </row>
    <row r="14" spans="1:16" x14ac:dyDescent="0.25">
      <c r="A14" s="2" t="s">
        <v>1663</v>
      </c>
      <c r="B14" t="s">
        <v>1664</v>
      </c>
      <c r="C14" t="s">
        <v>1665</v>
      </c>
      <c r="D14" t="s">
        <v>1666</v>
      </c>
      <c r="E14" t="s">
        <v>1667</v>
      </c>
      <c r="F14" t="s">
        <v>1668</v>
      </c>
      <c r="G14" t="s">
        <v>1669</v>
      </c>
      <c r="H14" t="s">
        <v>1670</v>
      </c>
      <c r="I14" t="s">
        <v>1671</v>
      </c>
      <c r="J14" t="s">
        <v>1672</v>
      </c>
      <c r="K14" t="s">
        <v>1673</v>
      </c>
      <c r="L14" t="s">
        <v>1674</v>
      </c>
      <c r="M14" t="s">
        <v>1675</v>
      </c>
      <c r="N14" t="s">
        <v>1676</v>
      </c>
      <c r="O14" t="s">
        <v>1677</v>
      </c>
      <c r="P14" t="s">
        <v>1678</v>
      </c>
    </row>
    <row r="15" spans="1:16" x14ac:dyDescent="0.25">
      <c r="A15" s="2" t="s">
        <v>396</v>
      </c>
      <c r="B15" t="s">
        <v>1679</v>
      </c>
      <c r="C15" t="s">
        <v>669</v>
      </c>
      <c r="D15" t="s">
        <v>698</v>
      </c>
      <c r="E15" t="s">
        <v>1741</v>
      </c>
      <c r="F15" t="s">
        <v>720</v>
      </c>
      <c r="G15" t="s">
        <v>1680</v>
      </c>
      <c r="H15" t="s">
        <v>1680</v>
      </c>
      <c r="I15" t="s">
        <v>727</v>
      </c>
      <c r="J15" t="s">
        <v>752</v>
      </c>
      <c r="K15" t="s">
        <v>761</v>
      </c>
      <c r="L15" t="s">
        <v>1680</v>
      </c>
      <c r="M15" t="s">
        <v>1679</v>
      </c>
      <c r="N15" t="s">
        <v>669</v>
      </c>
      <c r="O15" t="s">
        <v>698</v>
      </c>
      <c r="P15" t="s">
        <v>720</v>
      </c>
    </row>
    <row r="16" spans="1:16" x14ac:dyDescent="0.25">
      <c r="A16" s="2" t="s">
        <v>397</v>
      </c>
      <c r="B16" t="s">
        <v>1681</v>
      </c>
      <c r="C16" t="s">
        <v>670</v>
      </c>
      <c r="D16" t="s">
        <v>697</v>
      </c>
      <c r="E16" t="s">
        <v>1268</v>
      </c>
      <c r="F16" t="s">
        <v>719</v>
      </c>
      <c r="G16" t="s">
        <v>1682</v>
      </c>
      <c r="H16" t="s">
        <v>1682</v>
      </c>
      <c r="I16" t="s">
        <v>728</v>
      </c>
      <c r="J16" t="s">
        <v>753</v>
      </c>
      <c r="K16" t="s">
        <v>762</v>
      </c>
      <c r="L16" t="s">
        <v>1682</v>
      </c>
      <c r="M16" t="s">
        <v>1681</v>
      </c>
      <c r="N16" t="s">
        <v>670</v>
      </c>
      <c r="O16" t="s">
        <v>697</v>
      </c>
      <c r="P16" t="s">
        <v>719</v>
      </c>
    </row>
    <row r="17" spans="1:18" x14ac:dyDescent="0.25">
      <c r="A17" t="s">
        <v>398</v>
      </c>
      <c r="B17" t="s">
        <v>484</v>
      </c>
      <c r="C17" t="s">
        <v>671</v>
      </c>
      <c r="D17" t="s">
        <v>696</v>
      </c>
      <c r="E17" t="s">
        <v>704</v>
      </c>
      <c r="F17" t="s">
        <v>718</v>
      </c>
      <c r="G17" t="s">
        <v>400</v>
      </c>
      <c r="H17" t="s">
        <v>400</v>
      </c>
      <c r="I17" t="s">
        <v>729</v>
      </c>
      <c r="J17" t="s">
        <v>751</v>
      </c>
      <c r="K17" t="s">
        <v>763</v>
      </c>
      <c r="L17" t="s">
        <v>400</v>
      </c>
      <c r="M17" t="s">
        <v>484</v>
      </c>
      <c r="N17" t="s">
        <v>671</v>
      </c>
      <c r="O17" t="s">
        <v>696</v>
      </c>
      <c r="P17" t="s">
        <v>718</v>
      </c>
    </row>
    <row r="18" spans="1:18" x14ac:dyDescent="0.25">
      <c r="A18" t="s">
        <v>1269</v>
      </c>
      <c r="B18" t="s">
        <v>1270</v>
      </c>
      <c r="C18" t="s">
        <v>1271</v>
      </c>
      <c r="D18" t="s">
        <v>1272</v>
      </c>
      <c r="E18" t="s">
        <v>1273</v>
      </c>
      <c r="F18" t="s">
        <v>1274</v>
      </c>
      <c r="G18" t="s">
        <v>1683</v>
      </c>
      <c r="H18" t="s">
        <v>1275</v>
      </c>
      <c r="I18" t="s">
        <v>1276</v>
      </c>
      <c r="J18" t="s">
        <v>1277</v>
      </c>
      <c r="K18" t="s">
        <v>1278</v>
      </c>
      <c r="L18" t="s">
        <v>1683</v>
      </c>
      <c r="M18" t="s">
        <v>1270</v>
      </c>
      <c r="N18" t="s">
        <v>1271</v>
      </c>
      <c r="O18" t="s">
        <v>1272</v>
      </c>
      <c r="P18" t="s">
        <v>1274</v>
      </c>
    </row>
    <row r="19" spans="1:18" x14ac:dyDescent="0.25">
      <c r="A19" s="2" t="s">
        <v>401</v>
      </c>
      <c r="B19" s="19">
        <v>1000</v>
      </c>
      <c r="C19" s="19">
        <v>1000</v>
      </c>
      <c r="D19" s="19">
        <v>1000</v>
      </c>
      <c r="E19" s="19">
        <v>5000</v>
      </c>
      <c r="F19" s="19">
        <v>1000</v>
      </c>
      <c r="G19" s="19">
        <v>10000</v>
      </c>
      <c r="H19" s="19">
        <v>10000</v>
      </c>
      <c r="I19" s="19">
        <v>200</v>
      </c>
      <c r="J19" s="19">
        <v>100000</v>
      </c>
      <c r="K19" s="19">
        <v>5000</v>
      </c>
      <c r="L19" s="19">
        <v>10000</v>
      </c>
      <c r="M19" s="19">
        <v>10000</v>
      </c>
      <c r="N19" s="19">
        <v>10000</v>
      </c>
      <c r="O19" s="19">
        <v>10000</v>
      </c>
      <c r="P19" s="19">
        <v>10000</v>
      </c>
      <c r="Q19" s="12"/>
      <c r="R19" s="12"/>
    </row>
    <row r="20" spans="1:18" x14ac:dyDescent="0.25">
      <c r="A20" t="s">
        <v>402</v>
      </c>
      <c r="B20">
        <v>250</v>
      </c>
      <c r="C20">
        <v>250</v>
      </c>
      <c r="D20">
        <v>250</v>
      </c>
      <c r="E20" s="2">
        <v>1000</v>
      </c>
      <c r="F20">
        <v>250</v>
      </c>
      <c r="G20">
        <v>2500</v>
      </c>
      <c r="H20">
        <v>2500</v>
      </c>
      <c r="I20">
        <v>50</v>
      </c>
      <c r="J20">
        <v>25000</v>
      </c>
      <c r="K20">
        <v>1000</v>
      </c>
      <c r="L20">
        <v>2500</v>
      </c>
      <c r="M20">
        <v>2500</v>
      </c>
      <c r="N20">
        <v>2500</v>
      </c>
      <c r="O20">
        <v>2500</v>
      </c>
      <c r="P20">
        <v>2500</v>
      </c>
    </row>
    <row r="21" spans="1:18" x14ac:dyDescent="0.25">
      <c r="A21" s="2" t="s">
        <v>1249</v>
      </c>
      <c r="B21" s="40" t="s">
        <v>1237</v>
      </c>
      <c r="C21" s="40" t="s">
        <v>1240</v>
      </c>
      <c r="D21" s="40" t="s">
        <v>1241</v>
      </c>
      <c r="E21" s="40" t="s">
        <v>1241</v>
      </c>
      <c r="F21" s="40" t="s">
        <v>1242</v>
      </c>
      <c r="G21" s="40" t="s">
        <v>1238</v>
      </c>
      <c r="H21" s="40" t="s">
        <v>1238</v>
      </c>
      <c r="I21" s="40" t="s">
        <v>1248</v>
      </c>
      <c r="J21" s="40" t="s">
        <v>1243</v>
      </c>
      <c r="K21" s="40" t="s">
        <v>1239</v>
      </c>
      <c r="L21" s="40" t="s">
        <v>1238</v>
      </c>
      <c r="M21" s="40" t="s">
        <v>1244</v>
      </c>
      <c r="N21" s="40" t="s">
        <v>1245</v>
      </c>
      <c r="O21" s="40" t="s">
        <v>1246</v>
      </c>
      <c r="P21" s="40" t="s">
        <v>1247</v>
      </c>
    </row>
    <row r="22" spans="1:18" x14ac:dyDescent="0.25">
      <c r="A22" s="2" t="s">
        <v>1250</v>
      </c>
      <c r="B22" s="40" t="s">
        <v>1684</v>
      </c>
      <c r="C22" s="40" t="s">
        <v>1685</v>
      </c>
      <c r="D22" s="40" t="s">
        <v>1686</v>
      </c>
      <c r="E22" s="40" t="s">
        <v>1687</v>
      </c>
      <c r="F22" s="40" t="s">
        <v>1688</v>
      </c>
      <c r="G22" s="40" t="s">
        <v>1251</v>
      </c>
      <c r="H22" s="40" t="s">
        <v>1251</v>
      </c>
      <c r="I22" s="40" t="s">
        <v>1261</v>
      </c>
      <c r="J22" s="40" t="s">
        <v>1260</v>
      </c>
      <c r="K22" s="40" t="s">
        <v>1262</v>
      </c>
      <c r="L22" s="40" t="s">
        <v>1251</v>
      </c>
      <c r="M22" s="40" t="s">
        <v>1256</v>
      </c>
      <c r="N22" s="40" t="s">
        <v>1254</v>
      </c>
      <c r="O22" s="40" t="s">
        <v>1253</v>
      </c>
      <c r="P22" s="40" t="s">
        <v>1252</v>
      </c>
    </row>
    <row r="23" spans="1:18" x14ac:dyDescent="0.25">
      <c r="A23" s="1" t="s">
        <v>1264</v>
      </c>
      <c r="B23" s="40" t="s">
        <v>1224</v>
      </c>
      <c r="C23" s="40" t="s">
        <v>1225</v>
      </c>
      <c r="D23" s="40" t="s">
        <v>1226</v>
      </c>
      <c r="E23" s="62" t="s">
        <v>1227</v>
      </c>
      <c r="F23" s="68" t="s">
        <v>1228</v>
      </c>
      <c r="G23" s="40" t="s">
        <v>166</v>
      </c>
      <c r="H23" s="68" t="s">
        <v>166</v>
      </c>
      <c r="I23" s="40" t="s">
        <v>1232</v>
      </c>
      <c r="J23" s="40" t="s">
        <v>1233</v>
      </c>
      <c r="K23" s="40" t="s">
        <v>1234</v>
      </c>
      <c r="L23" s="40" t="s">
        <v>166</v>
      </c>
      <c r="M23" s="40" t="s">
        <v>1235</v>
      </c>
      <c r="N23" s="40" t="s">
        <v>1229</v>
      </c>
      <c r="O23" s="40" t="s">
        <v>1230</v>
      </c>
      <c r="P23" s="40" t="s">
        <v>1231</v>
      </c>
    </row>
    <row r="24" spans="1:18" x14ac:dyDescent="0.25">
      <c r="A24" s="2" t="s">
        <v>1441</v>
      </c>
      <c r="B24" s="40" t="s">
        <v>490</v>
      </c>
      <c r="C24" s="40" t="s">
        <v>679</v>
      </c>
      <c r="D24" s="40" t="s">
        <v>1442</v>
      </c>
      <c r="E24" s="40" t="s">
        <v>708</v>
      </c>
      <c r="F24" s="68" t="s">
        <v>1443</v>
      </c>
      <c r="G24" s="40" t="s">
        <v>1689</v>
      </c>
      <c r="H24" s="69" t="s">
        <v>1444</v>
      </c>
      <c r="I24" t="s">
        <v>733</v>
      </c>
      <c r="J24" t="s">
        <v>747</v>
      </c>
      <c r="K24" t="s">
        <v>767</v>
      </c>
      <c r="L24" t="s">
        <v>462</v>
      </c>
      <c r="M24" t="s">
        <v>1445</v>
      </c>
      <c r="N24" t="s">
        <v>780</v>
      </c>
      <c r="O24" t="s">
        <v>1446</v>
      </c>
      <c r="P24" t="s">
        <v>1447</v>
      </c>
    </row>
    <row r="25" spans="1:18" x14ac:dyDescent="0.25">
      <c r="A25" s="2" t="s">
        <v>410</v>
      </c>
      <c r="B25" s="40" t="s">
        <v>1348</v>
      </c>
      <c r="C25" s="40" t="s">
        <v>1332</v>
      </c>
      <c r="D25" s="40" t="s">
        <v>1332</v>
      </c>
      <c r="E25" s="40" t="s">
        <v>1349</v>
      </c>
      <c r="F25" s="68" t="s">
        <v>1332</v>
      </c>
      <c r="G25" s="40" t="s">
        <v>1338</v>
      </c>
      <c r="H25" s="69" t="s">
        <v>1350</v>
      </c>
      <c r="I25" t="s">
        <v>1351</v>
      </c>
      <c r="J25" t="s">
        <v>1352</v>
      </c>
      <c r="K25" t="s">
        <v>1353</v>
      </c>
      <c r="L25" t="s">
        <v>1354</v>
      </c>
      <c r="M25" t="s">
        <v>1350</v>
      </c>
      <c r="N25" t="s">
        <v>1350</v>
      </c>
      <c r="O25" t="s">
        <v>1350</v>
      </c>
      <c r="P25" t="s">
        <v>1354</v>
      </c>
    </row>
    <row r="26" spans="1:18" x14ac:dyDescent="0.25">
      <c r="A26" s="2" t="s">
        <v>412</v>
      </c>
      <c r="B26" s="40" t="s">
        <v>1331</v>
      </c>
      <c r="C26" s="40" t="s">
        <v>1335</v>
      </c>
      <c r="D26" s="40" t="s">
        <v>1336</v>
      </c>
      <c r="E26" s="40" t="s">
        <v>1337</v>
      </c>
      <c r="F26" s="68" t="s">
        <v>1336</v>
      </c>
      <c r="G26" s="40" t="s">
        <v>534</v>
      </c>
      <c r="H26" s="68" t="s">
        <v>1339</v>
      </c>
      <c r="I26" s="40" t="s">
        <v>1340</v>
      </c>
      <c r="J26" s="40" t="s">
        <v>1341</v>
      </c>
      <c r="K26" s="40" t="s">
        <v>1342</v>
      </c>
      <c r="L26" s="40" t="s">
        <v>1343</v>
      </c>
      <c r="M26" s="40" t="s">
        <v>1339</v>
      </c>
      <c r="N26" s="40" t="s">
        <v>1339</v>
      </c>
      <c r="O26" s="40" t="s">
        <v>1339</v>
      </c>
      <c r="P26" s="40" t="s">
        <v>1343</v>
      </c>
    </row>
    <row r="27" spans="1:18" x14ac:dyDescent="0.25">
      <c r="A27" s="2" t="s">
        <v>1355</v>
      </c>
      <c r="B27" s="40" t="s">
        <v>1356</v>
      </c>
      <c r="C27" s="40" t="s">
        <v>1296</v>
      </c>
      <c r="D27" s="40" t="s">
        <v>1300</v>
      </c>
      <c r="E27" s="40" t="s">
        <v>1296</v>
      </c>
      <c r="F27" s="68" t="s">
        <v>1300</v>
      </c>
      <c r="G27" s="40" t="s">
        <v>1300</v>
      </c>
      <c r="H27" s="68" t="s">
        <v>1300</v>
      </c>
      <c r="I27">
        <v>2</v>
      </c>
      <c r="J27">
        <v>2</v>
      </c>
      <c r="K27">
        <v>3</v>
      </c>
      <c r="L27" s="40" t="s">
        <v>1296</v>
      </c>
      <c r="M27" s="40" t="s">
        <v>1300</v>
      </c>
      <c r="N27" s="40" t="s">
        <v>1300</v>
      </c>
      <c r="O27" s="40" t="s">
        <v>1300</v>
      </c>
      <c r="P27" s="40" t="s">
        <v>1296</v>
      </c>
    </row>
    <row r="28" spans="1:18" x14ac:dyDescent="0.25">
      <c r="A28" s="2" t="s">
        <v>1422</v>
      </c>
      <c r="B28" t="s">
        <v>1428</v>
      </c>
      <c r="C28" s="70">
        <v>70</v>
      </c>
      <c r="D28" s="70">
        <v>40</v>
      </c>
      <c r="E28" t="s">
        <v>1423</v>
      </c>
      <c r="F28" s="70">
        <v>35</v>
      </c>
      <c r="G28" t="s">
        <v>1690</v>
      </c>
      <c r="H28" t="s">
        <v>1424</v>
      </c>
      <c r="I28" t="s">
        <v>1425</v>
      </c>
      <c r="J28" t="s">
        <v>1426</v>
      </c>
      <c r="K28" t="s">
        <v>586</v>
      </c>
      <c r="L28" t="s">
        <v>1427</v>
      </c>
      <c r="M28" t="s">
        <v>1424</v>
      </c>
      <c r="N28" t="s">
        <v>1424</v>
      </c>
      <c r="O28" t="s">
        <v>1424</v>
      </c>
      <c r="P28" t="s">
        <v>1427</v>
      </c>
    </row>
    <row r="29" spans="1:18" x14ac:dyDescent="0.25">
      <c r="A29" s="2" t="s">
        <v>413</v>
      </c>
      <c r="B29" t="s">
        <v>483</v>
      </c>
      <c r="C29" t="s">
        <v>483</v>
      </c>
      <c r="D29" t="s">
        <v>483</v>
      </c>
      <c r="E29" t="s">
        <v>1279</v>
      </c>
      <c r="F29" t="s">
        <v>483</v>
      </c>
      <c r="G29" t="s">
        <v>535</v>
      </c>
      <c r="H29" t="s">
        <v>600</v>
      </c>
      <c r="I29" t="s">
        <v>585</v>
      </c>
      <c r="J29" t="s">
        <v>601</v>
      </c>
      <c r="K29" t="s">
        <v>586</v>
      </c>
      <c r="L29" t="s">
        <v>505</v>
      </c>
      <c r="M29" t="s">
        <v>603</v>
      </c>
      <c r="N29" t="s">
        <v>603</v>
      </c>
      <c r="O29" t="s">
        <v>602</v>
      </c>
      <c r="P29" t="s">
        <v>505</v>
      </c>
    </row>
    <row r="30" spans="1:18" x14ac:dyDescent="0.25">
      <c r="A30" s="2" t="s">
        <v>414</v>
      </c>
      <c r="B30" s="32" t="s">
        <v>415</v>
      </c>
      <c r="C30" s="32" t="s">
        <v>574</v>
      </c>
      <c r="D30" s="32" t="s">
        <v>575</v>
      </c>
      <c r="E30" s="32" t="s">
        <v>576</v>
      </c>
      <c r="F30" s="32" t="s">
        <v>577</v>
      </c>
      <c r="G30" t="s">
        <v>469</v>
      </c>
      <c r="H30" t="s">
        <v>244</v>
      </c>
      <c r="I30" t="s">
        <v>578</v>
      </c>
      <c r="J30" t="s">
        <v>579</v>
      </c>
      <c r="K30" t="s">
        <v>580</v>
      </c>
      <c r="L30" t="s">
        <v>470</v>
      </c>
      <c r="M30" t="s">
        <v>582</v>
      </c>
      <c r="N30" t="s">
        <v>581</v>
      </c>
      <c r="O30" t="s">
        <v>583</v>
      </c>
      <c r="P30" t="s">
        <v>584</v>
      </c>
    </row>
    <row r="31" spans="1:18" x14ac:dyDescent="0.25">
      <c r="A31" s="2" t="s">
        <v>417</v>
      </c>
      <c r="B31" s="32" t="s">
        <v>1280</v>
      </c>
      <c r="C31" s="32" t="s">
        <v>1280</v>
      </c>
      <c r="D31" s="32" t="s">
        <v>1280</v>
      </c>
      <c r="E31" s="32" t="s">
        <v>1280</v>
      </c>
      <c r="F31" s="32" t="s">
        <v>1280</v>
      </c>
      <c r="G31" s="32" t="s">
        <v>1280</v>
      </c>
      <c r="H31" s="32" t="s">
        <v>1281</v>
      </c>
      <c r="I31" s="32" t="s">
        <v>1280</v>
      </c>
      <c r="J31" t="s">
        <v>1280</v>
      </c>
      <c r="K31" t="s">
        <v>1281</v>
      </c>
      <c r="L31" t="s">
        <v>1280</v>
      </c>
      <c r="M31" t="s">
        <v>1281</v>
      </c>
      <c r="N31" t="s">
        <v>1281</v>
      </c>
      <c r="O31" t="s">
        <v>1281</v>
      </c>
      <c r="P31" t="s">
        <v>1280</v>
      </c>
    </row>
    <row r="32" spans="1:18" x14ac:dyDescent="0.25">
      <c r="A32" s="2" t="s">
        <v>416</v>
      </c>
      <c r="B32" s="32">
        <v>33</v>
      </c>
      <c r="C32" s="32">
        <v>33</v>
      </c>
      <c r="D32" s="32">
        <v>33</v>
      </c>
      <c r="E32" s="32">
        <v>33</v>
      </c>
      <c r="F32" s="32">
        <v>33</v>
      </c>
      <c r="G32" s="32">
        <v>34</v>
      </c>
      <c r="H32" s="32">
        <v>33</v>
      </c>
      <c r="I32" s="32">
        <v>36</v>
      </c>
      <c r="J32">
        <v>38</v>
      </c>
      <c r="K32">
        <v>35</v>
      </c>
      <c r="L32">
        <v>48</v>
      </c>
      <c r="M32">
        <v>33</v>
      </c>
      <c r="N32">
        <v>33</v>
      </c>
      <c r="O32">
        <v>33</v>
      </c>
      <c r="P32">
        <v>48</v>
      </c>
    </row>
    <row r="33" spans="1:26" x14ac:dyDescent="0.25">
      <c r="A33" s="2" t="s">
        <v>1358</v>
      </c>
      <c r="B33">
        <v>25</v>
      </c>
      <c r="C33">
        <v>25</v>
      </c>
      <c r="D33">
        <v>25</v>
      </c>
      <c r="E33">
        <v>25</v>
      </c>
      <c r="F33">
        <v>25</v>
      </c>
      <c r="G33">
        <v>33</v>
      </c>
      <c r="H33">
        <v>33</v>
      </c>
      <c r="I33">
        <v>33</v>
      </c>
      <c r="J33">
        <v>33</v>
      </c>
      <c r="K33">
        <v>33</v>
      </c>
      <c r="L33">
        <v>33</v>
      </c>
      <c r="M33">
        <v>33</v>
      </c>
      <c r="N33">
        <v>33</v>
      </c>
      <c r="O33">
        <v>33</v>
      </c>
      <c r="P33">
        <v>33</v>
      </c>
    </row>
    <row r="34" spans="1:26" x14ac:dyDescent="0.25">
      <c r="A34" s="2" t="s">
        <v>418</v>
      </c>
      <c r="B34" s="32">
        <v>64</v>
      </c>
      <c r="C34" s="32">
        <v>64</v>
      </c>
      <c r="D34" s="32">
        <v>64</v>
      </c>
      <c r="E34" s="32">
        <v>64</v>
      </c>
      <c r="F34" s="32">
        <v>64</v>
      </c>
      <c r="G34" s="32">
        <v>57</v>
      </c>
      <c r="H34" s="32">
        <v>56</v>
      </c>
      <c r="I34" s="32">
        <v>59</v>
      </c>
      <c r="J34">
        <v>60</v>
      </c>
      <c r="K34">
        <v>58</v>
      </c>
      <c r="L34">
        <v>71</v>
      </c>
      <c r="M34">
        <v>56</v>
      </c>
      <c r="N34">
        <v>56</v>
      </c>
      <c r="O34">
        <v>56</v>
      </c>
      <c r="P34">
        <v>71</v>
      </c>
    </row>
    <row r="35" spans="1:26" x14ac:dyDescent="0.25">
      <c r="A35" s="2" t="s">
        <v>506</v>
      </c>
      <c r="B35" s="32">
        <v>64</v>
      </c>
      <c r="C35" s="32">
        <v>64</v>
      </c>
      <c r="D35" s="32">
        <v>64</v>
      </c>
      <c r="E35" s="32">
        <v>64</v>
      </c>
      <c r="F35" s="32">
        <v>64</v>
      </c>
      <c r="G35" s="32">
        <v>71</v>
      </c>
      <c r="H35" s="32">
        <v>72</v>
      </c>
      <c r="I35" s="32">
        <v>69</v>
      </c>
      <c r="J35">
        <v>72</v>
      </c>
      <c r="K35">
        <v>72</v>
      </c>
      <c r="L35">
        <v>72</v>
      </c>
      <c r="M35">
        <v>72</v>
      </c>
      <c r="N35">
        <v>72</v>
      </c>
      <c r="O35">
        <v>72</v>
      </c>
      <c r="P35">
        <v>72</v>
      </c>
    </row>
    <row r="36" spans="1:26" s="52" customFormat="1" x14ac:dyDescent="0.25">
      <c r="A36" s="51" t="s">
        <v>419</v>
      </c>
      <c r="B36" s="52">
        <v>72</v>
      </c>
      <c r="C36" s="52">
        <v>72</v>
      </c>
      <c r="D36" s="52">
        <v>72</v>
      </c>
      <c r="E36" s="52">
        <v>72</v>
      </c>
      <c r="F36" s="52">
        <v>72</v>
      </c>
      <c r="G36" s="52">
        <v>72</v>
      </c>
      <c r="H36" s="52">
        <v>72</v>
      </c>
      <c r="I36" s="52">
        <v>72</v>
      </c>
      <c r="J36" s="52">
        <v>77</v>
      </c>
      <c r="K36" s="52">
        <v>74</v>
      </c>
      <c r="L36" s="52">
        <v>87</v>
      </c>
      <c r="M36" s="52">
        <v>72</v>
      </c>
      <c r="N36" s="52">
        <v>72</v>
      </c>
      <c r="O36" s="52">
        <v>72</v>
      </c>
      <c r="P36" s="52">
        <v>87</v>
      </c>
    </row>
    <row r="37" spans="1:26" s="52" customFormat="1" x14ac:dyDescent="0.25">
      <c r="A37" s="53" t="s">
        <v>507</v>
      </c>
      <c r="B37" s="53">
        <v>128</v>
      </c>
      <c r="C37" s="53">
        <v>128</v>
      </c>
      <c r="D37" s="53">
        <v>128</v>
      </c>
      <c r="E37" s="53">
        <v>128</v>
      </c>
      <c r="F37" s="53">
        <v>128</v>
      </c>
      <c r="G37" s="53">
        <v>154</v>
      </c>
      <c r="H37" s="53">
        <v>154</v>
      </c>
      <c r="I37" s="53">
        <v>154</v>
      </c>
      <c r="J37" s="53">
        <v>155</v>
      </c>
      <c r="K37" s="54">
        <v>155</v>
      </c>
      <c r="L37" s="53">
        <v>155</v>
      </c>
      <c r="M37" s="53">
        <v>154</v>
      </c>
      <c r="N37" s="53">
        <v>154</v>
      </c>
      <c r="O37" s="53">
        <v>154</v>
      </c>
      <c r="P37" s="53">
        <v>155</v>
      </c>
      <c r="Q37" s="55"/>
      <c r="R37" s="55"/>
      <c r="S37" s="55"/>
      <c r="T37" s="55"/>
      <c r="U37" s="55"/>
      <c r="V37" s="55"/>
      <c r="W37" s="55"/>
      <c r="X37" s="55"/>
      <c r="Y37" s="55"/>
      <c r="Z37" s="55"/>
    </row>
    <row r="38" spans="1:26" s="52" customFormat="1" x14ac:dyDescent="0.25">
      <c r="A38" s="51" t="s">
        <v>532</v>
      </c>
      <c r="B38" s="52">
        <v>118</v>
      </c>
      <c r="C38" s="52">
        <v>118</v>
      </c>
      <c r="D38" s="52">
        <v>118</v>
      </c>
      <c r="E38" s="52">
        <v>118</v>
      </c>
      <c r="F38" s="52">
        <v>118</v>
      </c>
      <c r="G38" s="52">
        <v>145</v>
      </c>
      <c r="H38" s="52">
        <v>145</v>
      </c>
      <c r="I38" s="52">
        <v>145</v>
      </c>
      <c r="J38" s="52">
        <v>145</v>
      </c>
      <c r="K38" s="52">
        <v>145</v>
      </c>
      <c r="L38" s="52">
        <v>145</v>
      </c>
      <c r="M38" s="52">
        <v>145</v>
      </c>
      <c r="N38" s="52">
        <v>145</v>
      </c>
      <c r="O38" s="52">
        <v>145</v>
      </c>
      <c r="P38" s="52">
        <v>145</v>
      </c>
    </row>
    <row r="39" spans="1:26" x14ac:dyDescent="0.25">
      <c r="A39" s="2" t="s">
        <v>527</v>
      </c>
      <c r="B39" s="35" t="s">
        <v>546</v>
      </c>
      <c r="C39" s="35" t="s">
        <v>589</v>
      </c>
      <c r="D39" s="35" t="s">
        <v>590</v>
      </c>
      <c r="E39" s="35" t="s">
        <v>1556</v>
      </c>
      <c r="F39" s="35" t="s">
        <v>591</v>
      </c>
      <c r="G39" s="35" t="s">
        <v>530</v>
      </c>
      <c r="H39" s="35" t="s">
        <v>528</v>
      </c>
      <c r="I39" s="35" t="s">
        <v>592</v>
      </c>
      <c r="J39" s="35" t="s">
        <v>593</v>
      </c>
      <c r="K39" s="35" t="s">
        <v>594</v>
      </c>
      <c r="L39" s="35" t="s">
        <v>528</v>
      </c>
      <c r="M39" s="35" t="s">
        <v>596</v>
      </c>
      <c r="N39" s="35" t="s">
        <v>597</v>
      </c>
      <c r="O39" s="35" t="s">
        <v>595</v>
      </c>
      <c r="P39" s="35" t="s">
        <v>598</v>
      </c>
    </row>
    <row r="40" spans="1:26" x14ac:dyDescent="0.25">
      <c r="A40" s="2" t="s">
        <v>411</v>
      </c>
      <c r="B40" s="6" t="s">
        <v>1432</v>
      </c>
      <c r="C40" s="6" t="s">
        <v>1433</v>
      </c>
      <c r="D40" s="6" t="s">
        <v>1434</v>
      </c>
      <c r="E40" s="6" t="s">
        <v>1435</v>
      </c>
      <c r="F40" s="6" t="s">
        <v>1436</v>
      </c>
      <c r="G40" s="6" t="s">
        <v>1437</v>
      </c>
      <c r="H40" s="6" t="s">
        <v>1437</v>
      </c>
      <c r="I40" s="6" t="s">
        <v>1437</v>
      </c>
      <c r="J40" s="35" t="s">
        <v>1438</v>
      </c>
      <c r="K40" s="6" t="s">
        <v>1439</v>
      </c>
      <c r="L40" s="6" t="s">
        <v>1437</v>
      </c>
      <c r="M40" s="6" t="s">
        <v>1432</v>
      </c>
      <c r="N40" s="6" t="s">
        <v>1433</v>
      </c>
      <c r="O40" s="6" t="s">
        <v>1434</v>
      </c>
      <c r="P40" s="6" t="s">
        <v>1436</v>
      </c>
    </row>
    <row r="41" spans="1:26" x14ac:dyDescent="0.25">
      <c r="A41" s="2" t="s">
        <v>420</v>
      </c>
      <c r="B41" s="35" t="s">
        <v>1432</v>
      </c>
      <c r="C41" s="35" t="s">
        <v>1433</v>
      </c>
      <c r="D41" s="35" t="s">
        <v>1434</v>
      </c>
      <c r="E41" s="35" t="s">
        <v>1435</v>
      </c>
      <c r="F41" s="35" t="s">
        <v>1436</v>
      </c>
      <c r="G41" s="35" t="s">
        <v>1440</v>
      </c>
      <c r="H41" s="35" t="s">
        <v>1440</v>
      </c>
      <c r="I41" s="35" t="s">
        <v>1440</v>
      </c>
      <c r="J41" s="35" t="s">
        <v>1438</v>
      </c>
      <c r="K41" s="35" t="s">
        <v>1439</v>
      </c>
      <c r="L41" s="35" t="s">
        <v>1440</v>
      </c>
      <c r="M41" s="35" t="s">
        <v>1432</v>
      </c>
      <c r="N41" s="35" t="s">
        <v>1433</v>
      </c>
      <c r="O41" s="35" t="s">
        <v>1434</v>
      </c>
      <c r="P41" s="35" t="s">
        <v>1436</v>
      </c>
    </row>
    <row r="42" spans="1:26" x14ac:dyDescent="0.25">
      <c r="A42" s="2" t="s">
        <v>427</v>
      </c>
      <c r="B42" s="35">
        <v>5</v>
      </c>
      <c r="C42" s="35">
        <v>10</v>
      </c>
      <c r="D42" s="35">
        <v>5</v>
      </c>
      <c r="E42" s="35">
        <v>4</v>
      </c>
      <c r="F42" s="35">
        <v>5</v>
      </c>
      <c r="G42" s="35">
        <v>5</v>
      </c>
      <c r="H42" s="35">
        <v>18</v>
      </c>
      <c r="I42" s="35">
        <v>10</v>
      </c>
      <c r="J42" s="35">
        <v>4</v>
      </c>
      <c r="K42" s="35">
        <v>16</v>
      </c>
      <c r="L42" s="35">
        <v>18</v>
      </c>
      <c r="M42" s="35">
        <v>18</v>
      </c>
      <c r="N42" s="35">
        <v>18</v>
      </c>
      <c r="O42" s="35">
        <v>18</v>
      </c>
      <c r="P42" s="35">
        <v>18</v>
      </c>
    </row>
    <row r="43" spans="1:26" x14ac:dyDescent="0.25">
      <c r="A43" s="2" t="s">
        <v>430</v>
      </c>
      <c r="B43" s="40" t="s">
        <v>1296</v>
      </c>
      <c r="C43" s="40" t="s">
        <v>1297</v>
      </c>
      <c r="D43" s="40" t="s">
        <v>1302</v>
      </c>
      <c r="E43" s="40" t="s">
        <v>1297</v>
      </c>
      <c r="F43" s="40" t="s">
        <v>1302</v>
      </c>
      <c r="G43" s="40" t="s">
        <v>1302</v>
      </c>
      <c r="H43" s="40" t="s">
        <v>1302</v>
      </c>
      <c r="I43" s="40" t="s">
        <v>1297</v>
      </c>
      <c r="J43" s="40" t="s">
        <v>1301</v>
      </c>
      <c r="K43" s="40" t="s">
        <v>1709</v>
      </c>
      <c r="L43" s="40" t="s">
        <v>1299</v>
      </c>
      <c r="M43" s="40" t="s">
        <v>1302</v>
      </c>
      <c r="N43" s="40" t="s">
        <v>1302</v>
      </c>
      <c r="O43" s="40" t="s">
        <v>1302</v>
      </c>
      <c r="P43" s="40" t="s">
        <v>1299</v>
      </c>
    </row>
    <row r="44" spans="1:26" x14ac:dyDescent="0.25">
      <c r="A44" s="2" t="s">
        <v>428</v>
      </c>
      <c r="B44" s="40" t="s">
        <v>1296</v>
      </c>
      <c r="C44" s="40" t="s">
        <v>1297</v>
      </c>
      <c r="D44" s="40" t="s">
        <v>1296</v>
      </c>
      <c r="E44" s="40" t="s">
        <v>1296</v>
      </c>
      <c r="F44" s="40" t="s">
        <v>1296</v>
      </c>
      <c r="G44" s="40" t="s">
        <v>1297</v>
      </c>
      <c r="H44" s="40" t="s">
        <v>1297</v>
      </c>
      <c r="I44" s="40" t="s">
        <v>1297</v>
      </c>
      <c r="J44" s="40" t="s">
        <v>1296</v>
      </c>
      <c r="K44" s="40" t="s">
        <v>1298</v>
      </c>
      <c r="L44" s="40" t="s">
        <v>1299</v>
      </c>
      <c r="M44" s="40" t="s">
        <v>1297</v>
      </c>
      <c r="N44" s="40" t="s">
        <v>1297</v>
      </c>
      <c r="O44" s="40" t="s">
        <v>1297</v>
      </c>
      <c r="P44" s="40" t="s">
        <v>1299</v>
      </c>
    </row>
    <row r="45" spans="1:26" x14ac:dyDescent="0.25">
      <c r="A45" s="2" t="s">
        <v>429</v>
      </c>
      <c r="B45" s="40" t="s">
        <v>1300</v>
      </c>
      <c r="C45" s="40" t="s">
        <v>1296</v>
      </c>
      <c r="D45" s="40" t="s">
        <v>1300</v>
      </c>
      <c r="E45" s="40" t="s">
        <v>1300</v>
      </c>
      <c r="F45" s="40" t="s">
        <v>1300</v>
      </c>
      <c r="G45" s="40" t="s">
        <v>1300</v>
      </c>
      <c r="H45" s="40" t="s">
        <v>1300</v>
      </c>
      <c r="I45" s="40" t="s">
        <v>1300</v>
      </c>
      <c r="J45" s="40" t="s">
        <v>1296</v>
      </c>
      <c r="K45" s="40" t="s">
        <v>1301</v>
      </c>
      <c r="L45" s="40" t="s">
        <v>1302</v>
      </c>
      <c r="M45" s="40" t="s">
        <v>1300</v>
      </c>
      <c r="N45" s="40" t="s">
        <v>1300</v>
      </c>
      <c r="O45" s="40" t="s">
        <v>1300</v>
      </c>
      <c r="P45" s="40" t="s">
        <v>1302</v>
      </c>
    </row>
    <row r="46" spans="1:26" x14ac:dyDescent="0.25">
      <c r="A46" s="2" t="s">
        <v>1494</v>
      </c>
      <c r="B46" s="40" t="s">
        <v>1568</v>
      </c>
      <c r="C46" s="40" t="s">
        <v>1568</v>
      </c>
      <c r="D46" s="40" t="s">
        <v>1568</v>
      </c>
      <c r="E46" s="40" t="s">
        <v>1570</v>
      </c>
      <c r="F46" s="40" t="s">
        <v>1499</v>
      </c>
      <c r="G46" s="40" t="s">
        <v>1495</v>
      </c>
      <c r="H46" s="40" t="s">
        <v>1496</v>
      </c>
      <c r="I46" s="67" t="s">
        <v>1502</v>
      </c>
      <c r="J46" s="40" t="s">
        <v>1573</v>
      </c>
      <c r="K46" s="40" t="s">
        <v>1691</v>
      </c>
      <c r="L46" s="40" t="s">
        <v>1497</v>
      </c>
      <c r="M46" s="40" t="s">
        <v>1496</v>
      </c>
      <c r="N46" s="40" t="s">
        <v>1496</v>
      </c>
      <c r="O46" s="40" t="s">
        <v>1496</v>
      </c>
      <c r="P46" s="40" t="s">
        <v>1497</v>
      </c>
    </row>
    <row r="47" spans="1:26" x14ac:dyDescent="0.25">
      <c r="A47" s="2" t="s">
        <v>1498</v>
      </c>
      <c r="B47" s="40" t="s">
        <v>1569</v>
      </c>
      <c r="C47" s="40" t="s">
        <v>1569</v>
      </c>
      <c r="D47" s="40" t="s">
        <v>1569</v>
      </c>
      <c r="E47" s="40" t="s">
        <v>1279</v>
      </c>
      <c r="F47" s="40" t="s">
        <v>599</v>
      </c>
      <c r="G47" s="40" t="s">
        <v>1500</v>
      </c>
      <c r="H47" s="40" t="s">
        <v>1501</v>
      </c>
      <c r="I47" s="67" t="s">
        <v>1571</v>
      </c>
      <c r="J47" s="40" t="s">
        <v>1572</v>
      </c>
      <c r="K47" s="40" t="s">
        <v>1692</v>
      </c>
      <c r="L47" s="40" t="s">
        <v>1503</v>
      </c>
      <c r="M47" s="40" t="s">
        <v>1501</v>
      </c>
      <c r="N47" s="40" t="s">
        <v>1501</v>
      </c>
      <c r="O47" s="40" t="s">
        <v>1501</v>
      </c>
      <c r="P47" s="40" t="s">
        <v>1503</v>
      </c>
    </row>
    <row r="48" spans="1:26" x14ac:dyDescent="0.25">
      <c r="A48" s="2" t="s">
        <v>424</v>
      </c>
      <c r="B48" s="67" t="s">
        <v>599</v>
      </c>
      <c r="C48" s="67" t="s">
        <v>599</v>
      </c>
      <c r="D48" s="67" t="s">
        <v>599</v>
      </c>
      <c r="E48" s="67" t="s">
        <v>1622</v>
      </c>
      <c r="F48" s="67" t="s">
        <v>599</v>
      </c>
      <c r="G48" s="67" t="s">
        <v>536</v>
      </c>
      <c r="H48" s="67" t="s">
        <v>609</v>
      </c>
      <c r="I48" s="67" t="s">
        <v>616</v>
      </c>
      <c r="J48" s="67" t="s">
        <v>611</v>
      </c>
      <c r="K48" s="40" t="s">
        <v>1693</v>
      </c>
      <c r="L48" s="40" t="s">
        <v>437</v>
      </c>
      <c r="M48" s="40" t="s">
        <v>609</v>
      </c>
      <c r="N48" s="40" t="s">
        <v>609</v>
      </c>
      <c r="O48" s="40" t="s">
        <v>609</v>
      </c>
      <c r="P48" s="40" t="s">
        <v>437</v>
      </c>
    </row>
    <row r="49" spans="1:16" x14ac:dyDescent="0.25">
      <c r="A49" s="2" t="s">
        <v>448</v>
      </c>
      <c r="B49" s="67" t="s">
        <v>599</v>
      </c>
      <c r="C49" s="67" t="s">
        <v>599</v>
      </c>
      <c r="D49" s="67" t="s">
        <v>599</v>
      </c>
      <c r="E49" s="67" t="s">
        <v>1622</v>
      </c>
      <c r="F49" s="67" t="s">
        <v>599</v>
      </c>
      <c r="G49" s="67" t="s">
        <v>536</v>
      </c>
      <c r="H49" s="67" t="s">
        <v>609</v>
      </c>
      <c r="I49" s="67" t="s">
        <v>616</v>
      </c>
      <c r="J49" s="67" t="s">
        <v>611</v>
      </c>
      <c r="K49" s="40" t="s">
        <v>1693</v>
      </c>
      <c r="L49" s="40" t="s">
        <v>437</v>
      </c>
      <c r="M49" s="40" t="s">
        <v>609</v>
      </c>
      <c r="N49" s="40" t="s">
        <v>609</v>
      </c>
      <c r="O49" s="40" t="s">
        <v>609</v>
      </c>
      <c r="P49" s="40" t="s">
        <v>437</v>
      </c>
    </row>
    <row r="50" spans="1:16" x14ac:dyDescent="0.25">
      <c r="A50" s="2" t="s">
        <v>423</v>
      </c>
      <c r="B50" s="67" t="s">
        <v>497</v>
      </c>
      <c r="C50" s="67" t="s">
        <v>497</v>
      </c>
      <c r="D50" s="67" t="s">
        <v>497</v>
      </c>
      <c r="E50" s="67" t="s">
        <v>1621</v>
      </c>
      <c r="F50" s="67" t="s">
        <v>497</v>
      </c>
      <c r="G50" s="67" t="s">
        <v>537</v>
      </c>
      <c r="H50" s="67" t="s">
        <v>608</v>
      </c>
      <c r="I50" s="67" t="s">
        <v>615</v>
      </c>
      <c r="J50" s="67" t="s">
        <v>612</v>
      </c>
      <c r="K50" s="40" t="s">
        <v>1625</v>
      </c>
      <c r="L50" s="40" t="s">
        <v>438</v>
      </c>
      <c r="M50" s="40" t="s">
        <v>608</v>
      </c>
      <c r="N50" s="40" t="s">
        <v>608</v>
      </c>
      <c r="O50" s="40" t="s">
        <v>608</v>
      </c>
      <c r="P50" s="40" t="s">
        <v>438</v>
      </c>
    </row>
    <row r="51" spans="1:16" x14ac:dyDescent="0.25">
      <c r="A51" s="2" t="s">
        <v>436</v>
      </c>
      <c r="B51" s="67" t="s">
        <v>497</v>
      </c>
      <c r="C51" s="67" t="s">
        <v>497</v>
      </c>
      <c r="D51" s="67" t="s">
        <v>497</v>
      </c>
      <c r="E51" s="67" t="s">
        <v>1621</v>
      </c>
      <c r="F51" s="67" t="s">
        <v>497</v>
      </c>
      <c r="G51" s="67" t="s">
        <v>537</v>
      </c>
      <c r="H51" s="67" t="s">
        <v>608</v>
      </c>
      <c r="I51" s="67" t="s">
        <v>615</v>
      </c>
      <c r="J51" s="67" t="s">
        <v>612</v>
      </c>
      <c r="K51" s="40" t="s">
        <v>1625</v>
      </c>
      <c r="L51" s="40" t="s">
        <v>438</v>
      </c>
      <c r="M51" s="40" t="s">
        <v>608</v>
      </c>
      <c r="N51" s="40" t="s">
        <v>608</v>
      </c>
      <c r="O51" s="40" t="s">
        <v>608</v>
      </c>
      <c r="P51" s="40" t="s">
        <v>438</v>
      </c>
    </row>
    <row r="52" spans="1:16" s="1" customFormat="1" x14ac:dyDescent="0.25">
      <c r="A52" s="2" t="s">
        <v>434</v>
      </c>
      <c r="B52" s="67" t="s">
        <v>498</v>
      </c>
      <c r="C52" s="67" t="s">
        <v>498</v>
      </c>
      <c r="D52" s="67" t="s">
        <v>1590</v>
      </c>
      <c r="E52" s="67" t="s">
        <v>1282</v>
      </c>
      <c r="F52" s="67" t="s">
        <v>1596</v>
      </c>
      <c r="G52" s="67" t="s">
        <v>1601</v>
      </c>
      <c r="H52" s="67" t="s">
        <v>1604</v>
      </c>
      <c r="I52" s="67" t="s">
        <v>1632</v>
      </c>
      <c r="J52" s="67" t="s">
        <v>1613</v>
      </c>
      <c r="K52" s="67" t="s">
        <v>1619</v>
      </c>
      <c r="L52" s="67" t="s">
        <v>439</v>
      </c>
      <c r="M52" s="67" t="s">
        <v>1604</v>
      </c>
      <c r="N52" s="67" t="s">
        <v>1604</v>
      </c>
      <c r="O52" s="67" t="s">
        <v>1604</v>
      </c>
      <c r="P52" s="67" t="s">
        <v>439</v>
      </c>
    </row>
    <row r="53" spans="1:16" x14ac:dyDescent="0.25">
      <c r="A53" s="2" t="s">
        <v>431</v>
      </c>
      <c r="B53" s="67" t="s">
        <v>494</v>
      </c>
      <c r="C53" s="67" t="s">
        <v>494</v>
      </c>
      <c r="D53" s="67" t="s">
        <v>498</v>
      </c>
      <c r="E53" s="67" t="s">
        <v>1592</v>
      </c>
      <c r="F53" s="67" t="s">
        <v>1590</v>
      </c>
      <c r="G53" s="67" t="s">
        <v>1599</v>
      </c>
      <c r="H53" s="67" t="s">
        <v>606</v>
      </c>
      <c r="I53" s="67" t="s">
        <v>1630</v>
      </c>
      <c r="J53" s="67" t="s">
        <v>1611</v>
      </c>
      <c r="K53" s="40" t="s">
        <v>605</v>
      </c>
      <c r="L53" s="40" t="s">
        <v>440</v>
      </c>
      <c r="M53" s="40" t="s">
        <v>606</v>
      </c>
      <c r="N53" s="40" t="s">
        <v>606</v>
      </c>
      <c r="O53" s="40" t="s">
        <v>606</v>
      </c>
      <c r="P53" s="40" t="s">
        <v>440</v>
      </c>
    </row>
    <row r="54" spans="1:16" x14ac:dyDescent="0.25">
      <c r="A54" s="2" t="s">
        <v>432</v>
      </c>
      <c r="B54" s="67" t="s">
        <v>495</v>
      </c>
      <c r="C54" s="67" t="s">
        <v>495</v>
      </c>
      <c r="D54" s="67" t="s">
        <v>1589</v>
      </c>
      <c r="E54" s="67" t="s">
        <v>1620</v>
      </c>
      <c r="F54" s="67" t="s">
        <v>494</v>
      </c>
      <c r="G54" s="67" t="s">
        <v>1600</v>
      </c>
      <c r="H54" s="67" t="s">
        <v>1603</v>
      </c>
      <c r="I54" s="67" t="s">
        <v>1631</v>
      </c>
      <c r="J54" s="67" t="s">
        <v>1612</v>
      </c>
      <c r="K54" s="40" t="s">
        <v>1624</v>
      </c>
      <c r="L54" s="40" t="s">
        <v>441</v>
      </c>
      <c r="M54" s="40" t="s">
        <v>1603</v>
      </c>
      <c r="N54" s="40" t="s">
        <v>1603</v>
      </c>
      <c r="O54" s="40" t="s">
        <v>1603</v>
      </c>
      <c r="P54" s="40" t="s">
        <v>441</v>
      </c>
    </row>
    <row r="55" spans="1:16" s="1" customFormat="1" x14ac:dyDescent="0.25">
      <c r="A55" s="2" t="s">
        <v>426</v>
      </c>
      <c r="B55" s="67" t="s">
        <v>502</v>
      </c>
      <c r="C55" s="67" t="s">
        <v>502</v>
      </c>
      <c r="D55" s="67" t="s">
        <v>502</v>
      </c>
      <c r="E55" s="67" t="s">
        <v>1594</v>
      </c>
      <c r="F55" s="67" t="s">
        <v>494</v>
      </c>
      <c r="G55" s="67" t="s">
        <v>538</v>
      </c>
      <c r="H55" s="67" t="s">
        <v>1608</v>
      </c>
      <c r="I55" s="67" t="s">
        <v>1634</v>
      </c>
      <c r="J55" s="67" t="s">
        <v>1615</v>
      </c>
      <c r="K55" s="67" t="s">
        <v>1627</v>
      </c>
      <c r="L55" s="67" t="s">
        <v>442</v>
      </c>
      <c r="M55" s="67" t="s">
        <v>1608</v>
      </c>
      <c r="N55" s="67" t="s">
        <v>1608</v>
      </c>
      <c r="O55" s="67" t="s">
        <v>1608</v>
      </c>
      <c r="P55" s="67" t="s">
        <v>442</v>
      </c>
    </row>
    <row r="56" spans="1:16" x14ac:dyDescent="0.25">
      <c r="A56" s="2" t="s">
        <v>421</v>
      </c>
      <c r="B56" s="67" t="s">
        <v>501</v>
      </c>
      <c r="C56" s="67" t="s">
        <v>501</v>
      </c>
      <c r="D56" s="67" t="s">
        <v>501</v>
      </c>
      <c r="E56" s="67" t="s">
        <v>1593</v>
      </c>
      <c r="F56" s="67" t="s">
        <v>495</v>
      </c>
      <c r="G56" s="67" t="s">
        <v>539</v>
      </c>
      <c r="H56" s="67" t="s">
        <v>1606</v>
      </c>
      <c r="I56" s="67" t="s">
        <v>614</v>
      </c>
      <c r="J56" s="67" t="s">
        <v>1612</v>
      </c>
      <c r="K56" s="40" t="s">
        <v>1618</v>
      </c>
      <c r="L56" s="40" t="s">
        <v>443</v>
      </c>
      <c r="M56" s="40" t="s">
        <v>1606</v>
      </c>
      <c r="N56" s="40" t="s">
        <v>1606</v>
      </c>
      <c r="O56" s="40" t="s">
        <v>1606</v>
      </c>
      <c r="P56" s="40" t="s">
        <v>443</v>
      </c>
    </row>
    <row r="57" spans="1:16" x14ac:dyDescent="0.25">
      <c r="A57" s="2" t="s">
        <v>422</v>
      </c>
      <c r="B57" s="67" t="s">
        <v>503</v>
      </c>
      <c r="C57" s="67" t="s">
        <v>503</v>
      </c>
      <c r="D57" s="67" t="s">
        <v>503</v>
      </c>
      <c r="E57" s="67" t="s">
        <v>1623</v>
      </c>
      <c r="F57" s="67" t="s">
        <v>1597</v>
      </c>
      <c r="G57" s="67" t="s">
        <v>540</v>
      </c>
      <c r="H57" s="67" t="s">
        <v>607</v>
      </c>
      <c r="I57" s="67" t="s">
        <v>613</v>
      </c>
      <c r="J57" s="67" t="s">
        <v>1614</v>
      </c>
      <c r="K57" s="40" t="s">
        <v>1626</v>
      </c>
      <c r="L57" s="40" t="s">
        <v>444</v>
      </c>
      <c r="M57" s="40" t="s">
        <v>607</v>
      </c>
      <c r="N57" s="40" t="s">
        <v>607</v>
      </c>
      <c r="O57" s="40" t="s">
        <v>607</v>
      </c>
      <c r="P57" s="40" t="s">
        <v>444</v>
      </c>
    </row>
    <row r="58" spans="1:16" x14ac:dyDescent="0.25">
      <c r="A58" s="2" t="s">
        <v>435</v>
      </c>
      <c r="B58" s="2" t="s">
        <v>499</v>
      </c>
      <c r="C58" s="2" t="s">
        <v>499</v>
      </c>
      <c r="D58" s="2" t="s">
        <v>1591</v>
      </c>
      <c r="E58" s="67" t="s">
        <v>1593</v>
      </c>
      <c r="F58" s="2" t="s">
        <v>502</v>
      </c>
      <c r="G58" s="2" t="s">
        <v>540</v>
      </c>
      <c r="H58" s="2" t="s">
        <v>1605</v>
      </c>
      <c r="I58" s="2" t="s">
        <v>1633</v>
      </c>
      <c r="J58" s="2" t="s">
        <v>1612</v>
      </c>
      <c r="K58" t="s">
        <v>1626</v>
      </c>
      <c r="L58" t="s">
        <v>445</v>
      </c>
      <c r="M58" t="s">
        <v>1605</v>
      </c>
      <c r="N58" t="s">
        <v>1605</v>
      </c>
      <c r="O58" t="s">
        <v>1605</v>
      </c>
      <c r="P58" t="s">
        <v>445</v>
      </c>
    </row>
    <row r="59" spans="1:16" s="1" customFormat="1" x14ac:dyDescent="0.25">
      <c r="A59" s="2" t="s">
        <v>425</v>
      </c>
      <c r="B59" s="2" t="s">
        <v>504</v>
      </c>
      <c r="C59" s="2" t="s">
        <v>504</v>
      </c>
      <c r="D59" s="2" t="s">
        <v>504</v>
      </c>
      <c r="E59" s="67" t="s">
        <v>1283</v>
      </c>
      <c r="F59" s="2" t="s">
        <v>1598</v>
      </c>
      <c r="G59" s="2" t="s">
        <v>1602</v>
      </c>
      <c r="H59" s="2" t="s">
        <v>1607</v>
      </c>
      <c r="I59" s="2" t="s">
        <v>617</v>
      </c>
      <c r="J59" s="2" t="s">
        <v>1617</v>
      </c>
      <c r="K59" s="2" t="s">
        <v>1628</v>
      </c>
      <c r="L59" s="2" t="s">
        <v>446</v>
      </c>
      <c r="M59" s="2" t="s">
        <v>1607</v>
      </c>
      <c r="N59" s="2" t="s">
        <v>1607</v>
      </c>
      <c r="O59" s="2" t="s">
        <v>1607</v>
      </c>
      <c r="P59" s="2" t="s">
        <v>446</v>
      </c>
    </row>
    <row r="60" spans="1:16" x14ac:dyDescent="0.25">
      <c r="A60" s="2" t="s">
        <v>433</v>
      </c>
      <c r="B60" t="s">
        <v>496</v>
      </c>
      <c r="C60" t="s">
        <v>496</v>
      </c>
      <c r="D60" t="s">
        <v>496</v>
      </c>
      <c r="E60" t="s">
        <v>1595</v>
      </c>
      <c r="F60" t="s">
        <v>1610</v>
      </c>
      <c r="G60" t="s">
        <v>1609</v>
      </c>
      <c r="H60" t="s">
        <v>610</v>
      </c>
      <c r="I60" t="s">
        <v>1635</v>
      </c>
      <c r="J60" t="s">
        <v>1616</v>
      </c>
      <c r="K60" t="s">
        <v>1629</v>
      </c>
      <c r="L60" t="s">
        <v>447</v>
      </c>
      <c r="M60" t="s">
        <v>610</v>
      </c>
      <c r="N60" t="s">
        <v>610</v>
      </c>
      <c r="O60" t="s">
        <v>610</v>
      </c>
      <c r="P60" t="s">
        <v>447</v>
      </c>
    </row>
    <row r="61" spans="1:16" x14ac:dyDescent="0.25">
      <c r="A61" s="2" t="s">
        <v>449</v>
      </c>
      <c r="B61" t="s">
        <v>450</v>
      </c>
      <c r="C61" t="s">
        <v>561</v>
      </c>
      <c r="D61" t="s">
        <v>562</v>
      </c>
      <c r="E61" t="s">
        <v>705</v>
      </c>
      <c r="F61" t="s">
        <v>563</v>
      </c>
      <c r="G61" t="s">
        <v>1694</v>
      </c>
      <c r="H61" t="s">
        <v>564</v>
      </c>
      <c r="I61" t="s">
        <v>565</v>
      </c>
      <c r="J61" t="s">
        <v>566</v>
      </c>
      <c r="K61" t="s">
        <v>567</v>
      </c>
      <c r="L61" t="s">
        <v>1695</v>
      </c>
      <c r="M61" t="s">
        <v>568</v>
      </c>
      <c r="N61" t="s">
        <v>569</v>
      </c>
      <c r="O61" t="s">
        <v>570</v>
      </c>
      <c r="P61" t="s">
        <v>571</v>
      </c>
    </row>
    <row r="62" spans="1:16" x14ac:dyDescent="0.25">
      <c r="A62" s="2" t="s">
        <v>451</v>
      </c>
      <c r="B62" t="s">
        <v>486</v>
      </c>
      <c r="C62" t="s">
        <v>672</v>
      </c>
      <c r="D62" t="s">
        <v>695</v>
      </c>
      <c r="E62" t="s">
        <v>706</v>
      </c>
      <c r="F62" t="s">
        <v>673</v>
      </c>
      <c r="G62" t="s">
        <v>542</v>
      </c>
      <c r="H62" t="s">
        <v>674</v>
      </c>
      <c r="I62" t="s">
        <v>730</v>
      </c>
      <c r="J62" t="s">
        <v>750</v>
      </c>
      <c r="K62" t="s">
        <v>764</v>
      </c>
      <c r="L62" t="s">
        <v>454</v>
      </c>
      <c r="M62" t="s">
        <v>785</v>
      </c>
      <c r="N62" t="s">
        <v>783</v>
      </c>
      <c r="O62" t="s">
        <v>784</v>
      </c>
      <c r="P62" t="s">
        <v>454</v>
      </c>
    </row>
    <row r="63" spans="1:16" x14ac:dyDescent="0.25">
      <c r="A63" s="2" t="s">
        <v>452</v>
      </c>
      <c r="B63" t="s">
        <v>622</v>
      </c>
      <c r="C63" t="s">
        <v>624</v>
      </c>
      <c r="D63" t="s">
        <v>621</v>
      </c>
      <c r="E63" t="s">
        <v>1284</v>
      </c>
      <c r="F63" t="s">
        <v>620</v>
      </c>
      <c r="G63" t="s">
        <v>625</v>
      </c>
      <c r="H63" t="s">
        <v>626</v>
      </c>
      <c r="I63" t="s">
        <v>627</v>
      </c>
      <c r="J63" t="s">
        <v>638</v>
      </c>
      <c r="K63" t="s">
        <v>628</v>
      </c>
      <c r="L63" t="s">
        <v>629</v>
      </c>
      <c r="M63" t="s">
        <v>631</v>
      </c>
      <c r="N63" t="s">
        <v>630</v>
      </c>
      <c r="O63" t="s">
        <v>632</v>
      </c>
      <c r="P63" t="s">
        <v>648</v>
      </c>
    </row>
    <row r="64" spans="1:16" x14ac:dyDescent="0.25">
      <c r="A64" s="2" t="s">
        <v>633</v>
      </c>
      <c r="B64" t="s">
        <v>652</v>
      </c>
      <c r="C64" t="s">
        <v>644</v>
      </c>
      <c r="D64" t="s">
        <v>645</v>
      </c>
      <c r="E64" t="s">
        <v>1285</v>
      </c>
      <c r="F64" t="s">
        <v>646</v>
      </c>
      <c r="G64" t="s">
        <v>634</v>
      </c>
      <c r="H64" t="s">
        <v>635</v>
      </c>
      <c r="I64" t="s">
        <v>636</v>
      </c>
      <c r="J64" t="s">
        <v>637</v>
      </c>
      <c r="K64" t="s">
        <v>619</v>
      </c>
      <c r="L64" t="s">
        <v>639</v>
      </c>
      <c r="M64" t="s">
        <v>651</v>
      </c>
      <c r="N64" t="s">
        <v>650</v>
      </c>
      <c r="O64" t="s">
        <v>649</v>
      </c>
      <c r="P64" t="s">
        <v>647</v>
      </c>
    </row>
    <row r="65" spans="1:16" x14ac:dyDescent="0.25">
      <c r="A65" s="2" t="s">
        <v>456</v>
      </c>
      <c r="B65" t="s">
        <v>1710</v>
      </c>
      <c r="C65">
        <v>1</v>
      </c>
      <c r="D65">
        <v>0.5</v>
      </c>
      <c r="E65" t="s">
        <v>1696</v>
      </c>
      <c r="F65">
        <v>0.4</v>
      </c>
      <c r="G65">
        <v>0.4</v>
      </c>
      <c r="H65">
        <v>2</v>
      </c>
      <c r="I65">
        <v>0.5</v>
      </c>
      <c r="J65">
        <v>1</v>
      </c>
      <c r="K65">
        <v>0.4</v>
      </c>
      <c r="L65">
        <v>2</v>
      </c>
      <c r="M65">
        <v>2</v>
      </c>
      <c r="N65">
        <v>2</v>
      </c>
      <c r="O65">
        <v>2</v>
      </c>
      <c r="P65">
        <v>2</v>
      </c>
    </row>
    <row r="66" spans="1:16" x14ac:dyDescent="0.25">
      <c r="A66" s="2" t="s">
        <v>453</v>
      </c>
      <c r="B66" t="s">
        <v>487</v>
      </c>
      <c r="C66" t="s">
        <v>640</v>
      </c>
      <c r="D66" t="s">
        <v>642</v>
      </c>
      <c r="E66" t="s">
        <v>1286</v>
      </c>
      <c r="F66" t="s">
        <v>654</v>
      </c>
      <c r="G66" t="s">
        <v>543</v>
      </c>
      <c r="H66" t="s">
        <v>455</v>
      </c>
      <c r="I66" t="s">
        <v>661</v>
      </c>
      <c r="J66" t="s">
        <v>663</v>
      </c>
      <c r="K66" t="s">
        <v>665</v>
      </c>
      <c r="L66" t="s">
        <v>455</v>
      </c>
      <c r="M66" t="s">
        <v>658</v>
      </c>
      <c r="N66" t="s">
        <v>656</v>
      </c>
      <c r="O66" t="s">
        <v>660</v>
      </c>
      <c r="P66" t="s">
        <v>455</v>
      </c>
    </row>
    <row r="67" spans="1:16" x14ac:dyDescent="0.25">
      <c r="A67" s="2" t="s">
        <v>457</v>
      </c>
      <c r="B67" t="s">
        <v>485</v>
      </c>
      <c r="C67" t="s">
        <v>641</v>
      </c>
      <c r="D67" t="s">
        <v>643</v>
      </c>
      <c r="E67" t="s">
        <v>1287</v>
      </c>
      <c r="F67" t="s">
        <v>653</v>
      </c>
      <c r="G67" t="s">
        <v>541</v>
      </c>
      <c r="H67" t="s">
        <v>447</v>
      </c>
      <c r="I67" t="s">
        <v>662</v>
      </c>
      <c r="J67" t="s">
        <v>664</v>
      </c>
      <c r="K67" t="s">
        <v>604</v>
      </c>
      <c r="L67" t="s">
        <v>447</v>
      </c>
      <c r="M67" t="s">
        <v>657</v>
      </c>
      <c r="N67" t="s">
        <v>655</v>
      </c>
      <c r="O67" t="s">
        <v>659</v>
      </c>
      <c r="P67" t="s">
        <v>447</v>
      </c>
    </row>
    <row r="68" spans="1:16" x14ac:dyDescent="0.25">
      <c r="A68" s="2" t="s">
        <v>459</v>
      </c>
      <c r="B68" t="s">
        <v>488</v>
      </c>
      <c r="C68" t="s">
        <v>677</v>
      </c>
      <c r="D68" t="s">
        <v>694</v>
      </c>
      <c r="E68" t="s">
        <v>1407</v>
      </c>
      <c r="F68" t="s">
        <v>717</v>
      </c>
      <c r="G68" t="s">
        <v>458</v>
      </c>
      <c r="H68" t="s">
        <v>458</v>
      </c>
      <c r="I68" t="s">
        <v>731</v>
      </c>
      <c r="J68" t="s">
        <v>749</v>
      </c>
      <c r="K68" t="s">
        <v>765</v>
      </c>
      <c r="L68" t="s">
        <v>458</v>
      </c>
      <c r="M68" t="s">
        <v>488</v>
      </c>
      <c r="N68" t="s">
        <v>677</v>
      </c>
      <c r="O68" t="s">
        <v>694</v>
      </c>
      <c r="P68" t="s">
        <v>717</v>
      </c>
    </row>
    <row r="69" spans="1:16" x14ac:dyDescent="0.25">
      <c r="A69" s="2" t="s">
        <v>460</v>
      </c>
      <c r="B69" t="s">
        <v>489</v>
      </c>
      <c r="C69" t="s">
        <v>678</v>
      </c>
      <c r="D69" t="s">
        <v>693</v>
      </c>
      <c r="E69" t="s">
        <v>707</v>
      </c>
      <c r="F69" t="s">
        <v>716</v>
      </c>
      <c r="G69" t="s">
        <v>1697</v>
      </c>
      <c r="H69" t="s">
        <v>489</v>
      </c>
      <c r="I69" t="s">
        <v>732</v>
      </c>
      <c r="J69" t="s">
        <v>748</v>
      </c>
      <c r="K69" t="s">
        <v>766</v>
      </c>
      <c r="L69" t="s">
        <v>1697</v>
      </c>
      <c r="M69" t="s">
        <v>489</v>
      </c>
      <c r="N69" t="s">
        <v>678</v>
      </c>
      <c r="O69" t="s">
        <v>693</v>
      </c>
      <c r="P69" t="s">
        <v>716</v>
      </c>
    </row>
    <row r="70" spans="1:16" x14ac:dyDescent="0.25">
      <c r="A70" s="2" t="s">
        <v>461</v>
      </c>
      <c r="B70" t="s">
        <v>490</v>
      </c>
      <c r="C70" t="s">
        <v>679</v>
      </c>
      <c r="D70" t="s">
        <v>692</v>
      </c>
      <c r="E70" t="s">
        <v>708</v>
      </c>
      <c r="F70" t="s">
        <v>715</v>
      </c>
      <c r="G70" t="s">
        <v>544</v>
      </c>
      <c r="H70" t="s">
        <v>675</v>
      </c>
      <c r="I70" t="s">
        <v>733</v>
      </c>
      <c r="J70" t="s">
        <v>747</v>
      </c>
      <c r="K70" t="s">
        <v>767</v>
      </c>
      <c r="L70" t="s">
        <v>463</v>
      </c>
      <c r="M70" t="s">
        <v>1698</v>
      </c>
      <c r="N70" t="s">
        <v>780</v>
      </c>
      <c r="O70" t="s">
        <v>779</v>
      </c>
      <c r="P70" t="s">
        <v>786</v>
      </c>
    </row>
    <row r="71" spans="1:16" x14ac:dyDescent="0.25">
      <c r="A71" s="2" t="s">
        <v>467</v>
      </c>
      <c r="B71" t="s">
        <v>490</v>
      </c>
      <c r="C71" t="s">
        <v>679</v>
      </c>
      <c r="D71" t="s">
        <v>691</v>
      </c>
      <c r="E71" t="s">
        <v>1288</v>
      </c>
      <c r="F71" t="s">
        <v>714</v>
      </c>
      <c r="G71" t="s">
        <v>1689</v>
      </c>
      <c r="H71" t="s">
        <v>676</v>
      </c>
      <c r="I71" t="s">
        <v>734</v>
      </c>
      <c r="J71" t="s">
        <v>746</v>
      </c>
      <c r="K71" t="s">
        <v>580</v>
      </c>
      <c r="L71" t="s">
        <v>462</v>
      </c>
      <c r="M71" t="s">
        <v>781</v>
      </c>
      <c r="N71" t="s">
        <v>780</v>
      </c>
      <c r="O71" t="s">
        <v>583</v>
      </c>
      <c r="P71" t="s">
        <v>787</v>
      </c>
    </row>
    <row r="72" spans="1:16" x14ac:dyDescent="0.25">
      <c r="A72" s="2" t="s">
        <v>471</v>
      </c>
      <c r="B72" t="s">
        <v>490</v>
      </c>
      <c r="C72" t="s">
        <v>679</v>
      </c>
      <c r="D72" t="s">
        <v>690</v>
      </c>
      <c r="E72" t="s">
        <v>708</v>
      </c>
      <c r="F72" t="s">
        <v>714</v>
      </c>
      <c r="G72" t="s">
        <v>544</v>
      </c>
      <c r="H72" t="s">
        <v>676</v>
      </c>
      <c r="I72" t="s">
        <v>734</v>
      </c>
      <c r="J72" t="s">
        <v>746</v>
      </c>
      <c r="K72" t="s">
        <v>768</v>
      </c>
      <c r="L72" t="s">
        <v>472</v>
      </c>
      <c r="M72" t="s">
        <v>782</v>
      </c>
      <c r="N72" t="s">
        <v>780</v>
      </c>
      <c r="O72" t="s">
        <v>583</v>
      </c>
      <c r="P72" t="s">
        <v>711</v>
      </c>
    </row>
    <row r="73" spans="1:16" x14ac:dyDescent="0.25">
      <c r="A73" s="2" t="s">
        <v>468</v>
      </c>
      <c r="B73" t="s">
        <v>491</v>
      </c>
      <c r="C73" t="s">
        <v>680</v>
      </c>
      <c r="D73" t="s">
        <v>689</v>
      </c>
      <c r="E73" t="s">
        <v>1289</v>
      </c>
      <c r="F73" t="s">
        <v>713</v>
      </c>
      <c r="G73" t="s">
        <v>469</v>
      </c>
      <c r="H73" t="s">
        <v>244</v>
      </c>
      <c r="I73" t="s">
        <v>578</v>
      </c>
      <c r="J73" t="s">
        <v>745</v>
      </c>
      <c r="K73" t="s">
        <v>580</v>
      </c>
      <c r="L73" t="s">
        <v>470</v>
      </c>
      <c r="M73" t="s">
        <v>244</v>
      </c>
      <c r="N73" t="s">
        <v>244</v>
      </c>
      <c r="O73" t="s">
        <v>583</v>
      </c>
      <c r="P73" t="s">
        <v>788</v>
      </c>
    </row>
    <row r="74" spans="1:16" x14ac:dyDescent="0.25">
      <c r="A74" s="2" t="s">
        <v>473</v>
      </c>
      <c r="E74" t="s">
        <v>1290</v>
      </c>
      <c r="J74" t="s">
        <v>744</v>
      </c>
      <c r="K74" t="s">
        <v>769</v>
      </c>
    </row>
    <row r="75" spans="1:16" x14ac:dyDescent="0.25">
      <c r="A75" s="2" t="s">
        <v>474</v>
      </c>
      <c r="E75" t="s">
        <v>1291</v>
      </c>
      <c r="J75" t="s">
        <v>743</v>
      </c>
      <c r="K75" t="s">
        <v>770</v>
      </c>
    </row>
    <row r="76" spans="1:16" x14ac:dyDescent="0.25">
      <c r="A76" s="2" t="s">
        <v>475</v>
      </c>
      <c r="B76" t="s">
        <v>492</v>
      </c>
      <c r="C76" t="s">
        <v>681</v>
      </c>
      <c r="D76" t="s">
        <v>688</v>
      </c>
      <c r="E76" t="s">
        <v>1292</v>
      </c>
      <c r="F76" t="s">
        <v>712</v>
      </c>
      <c r="G76" t="s">
        <v>1699</v>
      </c>
      <c r="H76" t="s">
        <v>477</v>
      </c>
      <c r="I76" t="s">
        <v>735</v>
      </c>
      <c r="J76" t="s">
        <v>742</v>
      </c>
      <c r="K76" t="s">
        <v>478</v>
      </c>
      <c r="L76" t="s">
        <v>476</v>
      </c>
      <c r="M76" t="s">
        <v>557</v>
      </c>
      <c r="N76" t="s">
        <v>558</v>
      </c>
      <c r="O76" t="s">
        <v>556</v>
      </c>
      <c r="P76" t="s">
        <v>789</v>
      </c>
    </row>
    <row r="77" spans="1:16" x14ac:dyDescent="0.25">
      <c r="A77" s="2" t="s">
        <v>479</v>
      </c>
      <c r="B77" s="64" t="s">
        <v>493</v>
      </c>
      <c r="C77" t="s">
        <v>682</v>
      </c>
      <c r="D77" t="s">
        <v>687</v>
      </c>
      <c r="E77" t="s">
        <v>1293</v>
      </c>
      <c r="F77" t="s">
        <v>711</v>
      </c>
      <c r="G77" t="s">
        <v>472</v>
      </c>
      <c r="H77" t="s">
        <v>472</v>
      </c>
      <c r="I77" t="s">
        <v>736</v>
      </c>
      <c r="J77" t="s">
        <v>741</v>
      </c>
      <c r="K77" t="s">
        <v>771</v>
      </c>
      <c r="L77" t="s">
        <v>480</v>
      </c>
      <c r="M77" t="s">
        <v>493</v>
      </c>
      <c r="N77" t="s">
        <v>682</v>
      </c>
      <c r="O77" t="s">
        <v>687</v>
      </c>
      <c r="P77" t="s">
        <v>790</v>
      </c>
    </row>
    <row r="78" spans="1:16" x14ac:dyDescent="0.25">
      <c r="A78" s="2" t="s">
        <v>1429</v>
      </c>
      <c r="B78" s="64" t="s">
        <v>1729</v>
      </c>
      <c r="C78" t="s">
        <v>1430</v>
      </c>
      <c r="D78" t="s">
        <v>1430</v>
      </c>
      <c r="E78" t="s">
        <v>1561</v>
      </c>
      <c r="F78" t="s">
        <v>1430</v>
      </c>
      <c r="G78" t="s">
        <v>1562</v>
      </c>
      <c r="H78" t="s">
        <v>1430</v>
      </c>
      <c r="I78" t="s">
        <v>1430</v>
      </c>
      <c r="J78" t="s">
        <v>1430</v>
      </c>
      <c r="K78" t="s">
        <v>1430</v>
      </c>
      <c r="L78" t="s">
        <v>1431</v>
      </c>
      <c r="M78" t="s">
        <v>1430</v>
      </c>
      <c r="N78" t="s">
        <v>1430</v>
      </c>
      <c r="O78" t="s">
        <v>1430</v>
      </c>
      <c r="P78" t="s">
        <v>1431</v>
      </c>
    </row>
    <row r="79" spans="1:16" x14ac:dyDescent="0.25">
      <c r="A79" s="2" t="s">
        <v>510</v>
      </c>
      <c r="B79" t="s">
        <v>514</v>
      </c>
      <c r="C79" t="s">
        <v>513</v>
      </c>
      <c r="D79" t="s">
        <v>512</v>
      </c>
      <c r="E79" t="s">
        <v>512</v>
      </c>
      <c r="F79" t="s">
        <v>512</v>
      </c>
      <c r="G79" t="s">
        <v>515</v>
      </c>
      <c r="H79" t="s">
        <v>516</v>
      </c>
      <c r="I79" t="s">
        <v>517</v>
      </c>
      <c r="J79" t="s">
        <v>516</v>
      </c>
      <c r="K79" t="s">
        <v>516</v>
      </c>
      <c r="L79" t="s">
        <v>518</v>
      </c>
      <c r="M79" t="s">
        <v>516</v>
      </c>
      <c r="N79" t="s">
        <v>516</v>
      </c>
      <c r="O79" t="s">
        <v>516</v>
      </c>
      <c r="P79" t="s">
        <v>518</v>
      </c>
    </row>
    <row r="80" spans="1:16" x14ac:dyDescent="0.25">
      <c r="A80" t="s">
        <v>508</v>
      </c>
      <c r="B80" t="s">
        <v>547</v>
      </c>
      <c r="C80" t="s">
        <v>683</v>
      </c>
      <c r="D80" t="s">
        <v>686</v>
      </c>
      <c r="E80" t="s">
        <v>1294</v>
      </c>
      <c r="F80" t="s">
        <v>710</v>
      </c>
      <c r="G80" t="s">
        <v>515</v>
      </c>
      <c r="H80" t="s">
        <v>516</v>
      </c>
      <c r="I80" t="s">
        <v>737</v>
      </c>
      <c r="J80" t="s">
        <v>740</v>
      </c>
      <c r="K80" t="s">
        <v>772</v>
      </c>
      <c r="L80" s="13" t="s">
        <v>518</v>
      </c>
      <c r="M80" t="s">
        <v>778</v>
      </c>
      <c r="N80" t="s">
        <v>776</v>
      </c>
      <c r="O80" t="s">
        <v>516</v>
      </c>
      <c r="P80" t="s">
        <v>791</v>
      </c>
    </row>
    <row r="81" spans="1:16" x14ac:dyDescent="0.25">
      <c r="A81" t="s">
        <v>511</v>
      </c>
      <c r="B81" t="s">
        <v>553</v>
      </c>
      <c r="C81" t="s">
        <v>552</v>
      </c>
      <c r="D81" t="s">
        <v>551</v>
      </c>
      <c r="E81" t="s">
        <v>551</v>
      </c>
      <c r="F81" t="s">
        <v>550</v>
      </c>
      <c r="G81" t="s">
        <v>1700</v>
      </c>
      <c r="H81" t="s">
        <v>555</v>
      </c>
      <c r="I81" t="s">
        <v>549</v>
      </c>
      <c r="J81" t="s">
        <v>555</v>
      </c>
      <c r="K81" t="s">
        <v>555</v>
      </c>
      <c r="L81" t="s">
        <v>548</v>
      </c>
      <c r="M81" t="s">
        <v>555</v>
      </c>
      <c r="N81" t="s">
        <v>555</v>
      </c>
      <c r="O81" t="s">
        <v>555</v>
      </c>
      <c r="P81" t="s">
        <v>548</v>
      </c>
    </row>
    <row r="82" spans="1:16" x14ac:dyDescent="0.25">
      <c r="A82" t="s">
        <v>509</v>
      </c>
      <c r="B82" t="s">
        <v>554</v>
      </c>
      <c r="C82" s="32" t="s">
        <v>684</v>
      </c>
      <c r="D82" s="32" t="s">
        <v>685</v>
      </c>
      <c r="E82" s="2" t="s">
        <v>1295</v>
      </c>
      <c r="F82" t="s">
        <v>709</v>
      </c>
      <c r="G82" t="s">
        <v>1700</v>
      </c>
      <c r="H82" s="2" t="s">
        <v>555</v>
      </c>
      <c r="I82" s="2" t="s">
        <v>738</v>
      </c>
      <c r="J82" s="2" t="s">
        <v>739</v>
      </c>
      <c r="K82" s="2" t="s">
        <v>773</v>
      </c>
      <c r="L82" s="2" t="s">
        <v>548</v>
      </c>
      <c r="M82" t="s">
        <v>777</v>
      </c>
      <c r="N82" s="2" t="s">
        <v>775</v>
      </c>
      <c r="O82" t="s">
        <v>774</v>
      </c>
      <c r="P82" t="s">
        <v>792</v>
      </c>
    </row>
    <row r="83" spans="1:16" x14ac:dyDescent="0.25">
      <c r="A83" t="s">
        <v>1367</v>
      </c>
      <c r="B83" t="s">
        <v>918</v>
      </c>
      <c r="C83" t="s">
        <v>893</v>
      </c>
      <c r="D83" s="2" t="s">
        <v>1088</v>
      </c>
      <c r="E83" s="2" t="s">
        <v>1359</v>
      </c>
      <c r="F83" t="s">
        <v>924</v>
      </c>
      <c r="G83" t="s">
        <v>900</v>
      </c>
      <c r="H83" t="s">
        <v>1390</v>
      </c>
      <c r="I83" s="2" t="s">
        <v>1110</v>
      </c>
      <c r="J83" s="2" t="s">
        <v>1118</v>
      </c>
      <c r="K83" t="s">
        <v>1126</v>
      </c>
      <c r="L83" s="2" t="s">
        <v>911</v>
      </c>
      <c r="M83" t="s">
        <v>918</v>
      </c>
      <c r="N83" t="s">
        <v>1099</v>
      </c>
      <c r="O83" t="s">
        <v>1382</v>
      </c>
      <c r="P83" t="s">
        <v>1398</v>
      </c>
    </row>
    <row r="84" spans="1:16" x14ac:dyDescent="0.25">
      <c r="A84" t="s">
        <v>1368</v>
      </c>
      <c r="B84" t="s">
        <v>919</v>
      </c>
      <c r="C84" t="s">
        <v>894</v>
      </c>
      <c r="D84" s="2" t="s">
        <v>957</v>
      </c>
      <c r="E84" s="2" t="s">
        <v>1360</v>
      </c>
      <c r="F84" t="s">
        <v>925</v>
      </c>
      <c r="G84" t="s">
        <v>1742</v>
      </c>
      <c r="H84" t="s">
        <v>1391</v>
      </c>
      <c r="I84" s="2" t="s">
        <v>1111</v>
      </c>
      <c r="J84" s="2" t="s">
        <v>1119</v>
      </c>
      <c r="K84" s="2" t="s">
        <v>1061</v>
      </c>
      <c r="L84" s="2" t="s">
        <v>1701</v>
      </c>
      <c r="M84" t="s">
        <v>1375</v>
      </c>
      <c r="N84" t="s">
        <v>1063</v>
      </c>
      <c r="O84" t="s">
        <v>1383</v>
      </c>
      <c r="P84" t="s">
        <v>1399</v>
      </c>
    </row>
    <row r="85" spans="1:16" x14ac:dyDescent="0.25">
      <c r="A85" t="s">
        <v>1369</v>
      </c>
      <c r="B85" s="49" t="s">
        <v>1102</v>
      </c>
      <c r="C85" s="49" t="s">
        <v>895</v>
      </c>
      <c r="D85" s="61" t="s">
        <v>1095</v>
      </c>
      <c r="E85" s="2" t="s">
        <v>1361</v>
      </c>
      <c r="F85" s="49" t="s">
        <v>926</v>
      </c>
      <c r="G85" t="s">
        <v>1702</v>
      </c>
      <c r="H85" s="32" t="s">
        <v>1392</v>
      </c>
      <c r="I85" s="32" t="s">
        <v>1112</v>
      </c>
      <c r="J85" s="2" t="s">
        <v>1124</v>
      </c>
      <c r="K85" s="2" t="s">
        <v>1127</v>
      </c>
      <c r="L85" s="32" t="s">
        <v>1703</v>
      </c>
      <c r="M85" t="s">
        <v>1376</v>
      </c>
      <c r="N85" s="32" t="s">
        <v>1100</v>
      </c>
      <c r="O85" t="s">
        <v>1384</v>
      </c>
      <c r="P85" t="s">
        <v>1400</v>
      </c>
    </row>
    <row r="86" spans="1:16" x14ac:dyDescent="0.25">
      <c r="A86" t="s">
        <v>1370</v>
      </c>
      <c r="B86" s="49" t="s">
        <v>920</v>
      </c>
      <c r="C86" s="49" t="s">
        <v>1091</v>
      </c>
      <c r="D86" s="49" t="s">
        <v>1096</v>
      </c>
      <c r="E86" s="2" t="s">
        <v>1362</v>
      </c>
      <c r="F86" s="49" t="s">
        <v>928</v>
      </c>
      <c r="G86" t="s">
        <v>1704</v>
      </c>
      <c r="H86" s="2" t="s">
        <v>1394</v>
      </c>
      <c r="I86" s="2" t="s">
        <v>1113</v>
      </c>
      <c r="J86" s="2" t="s">
        <v>1122</v>
      </c>
      <c r="K86" t="s">
        <v>1053</v>
      </c>
      <c r="L86" s="2" t="s">
        <v>1705</v>
      </c>
      <c r="M86" t="s">
        <v>1378</v>
      </c>
      <c r="N86" s="2" t="s">
        <v>1104</v>
      </c>
      <c r="O86" t="s">
        <v>1386</v>
      </c>
      <c r="P86" t="s">
        <v>1401</v>
      </c>
    </row>
    <row r="87" spans="1:16" x14ac:dyDescent="0.25">
      <c r="A87" t="s">
        <v>1371</v>
      </c>
      <c r="B87" t="s">
        <v>1101</v>
      </c>
      <c r="C87" t="s">
        <v>896</v>
      </c>
      <c r="D87" s="32" t="s">
        <v>1097</v>
      </c>
      <c r="E87" s="32" t="s">
        <v>1363</v>
      </c>
      <c r="F87" t="s">
        <v>927</v>
      </c>
      <c r="G87" t="s">
        <v>1743</v>
      </c>
      <c r="H87" t="s">
        <v>1393</v>
      </c>
      <c r="I87" s="32" t="s">
        <v>1116</v>
      </c>
      <c r="J87" s="32" t="s">
        <v>1125</v>
      </c>
      <c r="K87" s="2" t="s">
        <v>1128</v>
      </c>
      <c r="L87" s="32" t="s">
        <v>1706</v>
      </c>
      <c r="M87" t="s">
        <v>1377</v>
      </c>
      <c r="N87" t="s">
        <v>1103</v>
      </c>
      <c r="O87" t="s">
        <v>1385</v>
      </c>
      <c r="P87" t="s">
        <v>1402</v>
      </c>
    </row>
    <row r="88" spans="1:16" x14ac:dyDescent="0.25">
      <c r="A88" t="s">
        <v>1372</v>
      </c>
      <c r="B88" t="s">
        <v>921</v>
      </c>
      <c r="C88" t="s">
        <v>1090</v>
      </c>
      <c r="D88" s="2" t="s">
        <v>1098</v>
      </c>
      <c r="E88" s="32" t="s">
        <v>1364</v>
      </c>
      <c r="F88" t="s">
        <v>929</v>
      </c>
      <c r="G88" t="s">
        <v>1707</v>
      </c>
      <c r="H88" t="s">
        <v>1395</v>
      </c>
      <c r="I88" s="32" t="s">
        <v>1117</v>
      </c>
      <c r="J88" t="s">
        <v>1123</v>
      </c>
      <c r="K88" t="s">
        <v>1129</v>
      </c>
      <c r="L88" s="32" t="s">
        <v>1092</v>
      </c>
      <c r="M88" t="s">
        <v>1379</v>
      </c>
      <c r="N88" t="s">
        <v>1107</v>
      </c>
      <c r="O88" t="s">
        <v>1387</v>
      </c>
      <c r="P88" t="s">
        <v>1403</v>
      </c>
    </row>
    <row r="89" spans="1:16" x14ac:dyDescent="0.25">
      <c r="A89" t="s">
        <v>1373</v>
      </c>
      <c r="B89" t="s">
        <v>922</v>
      </c>
      <c r="C89" t="s">
        <v>897</v>
      </c>
      <c r="D89" s="2" t="s">
        <v>1094</v>
      </c>
      <c r="E89" s="32" t="s">
        <v>1365</v>
      </c>
      <c r="F89" t="s">
        <v>930</v>
      </c>
      <c r="G89" t="s">
        <v>906</v>
      </c>
      <c r="H89" t="s">
        <v>1396</v>
      </c>
      <c r="I89" s="32" t="s">
        <v>1114</v>
      </c>
      <c r="J89" s="32" t="s">
        <v>1120</v>
      </c>
      <c r="K89" s="6" t="s">
        <v>1036</v>
      </c>
      <c r="L89" s="32" t="s">
        <v>916</v>
      </c>
      <c r="M89" t="s">
        <v>1380</v>
      </c>
      <c r="N89" t="s">
        <v>1105</v>
      </c>
      <c r="O89" t="s">
        <v>1388</v>
      </c>
      <c r="P89" t="s">
        <v>1404</v>
      </c>
    </row>
    <row r="90" spans="1:16" x14ac:dyDescent="0.25">
      <c r="A90" t="s">
        <v>1374</v>
      </c>
      <c r="B90" t="s">
        <v>923</v>
      </c>
      <c r="C90" t="s">
        <v>898</v>
      </c>
      <c r="D90" t="s">
        <v>1089</v>
      </c>
      <c r="E90" t="s">
        <v>1366</v>
      </c>
      <c r="F90" t="s">
        <v>931</v>
      </c>
      <c r="G90" t="s">
        <v>905</v>
      </c>
      <c r="H90" t="s">
        <v>1397</v>
      </c>
      <c r="I90" t="s">
        <v>1115</v>
      </c>
      <c r="J90" t="s">
        <v>1121</v>
      </c>
      <c r="K90" t="s">
        <v>1130</v>
      </c>
      <c r="L90" t="s">
        <v>917</v>
      </c>
      <c r="M90" t="s">
        <v>1381</v>
      </c>
      <c r="N90" t="s">
        <v>1106</v>
      </c>
      <c r="O90" t="s">
        <v>1389</v>
      </c>
      <c r="P90" t="s">
        <v>1405</v>
      </c>
    </row>
    <row r="91" spans="1:16" x14ac:dyDescent="0.25">
      <c r="A91" t="s">
        <v>1417</v>
      </c>
      <c r="B91" t="s">
        <v>1418</v>
      </c>
      <c r="C91" t="s">
        <v>1418</v>
      </c>
      <c r="D91" t="s">
        <v>1418</v>
      </c>
      <c r="E91">
        <v>500</v>
      </c>
      <c r="F91">
        <v>500</v>
      </c>
      <c r="G91" t="s">
        <v>1419</v>
      </c>
      <c r="H91">
        <v>500</v>
      </c>
      <c r="I91" t="s">
        <v>1420</v>
      </c>
      <c r="J91" t="s">
        <v>1418</v>
      </c>
      <c r="K91" t="s">
        <v>1419</v>
      </c>
      <c r="L91" t="s">
        <v>1421</v>
      </c>
      <c r="M91">
        <v>500</v>
      </c>
      <c r="N91">
        <v>500</v>
      </c>
      <c r="O91">
        <v>500</v>
      </c>
      <c r="P91" t="s">
        <v>1421</v>
      </c>
    </row>
    <row r="92" spans="1:16" x14ac:dyDescent="0.25">
      <c r="A92" t="s">
        <v>1504</v>
      </c>
      <c r="B92" t="s">
        <v>364</v>
      </c>
      <c r="E92" t="s">
        <v>1505</v>
      </c>
      <c r="G92" t="s">
        <v>1506</v>
      </c>
      <c r="L92" t="s">
        <v>1506</v>
      </c>
      <c r="M92" t="s">
        <v>364</v>
      </c>
    </row>
    <row r="93" spans="1:16" x14ac:dyDescent="0.25">
      <c r="A93" t="s">
        <v>1507</v>
      </c>
      <c r="B93" t="s">
        <v>1508</v>
      </c>
      <c r="E93" t="s">
        <v>1509</v>
      </c>
      <c r="G93" t="s">
        <v>1510</v>
      </c>
      <c r="L93" t="s">
        <v>1510</v>
      </c>
      <c r="M93" t="s">
        <v>1508</v>
      </c>
    </row>
    <row r="94" spans="1:16" x14ac:dyDescent="0.25">
      <c r="A94" t="s">
        <v>1511</v>
      </c>
      <c r="B94" t="s">
        <v>1512</v>
      </c>
      <c r="E94" t="s">
        <v>1513</v>
      </c>
      <c r="G94" t="s">
        <v>1514</v>
      </c>
      <c r="L94" t="s">
        <v>1514</v>
      </c>
      <c r="M94" t="s">
        <v>1512</v>
      </c>
    </row>
    <row r="95" spans="1:16" x14ac:dyDescent="0.25">
      <c r="A95" t="s">
        <v>1517</v>
      </c>
      <c r="B95" t="s">
        <v>1518</v>
      </c>
      <c r="C95" t="s">
        <v>1519</v>
      </c>
      <c r="D95" t="s">
        <v>1520</v>
      </c>
      <c r="E95" t="s">
        <v>1557</v>
      </c>
      <c r="F95" t="s">
        <v>1521</v>
      </c>
      <c r="G95" t="s">
        <v>1522</v>
      </c>
      <c r="H95" t="s">
        <v>1523</v>
      </c>
      <c r="I95" t="s">
        <v>1524</v>
      </c>
      <c r="J95" t="s">
        <v>1525</v>
      </c>
      <c r="K95" t="s">
        <v>1526</v>
      </c>
      <c r="L95" t="s">
        <v>1527</v>
      </c>
      <c r="M95" t="s">
        <v>1528</v>
      </c>
      <c r="N95" t="s">
        <v>1529</v>
      </c>
      <c r="O95" t="s">
        <v>1530</v>
      </c>
      <c r="P95" t="s">
        <v>1531</v>
      </c>
    </row>
    <row r="96" spans="1:16" x14ac:dyDescent="0.25">
      <c r="A96" t="s">
        <v>1532</v>
      </c>
      <c r="B96" t="s">
        <v>1533</v>
      </c>
      <c r="C96" t="s">
        <v>1533</v>
      </c>
      <c r="D96" t="s">
        <v>1533</v>
      </c>
      <c r="E96" t="s">
        <v>1708</v>
      </c>
      <c r="F96" t="s">
        <v>1533</v>
      </c>
      <c r="G96" t="s">
        <v>1534</v>
      </c>
      <c r="H96" t="s">
        <v>1535</v>
      </c>
      <c r="I96" t="s">
        <v>1536</v>
      </c>
      <c r="J96" t="s">
        <v>1537</v>
      </c>
      <c r="K96" t="s">
        <v>1538</v>
      </c>
      <c r="L96" t="s">
        <v>1539</v>
      </c>
      <c r="M96" t="s">
        <v>1540</v>
      </c>
      <c r="N96" t="s">
        <v>1541</v>
      </c>
      <c r="O96" t="s">
        <v>1542</v>
      </c>
      <c r="P96" t="s">
        <v>1539</v>
      </c>
    </row>
    <row r="97" spans="1:16" x14ac:dyDescent="0.25">
      <c r="A97" t="s">
        <v>1548</v>
      </c>
      <c r="B97" t="s">
        <v>1554</v>
      </c>
      <c r="C97" t="s">
        <v>1550</v>
      </c>
      <c r="D97" t="s">
        <v>1560</v>
      </c>
      <c r="E97" t="s">
        <v>1558</v>
      </c>
      <c r="F97" t="s">
        <v>1552</v>
      </c>
      <c r="G97" t="s">
        <v>1551</v>
      </c>
      <c r="H97" t="s">
        <v>1551</v>
      </c>
      <c r="I97" t="s">
        <v>1553</v>
      </c>
      <c r="L97" t="s">
        <v>1551</v>
      </c>
      <c r="M97" t="s">
        <v>1549</v>
      </c>
      <c r="N97" t="s">
        <v>1550</v>
      </c>
      <c r="O97" t="s">
        <v>1559</v>
      </c>
      <c r="P97" t="s">
        <v>1552</v>
      </c>
    </row>
    <row r="98" spans="1:16" x14ac:dyDescent="0.25">
      <c r="A98" t="s">
        <v>1711</v>
      </c>
      <c r="B98" t="s">
        <v>1712</v>
      </c>
      <c r="C98" t="s">
        <v>1713</v>
      </c>
      <c r="D98" t="s">
        <v>1714</v>
      </c>
      <c r="E98" t="s">
        <v>1715</v>
      </c>
      <c r="F98" t="s">
        <v>1716</v>
      </c>
      <c r="G98" t="s">
        <v>1717</v>
      </c>
      <c r="H98" t="s">
        <v>1717</v>
      </c>
      <c r="I98" t="s">
        <v>1718</v>
      </c>
      <c r="L98" t="s">
        <v>1717</v>
      </c>
      <c r="M98" t="s">
        <v>1719</v>
      </c>
      <c r="N98" t="s">
        <v>1713</v>
      </c>
      <c r="O98" t="s">
        <v>1714</v>
      </c>
      <c r="P98" t="s">
        <v>1716</v>
      </c>
    </row>
    <row r="99" spans="1:16" x14ac:dyDescent="0.25">
      <c r="A99" t="s">
        <v>1720</v>
      </c>
      <c r="B99" t="s">
        <v>1721</v>
      </c>
      <c r="C99" t="s">
        <v>1722</v>
      </c>
      <c r="D99" t="s">
        <v>1723</v>
      </c>
      <c r="E99" t="s">
        <v>1724</v>
      </c>
      <c r="F99" t="s">
        <v>1721</v>
      </c>
      <c r="G99" t="s">
        <v>1721</v>
      </c>
      <c r="H99" t="s">
        <v>1721</v>
      </c>
      <c r="I99" t="s">
        <v>1725</v>
      </c>
      <c r="J99" t="s">
        <v>1726</v>
      </c>
      <c r="K99" t="s">
        <v>1727</v>
      </c>
      <c r="L99" t="s">
        <v>1721</v>
      </c>
      <c r="M99" t="s">
        <v>1721</v>
      </c>
      <c r="N99" t="s">
        <v>1722</v>
      </c>
      <c r="O99" t="s">
        <v>1723</v>
      </c>
      <c r="P99" t="s">
        <v>1721</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9"/>
  <sheetViews>
    <sheetView zoomScale="110" zoomScaleNormal="110" workbookViewId="0">
      <selection activeCell="G2" sqref="G2"/>
    </sheetView>
  </sheetViews>
  <sheetFormatPr baseColWidth="10" defaultRowHeight="15" x14ac:dyDescent="0.25"/>
  <sheetData>
    <row r="1" spans="1:18" x14ac:dyDescent="0.25">
      <c r="A1" t="s">
        <v>1265</v>
      </c>
      <c r="B1" s="1" t="s">
        <v>22</v>
      </c>
      <c r="C1" s="1" t="s">
        <v>17</v>
      </c>
      <c r="D1" s="1" t="s">
        <v>18</v>
      </c>
      <c r="E1" s="1" t="s">
        <v>19</v>
      </c>
      <c r="F1" s="1" t="s">
        <v>1555</v>
      </c>
      <c r="G1" s="1" t="s">
        <v>406</v>
      </c>
      <c r="H1" s="1" t="s">
        <v>264</v>
      </c>
      <c r="I1" s="1" t="s">
        <v>409</v>
      </c>
      <c r="J1" s="1" t="s">
        <v>265</v>
      </c>
      <c r="K1" s="1" t="s">
        <v>405</v>
      </c>
      <c r="L1" s="1" t="s">
        <v>408</v>
      </c>
      <c r="M1" s="1" t="s">
        <v>404</v>
      </c>
      <c r="N1" s="1" t="s">
        <v>403</v>
      </c>
      <c r="O1" s="1" t="s">
        <v>383</v>
      </c>
      <c r="P1" s="1" t="s">
        <v>407</v>
      </c>
    </row>
    <row r="2" spans="1:18" x14ac:dyDescent="0.25">
      <c r="A2" t="s">
        <v>287</v>
      </c>
      <c r="B2" s="4">
        <f>income_raw!B2</f>
        <v>12997.222414165408</v>
      </c>
      <c r="C2" s="4">
        <f>income_raw!C2</f>
        <v>14190</v>
      </c>
      <c r="D2" s="4">
        <f>income_raw!D2</f>
        <v>9588.6275314022023</v>
      </c>
      <c r="E2" s="4">
        <f>income_raw!E2</f>
        <v>25323.510098041897</v>
      </c>
      <c r="F2" s="4">
        <f>income_raw!F2</f>
        <v>8391</v>
      </c>
      <c r="G2" s="4">
        <f>income_raw!G2</f>
        <v>13693.28097164294</v>
      </c>
      <c r="H2" s="4">
        <f>income_raw!H2</f>
        <v>40271.256418955687</v>
      </c>
      <c r="I2" s="4">
        <f>income_raw!I2</f>
        <v>1501467.1169903141</v>
      </c>
      <c r="J2" s="4">
        <f>income_raw!J2</f>
        <v>367569.51712968241</v>
      </c>
      <c r="K2" s="4">
        <f>income_raw!K2</f>
        <v>10891.537903473718</v>
      </c>
      <c r="L2" s="4">
        <f>income_raw!L2</f>
        <v>16936.832688588009</v>
      </c>
      <c r="M2" s="4">
        <f>H2</f>
        <v>40271.256418955687</v>
      </c>
      <c r="N2" s="4">
        <f>H2</f>
        <v>40271.256418955687</v>
      </c>
      <c r="O2" s="4">
        <f>H2</f>
        <v>40271.256418955687</v>
      </c>
      <c r="P2" s="4">
        <f>L2</f>
        <v>16936.832688588009</v>
      </c>
    </row>
    <row r="3" spans="1:18" x14ac:dyDescent="0.25">
      <c r="A3" t="s">
        <v>288</v>
      </c>
      <c r="B3" s="4">
        <f>income_raw!B3</f>
        <v>16596.676527747786</v>
      </c>
      <c r="C3" s="4">
        <f>income_raw!C3</f>
        <v>18104</v>
      </c>
      <c r="D3" s="4">
        <f>income_raw!D3</f>
        <v>12588.946680338373</v>
      </c>
      <c r="E3" s="4">
        <f>income_raw!E3</f>
        <v>32307.597474146969</v>
      </c>
      <c r="F3" s="4">
        <f>income_raw!F3</f>
        <v>11687</v>
      </c>
      <c r="G3" s="4">
        <f>income_raw!G3</f>
        <v>17594.381257213285</v>
      </c>
      <c r="H3" s="4">
        <f>income_raw!H3</f>
        <v>50784.832770715147</v>
      </c>
      <c r="I3" s="4">
        <f>income_raw!I3</f>
        <v>2130928.3312979308</v>
      </c>
      <c r="J3" s="4">
        <f>income_raw!J3</f>
        <v>457445.57967256976</v>
      </c>
      <c r="K3" s="4">
        <f>income_raw!K3</f>
        <v>32130.016600061484</v>
      </c>
      <c r="L3" s="4">
        <f>income_raw!L3</f>
        <v>30031.523210831721</v>
      </c>
      <c r="M3" s="4">
        <f t="shared" ref="M3:M14" si="0">H3</f>
        <v>50784.832770715147</v>
      </c>
      <c r="N3" s="4">
        <f t="shared" ref="N3:N12" si="1">H3</f>
        <v>50784.832770715147</v>
      </c>
      <c r="O3" s="4">
        <f t="shared" ref="O3:O12" si="2">H3</f>
        <v>50784.832770715147</v>
      </c>
      <c r="P3" s="4">
        <f t="shared" ref="P3:P12" si="3">L3</f>
        <v>30031.523210831721</v>
      </c>
    </row>
    <row r="4" spans="1:18" x14ac:dyDescent="0.25">
      <c r="A4" t="s">
        <v>292</v>
      </c>
      <c r="B4" s="4">
        <f>income_raw!B4</f>
        <v>18144.483264953575</v>
      </c>
      <c r="C4" s="4">
        <f>income_raw!C4</f>
        <v>19836</v>
      </c>
      <c r="D4" s="4">
        <f>income_raw!D4</f>
        <v>13979.111766213789</v>
      </c>
      <c r="E4" s="4">
        <f>income_raw!E4</f>
        <v>35237.941359473807</v>
      </c>
      <c r="F4" s="4">
        <f>income_raw!F4</f>
        <v>13090</v>
      </c>
      <c r="G4" s="4">
        <f>income_raw!G4</f>
        <v>19316.441811842469</v>
      </c>
      <c r="H4" s="4">
        <f>income_raw!H4</f>
        <v>55393.549721700743</v>
      </c>
      <c r="I4" s="4">
        <f>income_raw!I4</f>
        <v>2415052.1088043214</v>
      </c>
      <c r="J4" s="4">
        <f>income_raw!J4</f>
        <v>497860.73625934892</v>
      </c>
      <c r="K4" s="4">
        <f>income_raw!K4</f>
        <v>35803.722348601288</v>
      </c>
      <c r="L4" s="4">
        <f>income_raw!L4</f>
        <v>36205.123307543523</v>
      </c>
      <c r="M4" s="4">
        <f t="shared" si="0"/>
        <v>55393.549721700743</v>
      </c>
      <c r="N4" s="4">
        <f t="shared" si="1"/>
        <v>55393.549721700743</v>
      </c>
      <c r="O4" s="4">
        <f t="shared" si="2"/>
        <v>55393.549721700743</v>
      </c>
      <c r="P4" s="4">
        <f t="shared" si="3"/>
        <v>36205.123307543523</v>
      </c>
    </row>
    <row r="5" spans="1:18" x14ac:dyDescent="0.25">
      <c r="A5" t="s">
        <v>289</v>
      </c>
      <c r="B5" s="4">
        <f>income_raw!B5</f>
        <v>19647.711509393219</v>
      </c>
      <c r="C5" s="4">
        <f>income_raw!C5</f>
        <v>21415</v>
      </c>
      <c r="D5" s="4">
        <f>income_raw!D5</f>
        <v>15190.600358882335</v>
      </c>
      <c r="E5" s="4">
        <f>income_raw!E5</f>
        <v>37805.27853160799</v>
      </c>
      <c r="F5" s="4">
        <f>income_raw!F5</f>
        <v>14387</v>
      </c>
      <c r="G5" s="4">
        <f>income_raw!G5</f>
        <v>21229.631268537079</v>
      </c>
      <c r="H5" s="4">
        <f>income_raw!H5</f>
        <v>59852.606613967168</v>
      </c>
      <c r="I5" s="4">
        <f>income_raw!I5</f>
        <v>2663660.4141224134</v>
      </c>
      <c r="J5" s="4">
        <f>income_raw!J5</f>
        <v>538907.75225646887</v>
      </c>
      <c r="K5" s="4">
        <f>income_raw!K5</f>
        <v>41715.04703350753</v>
      </c>
      <c r="L5" s="4">
        <f>income_raw!L5</f>
        <v>43108.416344294004</v>
      </c>
      <c r="M5" s="4">
        <f t="shared" si="0"/>
        <v>59852.606613967168</v>
      </c>
      <c r="N5" s="4">
        <f t="shared" si="1"/>
        <v>59852.606613967168</v>
      </c>
      <c r="O5" s="4">
        <f t="shared" si="2"/>
        <v>59852.606613967168</v>
      </c>
      <c r="P5" s="4">
        <f t="shared" si="3"/>
        <v>43108.416344294004</v>
      </c>
    </row>
    <row r="6" spans="1:18" x14ac:dyDescent="0.25">
      <c r="A6" t="s">
        <v>290</v>
      </c>
      <c r="B6" s="4">
        <f>income_raw!B6</f>
        <v>22348.338803714101</v>
      </c>
      <c r="C6" s="4">
        <f>income_raw!C6</f>
        <v>24440</v>
      </c>
      <c r="D6" s="4">
        <f>income_raw!D6</f>
        <v>18000.882081517557</v>
      </c>
      <c r="E6" s="4">
        <f>income_raw!E6</f>
        <v>42734.687241396932</v>
      </c>
      <c r="F6" s="4">
        <f>income_raw!F6</f>
        <v>16887</v>
      </c>
      <c r="G6" s="4">
        <f>income_raw!G6</f>
        <v>25146.998215288375</v>
      </c>
      <c r="H6" s="4">
        <f>income_raw!H6</f>
        <v>68412.515572120014</v>
      </c>
      <c r="I6" s="4">
        <f>income_raw!I6</f>
        <v>3172715.5154880304</v>
      </c>
      <c r="J6" s="4">
        <f>income_raw!J6</f>
        <v>620707.86237298849</v>
      </c>
      <c r="K6" s="4">
        <f>income_raw!K6</f>
        <v>49539.536919766368</v>
      </c>
      <c r="L6" s="4">
        <f>income_raw!L6</f>
        <v>56375.846228239847</v>
      </c>
      <c r="M6" s="4">
        <f t="shared" si="0"/>
        <v>68412.515572120014</v>
      </c>
      <c r="N6" s="4">
        <f t="shared" si="1"/>
        <v>68412.515572120014</v>
      </c>
      <c r="O6" s="4">
        <f t="shared" si="2"/>
        <v>68412.515572120014</v>
      </c>
      <c r="P6" s="4">
        <f t="shared" si="3"/>
        <v>56375.846228239847</v>
      </c>
    </row>
    <row r="7" spans="1:18" x14ac:dyDescent="0.25">
      <c r="A7" t="s">
        <v>291</v>
      </c>
      <c r="B7" s="4">
        <f>income_raw!B7</f>
        <v>25066.590153314621</v>
      </c>
      <c r="C7" s="4">
        <f>income_raw!C7</f>
        <v>27556</v>
      </c>
      <c r="D7" s="4">
        <f>income_raw!D7</f>
        <v>20469.302999230964</v>
      </c>
      <c r="E7" s="4">
        <f>income_raw!E7</f>
        <v>47609.493270092826</v>
      </c>
      <c r="F7" s="4">
        <f>income_raw!F7</f>
        <v>19307</v>
      </c>
      <c r="G7" s="4">
        <f>income_raw!G7</f>
        <v>29290.796526726746</v>
      </c>
      <c r="H7" s="4">
        <f>income_raw!H7</f>
        <v>77170.692676626612</v>
      </c>
      <c r="I7" s="4">
        <f>income_raw!I7</f>
        <v>3696991.5301233493</v>
      </c>
      <c r="J7" s="4">
        <f>income_raw!J7</f>
        <v>708300.06960683863</v>
      </c>
      <c r="K7" s="4">
        <f>income_raw!K7</f>
        <v>66571.033261604665</v>
      </c>
      <c r="L7" s="4">
        <f>income_raw!L7</f>
        <v>72097.221953578337</v>
      </c>
      <c r="M7" s="4">
        <f t="shared" si="0"/>
        <v>77170.692676626612</v>
      </c>
      <c r="N7" s="4">
        <f t="shared" si="1"/>
        <v>77170.692676626612</v>
      </c>
      <c r="O7" s="4">
        <f t="shared" si="2"/>
        <v>77170.692676626612</v>
      </c>
      <c r="P7" s="4">
        <f t="shared" si="3"/>
        <v>72097.221953578337</v>
      </c>
    </row>
    <row r="8" spans="1:18" x14ac:dyDescent="0.25">
      <c r="A8" t="s">
        <v>293</v>
      </c>
      <c r="B8" s="4">
        <f>income_raw!B8</f>
        <v>27997.366875404881</v>
      </c>
      <c r="C8" s="4">
        <f>income_raw!C8</f>
        <v>31182</v>
      </c>
      <c r="D8" s="4">
        <f>income_raw!D8</f>
        <v>23439.670597282744</v>
      </c>
      <c r="E8" s="4">
        <f>income_raw!E8</f>
        <v>52935.276998186848</v>
      </c>
      <c r="F8" s="4">
        <f>income_raw!F8</f>
        <v>22172</v>
      </c>
      <c r="G8" s="4">
        <f>income_raw!G8</f>
        <v>34405.8690375445</v>
      </c>
      <c r="H8" s="4">
        <f>income_raw!H8</f>
        <v>87947.711484992687</v>
      </c>
      <c r="I8" s="4">
        <f>income_raw!I8</f>
        <v>4321049.1162430262</v>
      </c>
      <c r="J8" s="4">
        <f>income_raw!J8</f>
        <v>810347.80336477095</v>
      </c>
      <c r="K8" s="4">
        <f>income_raw!K8</f>
        <v>84381.420719335991</v>
      </c>
      <c r="L8" s="4">
        <f>income_raw!L8</f>
        <v>91173.928916827848</v>
      </c>
      <c r="M8" s="4">
        <f t="shared" si="0"/>
        <v>87947.711484992687</v>
      </c>
      <c r="N8" s="4">
        <f t="shared" si="1"/>
        <v>87947.711484992687</v>
      </c>
      <c r="O8" s="4">
        <f t="shared" si="2"/>
        <v>87947.711484992687</v>
      </c>
      <c r="P8" s="4">
        <f t="shared" si="3"/>
        <v>91173.928916827848</v>
      </c>
    </row>
    <row r="9" spans="1:18" x14ac:dyDescent="0.25">
      <c r="A9" t="s">
        <v>294</v>
      </c>
      <c r="B9" s="4">
        <f>income_raw!B9</f>
        <v>31759.584323040381</v>
      </c>
      <c r="C9" s="4">
        <f>income_raw!C9</f>
        <v>35572</v>
      </c>
      <c r="D9" s="4">
        <f>income_raw!D9</f>
        <v>26792.178672135346</v>
      </c>
      <c r="E9" s="4">
        <f>income_raw!E9</f>
        <v>59704.998292963661</v>
      </c>
      <c r="F9" s="4">
        <f>income_raw!F9</f>
        <v>25381</v>
      </c>
      <c r="G9" s="4">
        <f>income_raw!G9</f>
        <v>40289.162541109457</v>
      </c>
      <c r="H9" s="4">
        <f>income_raw!H9</f>
        <v>99976.469129256671</v>
      </c>
      <c r="I9" s="4">
        <f>income_raw!I9</f>
        <v>4972166.106361839</v>
      </c>
      <c r="J9" s="4">
        <f>income_raw!J9</f>
        <v>943709.63678028376</v>
      </c>
      <c r="K9" s="4">
        <f>income_raw!K9</f>
        <v>111648.57325545652</v>
      </c>
      <c r="L9" s="4">
        <f>income_raw!L9</f>
        <v>114965.89700193424</v>
      </c>
      <c r="M9" s="4">
        <f t="shared" si="0"/>
        <v>99976.469129256671</v>
      </c>
      <c r="N9" s="4">
        <f t="shared" si="1"/>
        <v>99976.469129256671</v>
      </c>
      <c r="O9" s="4">
        <f t="shared" si="2"/>
        <v>99976.469129256671</v>
      </c>
      <c r="P9" s="4">
        <f t="shared" si="3"/>
        <v>114965.89700193424</v>
      </c>
    </row>
    <row r="10" spans="1:18" x14ac:dyDescent="0.25">
      <c r="A10" t="s">
        <v>295</v>
      </c>
      <c r="B10" s="4">
        <f>income_raw!B10</f>
        <v>34020.646944504428</v>
      </c>
      <c r="C10" s="4">
        <f>income_raw!C10</f>
        <v>38196</v>
      </c>
      <c r="D10" s="4">
        <f>income_raw!D10</f>
        <v>28889.820046142009</v>
      </c>
      <c r="E10" s="4">
        <f>income_raw!E10</f>
        <v>63657.625707643652</v>
      </c>
      <c r="F10" s="4">
        <f>income_raw!F10</f>
        <v>27399</v>
      </c>
      <c r="G10" s="4">
        <f>income_raw!G10</f>
        <v>43783.717403374263</v>
      </c>
      <c r="H10" s="4">
        <f>income_raw!H10</f>
        <v>107184.46482220349</v>
      </c>
      <c r="I10" s="4">
        <f>income_raw!I10</f>
        <v>5493059.6984568881</v>
      </c>
      <c r="J10" s="4">
        <f>income_raw!J10</f>
        <v>1032796.1729822219</v>
      </c>
      <c r="K10" s="4">
        <f>income_raw!K10</f>
        <v>131363.23123270826</v>
      </c>
      <c r="L10" s="4">
        <f>income_raw!L10</f>
        <v>129898.95309477756</v>
      </c>
      <c r="M10" s="4">
        <f t="shared" si="0"/>
        <v>107184.46482220349</v>
      </c>
      <c r="N10" s="4">
        <f t="shared" si="1"/>
        <v>107184.46482220349</v>
      </c>
      <c r="O10" s="4">
        <f t="shared" si="2"/>
        <v>107184.46482220349</v>
      </c>
      <c r="P10" s="4">
        <f t="shared" si="3"/>
        <v>129898.95309477756</v>
      </c>
    </row>
    <row r="11" spans="1:18" x14ac:dyDescent="0.25">
      <c r="A11" t="s">
        <v>296</v>
      </c>
      <c r="B11" s="4">
        <f>income_raw!B11</f>
        <v>36659.071690779529</v>
      </c>
      <c r="C11" s="4">
        <f>income_raw!C11</f>
        <v>41370</v>
      </c>
      <c r="D11" s="4">
        <f>income_raw!D11</f>
        <v>31440.86593181235</v>
      </c>
      <c r="E11" s="4">
        <f>income_raw!E11</f>
        <v>69100.704084011624</v>
      </c>
      <c r="F11" s="4">
        <f>income_raw!F11</f>
        <v>29828</v>
      </c>
      <c r="G11" s="4">
        <f>income_raw!G11</f>
        <v>47988.094442563757</v>
      </c>
      <c r="H11" s="4">
        <f>income_raw!H11</f>
        <v>116904.01819424664</v>
      </c>
      <c r="I11" s="4">
        <f>income_raw!I11</f>
        <v>6031053.3274551239</v>
      </c>
      <c r="J11" s="4">
        <f>income_raw!J11</f>
        <v>1129077.5116827865</v>
      </c>
      <c r="K11" s="4">
        <f>income_raw!K11</f>
        <v>154737.24217645251</v>
      </c>
      <c r="L11" s="4">
        <f>income_raw!L11</f>
        <v>149695.93085106384</v>
      </c>
      <c r="M11" s="4">
        <f t="shared" si="0"/>
        <v>116904.01819424664</v>
      </c>
      <c r="N11" s="4">
        <f t="shared" si="1"/>
        <v>116904.01819424664</v>
      </c>
      <c r="O11" s="4">
        <f t="shared" si="2"/>
        <v>116904.01819424664</v>
      </c>
      <c r="P11" s="4">
        <f t="shared" si="3"/>
        <v>149695.93085106384</v>
      </c>
    </row>
    <row r="12" spans="1:18" x14ac:dyDescent="0.25">
      <c r="A12" t="s">
        <v>297</v>
      </c>
      <c r="B12" s="4">
        <f>income_raw!B12</f>
        <v>45688.808248758367</v>
      </c>
      <c r="C12" s="4">
        <f>income_raw!C12</f>
        <v>51810</v>
      </c>
      <c r="D12" s="4">
        <f>income_raw!D12</f>
        <v>39493.701871315039</v>
      </c>
      <c r="E12" s="4">
        <f>income_raw!E12</f>
        <v>85005.251693502956</v>
      </c>
      <c r="F12" s="4">
        <f>income_raw!F12</f>
        <v>37303</v>
      </c>
      <c r="G12" s="4">
        <f>income_raw!G12</f>
        <v>62682.79691055177</v>
      </c>
      <c r="H12" s="4">
        <f>income_raw!H12</f>
        <v>146643.92003772949</v>
      </c>
      <c r="I12" s="4">
        <f>income_raw!I12</f>
        <v>7623988.0297548193</v>
      </c>
      <c r="J12" s="4">
        <f>income_raw!J12</f>
        <v>1457024.7273481926</v>
      </c>
      <c r="K12" s="4">
        <f>income_raw!K12</f>
        <v>286259.87015063019</v>
      </c>
      <c r="L12" s="4">
        <f>income_raw!L12</f>
        <v>212538.51063829788</v>
      </c>
      <c r="M12" s="4">
        <f t="shared" si="0"/>
        <v>146643.92003772949</v>
      </c>
      <c r="N12" s="4">
        <f t="shared" si="1"/>
        <v>146643.92003772949</v>
      </c>
      <c r="O12" s="4">
        <f t="shared" si="2"/>
        <v>146643.92003772949</v>
      </c>
      <c r="P12" s="4">
        <f t="shared" si="3"/>
        <v>212538.51063829788</v>
      </c>
    </row>
    <row r="13" spans="1:18" x14ac:dyDescent="0.25">
      <c r="A13" t="s">
        <v>411</v>
      </c>
      <c r="B13" s="6">
        <v>12</v>
      </c>
      <c r="C13" s="6">
        <v>12</v>
      </c>
      <c r="D13" s="6">
        <v>12</v>
      </c>
      <c r="E13" s="6">
        <v>12</v>
      </c>
      <c r="F13" s="6">
        <v>12</v>
      </c>
      <c r="G13" s="6">
        <v>1</v>
      </c>
      <c r="H13" s="6">
        <v>1</v>
      </c>
      <c r="I13" s="6">
        <v>10000</v>
      </c>
      <c r="J13" s="6">
        <v>12</v>
      </c>
      <c r="K13" s="6">
        <v>12</v>
      </c>
      <c r="L13" s="6">
        <v>1</v>
      </c>
      <c r="M13" s="4">
        <f t="shared" si="0"/>
        <v>1</v>
      </c>
      <c r="N13" s="6">
        <v>1</v>
      </c>
      <c r="O13" s="4">
        <v>1</v>
      </c>
      <c r="P13" s="6">
        <v>1</v>
      </c>
    </row>
    <row r="14" spans="1:18" x14ac:dyDescent="0.25">
      <c r="A14" t="s">
        <v>1220</v>
      </c>
      <c r="B14" s="6">
        <v>50</v>
      </c>
      <c r="C14" s="6">
        <v>50</v>
      </c>
      <c r="D14" s="6">
        <v>50</v>
      </c>
      <c r="E14" s="6">
        <v>50</v>
      </c>
      <c r="F14" s="6">
        <v>50</v>
      </c>
      <c r="G14" s="6">
        <v>500</v>
      </c>
      <c r="H14" s="6">
        <v>1000</v>
      </c>
      <c r="I14" s="6">
        <v>1</v>
      </c>
      <c r="J14" s="6">
        <v>1000</v>
      </c>
      <c r="K14" s="6">
        <v>50</v>
      </c>
      <c r="L14" s="6">
        <v>1000</v>
      </c>
      <c r="M14" s="4">
        <f t="shared" si="0"/>
        <v>1000</v>
      </c>
      <c r="N14" s="6">
        <v>1000</v>
      </c>
      <c r="O14" s="4">
        <f t="shared" ref="O14" si="4">J14</f>
        <v>1000</v>
      </c>
      <c r="P14" s="6">
        <v>1000</v>
      </c>
    </row>
    <row r="15" spans="1:18" x14ac:dyDescent="0.25">
      <c r="A15" t="s">
        <v>1221</v>
      </c>
      <c r="B15" t="s">
        <v>1222</v>
      </c>
      <c r="C15" t="s">
        <v>1222</v>
      </c>
      <c r="D15" t="s">
        <v>1222</v>
      </c>
      <c r="E15" t="s">
        <v>1222</v>
      </c>
      <c r="F15" t="s">
        <v>1222</v>
      </c>
      <c r="G15" t="s">
        <v>1223</v>
      </c>
      <c r="H15" t="s">
        <v>1222</v>
      </c>
      <c r="I15" t="s">
        <v>1222</v>
      </c>
      <c r="J15" t="s">
        <v>1222</v>
      </c>
      <c r="K15" t="s">
        <v>1223</v>
      </c>
      <c r="L15" t="s">
        <v>1223</v>
      </c>
      <c r="M15" t="s">
        <v>1222</v>
      </c>
      <c r="N15" t="s">
        <v>1222</v>
      </c>
      <c r="O15" t="s">
        <v>1222</v>
      </c>
      <c r="P15" t="s">
        <v>1223</v>
      </c>
    </row>
    <row r="16" spans="1:18" x14ac:dyDescent="0.25">
      <c r="A16" s="2" t="s">
        <v>1249</v>
      </c>
      <c r="B16" s="19" t="s">
        <v>1237</v>
      </c>
      <c r="C16" s="19" t="s">
        <v>1240</v>
      </c>
      <c r="D16" s="19" t="s">
        <v>1241</v>
      </c>
      <c r="E16" s="19" t="s">
        <v>1241</v>
      </c>
      <c r="F16" s="19" t="s">
        <v>1242</v>
      </c>
      <c r="G16" s="19" t="s">
        <v>1238</v>
      </c>
      <c r="H16" s="19" t="s">
        <v>1238</v>
      </c>
      <c r="I16" s="19" t="s">
        <v>1248</v>
      </c>
      <c r="J16" s="19" t="s">
        <v>1243</v>
      </c>
      <c r="K16" s="19" t="s">
        <v>1239</v>
      </c>
      <c r="L16" s="19" t="s">
        <v>1238</v>
      </c>
      <c r="M16" s="19" t="s">
        <v>1244</v>
      </c>
      <c r="N16" s="19" t="s">
        <v>1245</v>
      </c>
      <c r="O16" s="19" t="s">
        <v>1246</v>
      </c>
      <c r="P16" s="19" t="s">
        <v>1247</v>
      </c>
      <c r="Q16" s="12"/>
      <c r="R16" s="12"/>
    </row>
    <row r="17" spans="1:16" x14ac:dyDescent="0.25">
      <c r="A17" t="s">
        <v>1264</v>
      </c>
      <c r="B17" t="s">
        <v>1224</v>
      </c>
      <c r="C17" t="s">
        <v>1225</v>
      </c>
      <c r="D17" t="s">
        <v>1226</v>
      </c>
      <c r="E17" s="2" t="s">
        <v>1227</v>
      </c>
      <c r="F17" t="s">
        <v>1228</v>
      </c>
      <c r="G17" t="s">
        <v>166</v>
      </c>
      <c r="H17" t="s">
        <v>166</v>
      </c>
      <c r="I17" t="s">
        <v>1232</v>
      </c>
      <c r="J17" t="s">
        <v>1233</v>
      </c>
      <c r="K17" t="s">
        <v>1234</v>
      </c>
      <c r="L17" t="s">
        <v>166</v>
      </c>
      <c r="M17" t="s">
        <v>1235</v>
      </c>
      <c r="N17" t="s">
        <v>1229</v>
      </c>
      <c r="O17" t="s">
        <v>1230</v>
      </c>
      <c r="P17" t="s">
        <v>1231</v>
      </c>
    </row>
    <row r="18" spans="1:16" x14ac:dyDescent="0.25">
      <c r="A18" t="s">
        <v>1250</v>
      </c>
      <c r="B18" t="s">
        <v>1263</v>
      </c>
      <c r="C18" t="s">
        <v>1257</v>
      </c>
      <c r="D18" t="s">
        <v>1258</v>
      </c>
      <c r="E18" t="s">
        <v>1255</v>
      </c>
      <c r="F18" t="s">
        <v>1259</v>
      </c>
      <c r="G18" t="s">
        <v>1251</v>
      </c>
      <c r="H18" t="s">
        <v>1251</v>
      </c>
      <c r="I18" t="s">
        <v>1261</v>
      </c>
      <c r="J18" t="s">
        <v>1260</v>
      </c>
      <c r="K18" t="s">
        <v>1262</v>
      </c>
      <c r="L18" t="s">
        <v>1251</v>
      </c>
      <c r="M18" t="s">
        <v>1256</v>
      </c>
      <c r="N18" t="s">
        <v>1254</v>
      </c>
      <c r="O18" t="s">
        <v>1253</v>
      </c>
      <c r="P18" t="s">
        <v>1252</v>
      </c>
    </row>
    <row r="19" spans="1:16" x14ac:dyDescent="0.25">
      <c r="A19" t="s">
        <v>1408</v>
      </c>
      <c r="G19" t="s">
        <v>13</v>
      </c>
      <c r="I19" s="4"/>
      <c r="K19" t="s">
        <v>1416</v>
      </c>
      <c r="L19" t="s">
        <v>15</v>
      </c>
      <c r="P19" t="s">
        <v>15</v>
      </c>
    </row>
    <row r="20" spans="1:16" x14ac:dyDescent="0.25">
      <c r="A20" t="s">
        <v>1409</v>
      </c>
      <c r="B20" t="s">
        <v>1411</v>
      </c>
      <c r="C20" t="s">
        <v>1411</v>
      </c>
      <c r="D20" t="s">
        <v>1411</v>
      </c>
      <c r="E20" t="s">
        <v>1413</v>
      </c>
      <c r="F20" t="s">
        <v>1411</v>
      </c>
      <c r="G20" t="s">
        <v>1410</v>
      </c>
      <c r="H20" t="s">
        <v>1412</v>
      </c>
      <c r="I20" t="s">
        <v>1414</v>
      </c>
      <c r="J20" t="s">
        <v>1415</v>
      </c>
      <c r="K20" t="s">
        <v>1410</v>
      </c>
      <c r="L20" t="s">
        <v>1410</v>
      </c>
      <c r="M20" t="s">
        <v>1412</v>
      </c>
      <c r="N20" t="s">
        <v>1412</v>
      </c>
      <c r="O20" t="s">
        <v>1412</v>
      </c>
      <c r="P20" t="s">
        <v>1410</v>
      </c>
    </row>
    <row r="21" spans="1:16" x14ac:dyDescent="0.25">
      <c r="I21" s="4"/>
    </row>
    <row r="23" spans="1:16" x14ac:dyDescent="0.25">
      <c r="I23" s="4"/>
    </row>
    <row r="24" spans="1:16" x14ac:dyDescent="0.25">
      <c r="I24" s="4"/>
    </row>
    <row r="25" spans="1:16" x14ac:dyDescent="0.25">
      <c r="I25" s="4"/>
    </row>
    <row r="26" spans="1:16" x14ac:dyDescent="0.25">
      <c r="I26" s="4"/>
    </row>
    <row r="27" spans="1:16" x14ac:dyDescent="0.25">
      <c r="I27" s="4"/>
    </row>
    <row r="28" spans="1:16" x14ac:dyDescent="0.25">
      <c r="I28" s="4"/>
    </row>
    <row r="29" spans="1:16" x14ac:dyDescent="0.25">
      <c r="I29" s="4"/>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8"/>
  <sheetViews>
    <sheetView zoomScale="110" zoomScaleNormal="110" workbookViewId="0">
      <pane xSplit="1" topLeftCell="B1" activePane="topRight" state="frozen"/>
      <selection pane="topRight" activeCell="E5" sqref="E5"/>
    </sheetView>
  </sheetViews>
  <sheetFormatPr baseColWidth="10" defaultRowHeight="15" x14ac:dyDescent="0.25"/>
  <cols>
    <col min="1" max="1" width="39" customWidth="1"/>
    <col min="2" max="2" width="25" customWidth="1"/>
    <col min="3" max="3" width="26.85546875" customWidth="1"/>
    <col min="4" max="4" width="35.28515625" customWidth="1"/>
    <col min="5" max="5" width="37.5703125" customWidth="1"/>
    <col min="6" max="6" width="28.5703125" customWidth="1"/>
    <col min="7" max="7" width="29.5703125" customWidth="1"/>
    <col min="8" max="8" width="31.5703125" customWidth="1"/>
    <col min="9" max="9" width="11.5703125" customWidth="1"/>
    <col min="10" max="10" width="32.7109375" customWidth="1"/>
    <col min="11" max="11" width="24" customWidth="1"/>
  </cols>
  <sheetData>
    <row r="1" spans="1:12" x14ac:dyDescent="0.25">
      <c r="B1" s="1" t="s">
        <v>8</v>
      </c>
      <c r="C1" s="1" t="s">
        <v>1</v>
      </c>
      <c r="D1" s="1" t="s">
        <v>2</v>
      </c>
      <c r="E1" s="1" t="s">
        <v>3</v>
      </c>
      <c r="F1" s="1" t="s">
        <v>4</v>
      </c>
      <c r="G1" s="1" t="s">
        <v>5</v>
      </c>
      <c r="H1" s="1" t="s">
        <v>244</v>
      </c>
      <c r="I1" s="1" t="s">
        <v>6</v>
      </c>
      <c r="J1" s="1" t="s">
        <v>190</v>
      </c>
      <c r="K1" s="1" t="s">
        <v>191</v>
      </c>
      <c r="L1" s="1" t="s">
        <v>7</v>
      </c>
    </row>
    <row r="2" spans="1:12" x14ac:dyDescent="0.25">
      <c r="A2" s="1" t="s">
        <v>892</v>
      </c>
      <c r="B2" t="s">
        <v>918</v>
      </c>
      <c r="C2" s="32" t="s">
        <v>893</v>
      </c>
      <c r="D2" s="32" t="s">
        <v>1088</v>
      </c>
      <c r="E2" s="2" t="s">
        <v>1359</v>
      </c>
      <c r="F2" t="s">
        <v>924</v>
      </c>
      <c r="G2" t="s">
        <v>900</v>
      </c>
      <c r="H2" s="2" t="s">
        <v>1099</v>
      </c>
      <c r="I2" s="2" t="s">
        <v>1110</v>
      </c>
      <c r="J2" s="2" t="s">
        <v>1118</v>
      </c>
      <c r="K2" s="2" t="s">
        <v>1126</v>
      </c>
      <c r="L2" s="2" t="s">
        <v>911</v>
      </c>
    </row>
    <row r="3" spans="1:12" x14ac:dyDescent="0.25">
      <c r="A3" s="1" t="s">
        <v>887</v>
      </c>
      <c r="B3" t="s">
        <v>919</v>
      </c>
      <c r="C3" t="s">
        <v>894</v>
      </c>
      <c r="D3" s="2" t="s">
        <v>957</v>
      </c>
      <c r="E3" s="2" t="s">
        <v>1360</v>
      </c>
      <c r="F3" t="s">
        <v>925</v>
      </c>
      <c r="G3" t="s">
        <v>901</v>
      </c>
      <c r="H3" t="s">
        <v>1063</v>
      </c>
      <c r="I3" s="2" t="s">
        <v>1111</v>
      </c>
      <c r="J3" s="2" t="s">
        <v>1119</v>
      </c>
      <c r="K3" t="s">
        <v>1061</v>
      </c>
      <c r="L3" s="2" t="s">
        <v>912</v>
      </c>
    </row>
    <row r="4" spans="1:12" x14ac:dyDescent="0.25">
      <c r="A4" s="1" t="s">
        <v>932</v>
      </c>
      <c r="B4" t="s">
        <v>1102</v>
      </c>
      <c r="C4" t="s">
        <v>895</v>
      </c>
      <c r="D4" s="2" t="s">
        <v>1095</v>
      </c>
      <c r="E4" s="2" t="s">
        <v>1361</v>
      </c>
      <c r="F4" t="s">
        <v>926</v>
      </c>
      <c r="G4" t="s">
        <v>902</v>
      </c>
      <c r="H4" t="s">
        <v>1100</v>
      </c>
      <c r="I4" s="2" t="s">
        <v>1112</v>
      </c>
      <c r="J4" s="2" t="s">
        <v>1124</v>
      </c>
      <c r="L4" s="2" t="s">
        <v>913</v>
      </c>
    </row>
    <row r="5" spans="1:12" x14ac:dyDescent="0.25">
      <c r="A5" s="1" t="s">
        <v>888</v>
      </c>
      <c r="B5" t="s">
        <v>1101</v>
      </c>
      <c r="C5" t="s">
        <v>896</v>
      </c>
      <c r="D5" s="2" t="s">
        <v>1096</v>
      </c>
      <c r="E5" s="2" t="s">
        <v>1362</v>
      </c>
      <c r="F5" t="s">
        <v>928</v>
      </c>
      <c r="G5" t="s">
        <v>904</v>
      </c>
      <c r="H5" s="32" t="s">
        <v>1104</v>
      </c>
      <c r="I5" s="32" t="s">
        <v>1113</v>
      </c>
      <c r="J5" s="2" t="s">
        <v>1122</v>
      </c>
      <c r="K5" t="s">
        <v>1053</v>
      </c>
      <c r="L5" s="2" t="s">
        <v>914</v>
      </c>
    </row>
    <row r="6" spans="1:12" x14ac:dyDescent="0.25">
      <c r="A6" s="1" t="s">
        <v>888</v>
      </c>
      <c r="B6" t="s">
        <v>920</v>
      </c>
      <c r="C6" t="s">
        <v>1091</v>
      </c>
      <c r="F6" t="s">
        <v>927</v>
      </c>
      <c r="G6" t="s">
        <v>903</v>
      </c>
      <c r="H6" s="2" t="s">
        <v>1103</v>
      </c>
      <c r="I6" s="2" t="s">
        <v>1116</v>
      </c>
      <c r="K6" s="2" t="s">
        <v>1127</v>
      </c>
    </row>
    <row r="7" spans="1:12" x14ac:dyDescent="0.25">
      <c r="A7" s="1" t="s">
        <v>889</v>
      </c>
      <c r="C7" t="s">
        <v>1090</v>
      </c>
      <c r="D7" s="32" t="s">
        <v>1097</v>
      </c>
      <c r="E7" s="2" t="s">
        <v>1363</v>
      </c>
      <c r="J7" s="2" t="s">
        <v>1125</v>
      </c>
      <c r="K7" s="2" t="s">
        <v>1128</v>
      </c>
      <c r="L7" s="32" t="s">
        <v>1213</v>
      </c>
    </row>
    <row r="8" spans="1:12" x14ac:dyDescent="0.25">
      <c r="A8" s="1" t="s">
        <v>890</v>
      </c>
      <c r="B8" t="s">
        <v>921</v>
      </c>
      <c r="D8" s="32" t="s">
        <v>1098</v>
      </c>
      <c r="E8" s="32" t="s">
        <v>1364</v>
      </c>
      <c r="F8" t="s">
        <v>929</v>
      </c>
      <c r="G8" t="s">
        <v>907</v>
      </c>
      <c r="H8" t="s">
        <v>1107</v>
      </c>
      <c r="I8" s="32" t="s">
        <v>1117</v>
      </c>
      <c r="J8" s="32" t="s">
        <v>1123</v>
      </c>
      <c r="K8" s="2" t="s">
        <v>1129</v>
      </c>
      <c r="L8" s="32" t="s">
        <v>1092</v>
      </c>
    </row>
    <row r="9" spans="1:12" x14ac:dyDescent="0.25">
      <c r="A9" s="1" t="s">
        <v>891</v>
      </c>
      <c r="B9" t="s">
        <v>922</v>
      </c>
      <c r="C9" t="s">
        <v>897</v>
      </c>
      <c r="D9" s="2" t="s">
        <v>1094</v>
      </c>
      <c r="E9" s="32" t="s">
        <v>1365</v>
      </c>
      <c r="F9" t="s">
        <v>930</v>
      </c>
      <c r="G9" t="s">
        <v>906</v>
      </c>
      <c r="H9" t="s">
        <v>1105</v>
      </c>
      <c r="I9" s="32" t="s">
        <v>1114</v>
      </c>
      <c r="J9" t="s">
        <v>1120</v>
      </c>
      <c r="K9" t="s">
        <v>1036</v>
      </c>
      <c r="L9" s="32" t="s">
        <v>916</v>
      </c>
    </row>
    <row r="10" spans="1:12" x14ac:dyDescent="0.25">
      <c r="A10" s="1" t="s">
        <v>899</v>
      </c>
      <c r="B10" t="s">
        <v>923</v>
      </c>
      <c r="C10" t="s">
        <v>898</v>
      </c>
      <c r="D10" s="2" t="s">
        <v>1089</v>
      </c>
      <c r="E10" s="32" t="s">
        <v>1366</v>
      </c>
      <c r="F10" t="s">
        <v>931</v>
      </c>
      <c r="G10" t="s">
        <v>905</v>
      </c>
      <c r="H10" t="s">
        <v>1106</v>
      </c>
      <c r="I10" s="32" t="s">
        <v>1115</v>
      </c>
      <c r="J10" s="32" t="s">
        <v>1121</v>
      </c>
      <c r="K10" s="6" t="s">
        <v>1130</v>
      </c>
      <c r="L10" s="32" t="s">
        <v>917</v>
      </c>
    </row>
    <row r="11" spans="1:12" x14ac:dyDescent="0.25">
      <c r="A11" s="1"/>
      <c r="B11" s="2"/>
      <c r="C11" s="2"/>
      <c r="D11" s="2"/>
      <c r="E11" s="2"/>
      <c r="F11" s="2"/>
      <c r="G11" s="2"/>
      <c r="H11" s="2"/>
      <c r="I11" s="2"/>
      <c r="K11" s="6"/>
      <c r="L11" s="2"/>
    </row>
    <row r="12" spans="1:12" x14ac:dyDescent="0.25">
      <c r="A12" t="s">
        <v>1009</v>
      </c>
      <c r="B12" t="s">
        <v>936</v>
      </c>
      <c r="C12" t="s">
        <v>937</v>
      </c>
      <c r="D12" t="s">
        <v>938</v>
      </c>
      <c r="E12" t="s">
        <v>939</v>
      </c>
      <c r="F12" t="s">
        <v>940</v>
      </c>
      <c r="G12" t="s">
        <v>941</v>
      </c>
      <c r="H12" t="s">
        <v>937</v>
      </c>
      <c r="I12" t="s">
        <v>942</v>
      </c>
      <c r="J12" t="s">
        <v>943</v>
      </c>
      <c r="K12" t="s">
        <v>944</v>
      </c>
      <c r="L12" t="s">
        <v>1006</v>
      </c>
    </row>
    <row r="13" spans="1:12" x14ac:dyDescent="0.25">
      <c r="A13" t="s">
        <v>1010</v>
      </c>
      <c r="B13" t="s">
        <v>945</v>
      </c>
      <c r="C13" t="s">
        <v>946</v>
      </c>
      <c r="D13" t="s">
        <v>947</v>
      </c>
      <c r="E13" t="s">
        <v>948</v>
      </c>
      <c r="F13" t="s">
        <v>949</v>
      </c>
      <c r="H13" t="s">
        <v>951</v>
      </c>
      <c r="I13" t="s">
        <v>952</v>
      </c>
      <c r="J13" t="s">
        <v>953</v>
      </c>
      <c r="K13" t="s">
        <v>954</v>
      </c>
      <c r="L13" t="s">
        <v>1007</v>
      </c>
    </row>
    <row r="14" spans="1:12" x14ac:dyDescent="0.25">
      <c r="A14" t="s">
        <v>1011</v>
      </c>
      <c r="B14" t="s">
        <v>955</v>
      </c>
      <c r="C14" t="s">
        <v>956</v>
      </c>
      <c r="D14" t="s">
        <v>957</v>
      </c>
      <c r="E14" s="1" t="s">
        <v>958</v>
      </c>
      <c r="F14" t="s">
        <v>959</v>
      </c>
      <c r="G14" t="s">
        <v>950</v>
      </c>
      <c r="H14" t="s">
        <v>961</v>
      </c>
      <c r="I14" t="s">
        <v>962</v>
      </c>
      <c r="J14" t="s">
        <v>963</v>
      </c>
      <c r="K14" t="s">
        <v>964</v>
      </c>
      <c r="L14" t="s">
        <v>1008</v>
      </c>
    </row>
    <row r="15" spans="1:12" x14ac:dyDescent="0.25">
      <c r="A15" t="s">
        <v>1012</v>
      </c>
      <c r="B15" t="s">
        <v>965</v>
      </c>
      <c r="C15" t="s">
        <v>896</v>
      </c>
      <c r="D15" t="s">
        <v>966</v>
      </c>
      <c r="E15" s="1" t="s">
        <v>967</v>
      </c>
      <c r="F15" t="s">
        <v>928</v>
      </c>
      <c r="G15" t="s">
        <v>960</v>
      </c>
      <c r="H15" t="s">
        <v>969</v>
      </c>
      <c r="I15" t="s">
        <v>970</v>
      </c>
      <c r="J15" t="s">
        <v>971</v>
      </c>
      <c r="K15" t="s">
        <v>972</v>
      </c>
      <c r="L15" t="s">
        <v>933</v>
      </c>
    </row>
    <row r="16" spans="1:12" x14ac:dyDescent="0.25">
      <c r="A16" t="s">
        <v>1013</v>
      </c>
      <c r="B16" t="s">
        <v>973</v>
      </c>
      <c r="C16" t="s">
        <v>974</v>
      </c>
      <c r="F16" t="s">
        <v>975</v>
      </c>
      <c r="G16" t="s">
        <v>968</v>
      </c>
      <c r="H16" s="1" t="s">
        <v>976</v>
      </c>
      <c r="I16" t="s">
        <v>977</v>
      </c>
      <c r="J16" t="s">
        <v>978</v>
      </c>
      <c r="K16" t="s">
        <v>979</v>
      </c>
    </row>
    <row r="17" spans="1:12" x14ac:dyDescent="0.25">
      <c r="A17" t="s">
        <v>1014</v>
      </c>
      <c r="C17" t="s">
        <v>980</v>
      </c>
    </row>
    <row r="18" spans="1:12" x14ac:dyDescent="0.25">
      <c r="A18" t="s">
        <v>1015</v>
      </c>
      <c r="B18" t="s">
        <v>981</v>
      </c>
      <c r="C18" t="s">
        <v>982</v>
      </c>
      <c r="D18" t="s">
        <v>983</v>
      </c>
      <c r="E18" t="s">
        <v>984</v>
      </c>
      <c r="F18" t="s">
        <v>930</v>
      </c>
      <c r="G18" t="s">
        <v>933</v>
      </c>
      <c r="H18" s="1" t="s">
        <v>985</v>
      </c>
      <c r="I18" t="s">
        <v>986</v>
      </c>
      <c r="J18" t="s">
        <v>987</v>
      </c>
      <c r="K18" t="s">
        <v>988</v>
      </c>
      <c r="L18" t="s">
        <v>933</v>
      </c>
    </row>
    <row r="19" spans="1:12" x14ac:dyDescent="0.25">
      <c r="A19" t="s">
        <v>1016</v>
      </c>
      <c r="B19" t="s">
        <v>989</v>
      </c>
      <c r="C19" t="s">
        <v>989</v>
      </c>
      <c r="D19" t="s">
        <v>990</v>
      </c>
      <c r="E19" t="s">
        <v>991</v>
      </c>
      <c r="F19" t="s">
        <v>992</v>
      </c>
      <c r="G19" t="s">
        <v>934</v>
      </c>
      <c r="H19" t="s">
        <v>993</v>
      </c>
      <c r="I19" t="s">
        <v>994</v>
      </c>
      <c r="J19" t="s">
        <v>995</v>
      </c>
      <c r="K19" t="s">
        <v>996</v>
      </c>
      <c r="L19" t="s">
        <v>934</v>
      </c>
    </row>
    <row r="20" spans="1:12" x14ac:dyDescent="0.25">
      <c r="A20" t="s">
        <v>1017</v>
      </c>
      <c r="B20" t="s">
        <v>997</v>
      </c>
      <c r="C20" t="s">
        <v>998</v>
      </c>
      <c r="D20" t="s">
        <v>999</v>
      </c>
      <c r="E20" t="s">
        <v>1000</v>
      </c>
      <c r="F20" t="s">
        <v>1001</v>
      </c>
      <c r="G20" t="s">
        <v>1002</v>
      </c>
      <c r="H20" t="s">
        <v>1000</v>
      </c>
      <c r="I20" t="s">
        <v>1003</v>
      </c>
      <c r="J20" t="s">
        <v>1004</v>
      </c>
      <c r="K20" t="s">
        <v>1005</v>
      </c>
      <c r="L20" t="s">
        <v>935</v>
      </c>
    </row>
    <row r="21" spans="1:12" x14ac:dyDescent="0.25">
      <c r="A21" s="1"/>
      <c r="B21" s="2"/>
      <c r="C21" s="2"/>
      <c r="D21" s="2"/>
      <c r="E21" s="2"/>
      <c r="F21" s="2"/>
      <c r="G21" s="2"/>
      <c r="H21" s="2"/>
      <c r="I21" s="2"/>
      <c r="K21" s="2"/>
      <c r="L21" s="2"/>
    </row>
    <row r="22" spans="1:12" x14ac:dyDescent="0.25">
      <c r="A22" t="s">
        <v>1080</v>
      </c>
      <c r="B22" t="s">
        <v>1079</v>
      </c>
      <c r="C22" t="s">
        <v>1078</v>
      </c>
      <c r="D22" t="s">
        <v>1087</v>
      </c>
      <c r="E22" t="s">
        <v>1077</v>
      </c>
      <c r="F22" t="s">
        <v>1076</v>
      </c>
      <c r="G22" t="s">
        <v>1075</v>
      </c>
      <c r="H22" t="s">
        <v>1074</v>
      </c>
      <c r="I22" t="s">
        <v>1073</v>
      </c>
      <c r="J22" t="s">
        <v>1072</v>
      </c>
      <c r="K22" t="s">
        <v>1071</v>
      </c>
      <c r="L22" t="s">
        <v>1070</v>
      </c>
    </row>
    <row r="23" spans="1:12" x14ac:dyDescent="0.25">
      <c r="A23" t="s">
        <v>1081</v>
      </c>
      <c r="B23" t="s">
        <v>1069</v>
      </c>
      <c r="C23" t="s">
        <v>1068</v>
      </c>
      <c r="D23" t="s">
        <v>1067</v>
      </c>
      <c r="E23" s="1" t="s">
        <v>1066</v>
      </c>
      <c r="F23" t="s">
        <v>1065</v>
      </c>
      <c r="G23" t="s">
        <v>1064</v>
      </c>
      <c r="H23" t="s">
        <v>1063</v>
      </c>
      <c r="I23" t="s">
        <v>1062</v>
      </c>
      <c r="J23" t="s">
        <v>963</v>
      </c>
      <c r="L23" t="s">
        <v>1060</v>
      </c>
    </row>
    <row r="24" spans="1:12" x14ac:dyDescent="0.25">
      <c r="A24" t="s">
        <v>1082</v>
      </c>
      <c r="B24" t="s">
        <v>1059</v>
      </c>
      <c r="C24" t="s">
        <v>896</v>
      </c>
      <c r="D24" t="s">
        <v>1058</v>
      </c>
      <c r="E24" s="1" t="s">
        <v>1057</v>
      </c>
      <c r="F24" t="s">
        <v>1056</v>
      </c>
      <c r="G24" t="s">
        <v>960</v>
      </c>
      <c r="H24" t="s">
        <v>1055</v>
      </c>
      <c r="I24" t="s">
        <v>1054</v>
      </c>
      <c r="J24" t="s">
        <v>971</v>
      </c>
      <c r="K24" t="s">
        <v>1053</v>
      </c>
      <c r="L24" t="s">
        <v>1007</v>
      </c>
    </row>
    <row r="25" spans="1:12" x14ac:dyDescent="0.25">
      <c r="A25" t="s">
        <v>1086</v>
      </c>
      <c r="B25" t="s">
        <v>1052</v>
      </c>
      <c r="C25" s="1" t="s">
        <v>1051</v>
      </c>
      <c r="D25" t="s">
        <v>1050</v>
      </c>
      <c r="E25" t="s">
        <v>1049</v>
      </c>
      <c r="F25" t="s">
        <v>1048</v>
      </c>
      <c r="G25" t="s">
        <v>1047</v>
      </c>
      <c r="H25" s="1" t="s">
        <v>1046</v>
      </c>
      <c r="I25" t="s">
        <v>977</v>
      </c>
      <c r="J25" s="2" t="s">
        <v>978</v>
      </c>
      <c r="K25" t="s">
        <v>1045</v>
      </c>
      <c r="L25" t="s">
        <v>1044</v>
      </c>
    </row>
    <row r="26" spans="1:12" x14ac:dyDescent="0.25">
      <c r="A26" t="s">
        <v>1083</v>
      </c>
      <c r="B26" t="s">
        <v>1043</v>
      </c>
      <c r="C26" t="s">
        <v>1039</v>
      </c>
      <c r="D26" t="s">
        <v>1042</v>
      </c>
      <c r="E26" t="s">
        <v>1041</v>
      </c>
      <c r="F26" t="s">
        <v>1040</v>
      </c>
      <c r="G26" t="s">
        <v>1035</v>
      </c>
      <c r="H26" t="s">
        <v>1039</v>
      </c>
      <c r="I26" t="s">
        <v>1038</v>
      </c>
      <c r="J26" t="s">
        <v>1037</v>
      </c>
      <c r="K26" t="s">
        <v>1036</v>
      </c>
      <c r="L26" t="s">
        <v>1035</v>
      </c>
    </row>
    <row r="27" spans="1:12" x14ac:dyDescent="0.25">
      <c r="A27" t="s">
        <v>1084</v>
      </c>
      <c r="B27" t="s">
        <v>1034</v>
      </c>
      <c r="C27" t="s">
        <v>1030</v>
      </c>
      <c r="D27" t="s">
        <v>1033</v>
      </c>
      <c r="E27" t="s">
        <v>1032</v>
      </c>
      <c r="F27" t="s">
        <v>1031</v>
      </c>
      <c r="G27" t="s">
        <v>1027</v>
      </c>
      <c r="H27" t="s">
        <v>1030</v>
      </c>
      <c r="I27" t="s">
        <v>994</v>
      </c>
      <c r="J27" t="s">
        <v>1029</v>
      </c>
      <c r="K27" t="s">
        <v>1028</v>
      </c>
      <c r="L27" t="s">
        <v>1027</v>
      </c>
    </row>
    <row r="28" spans="1:12" x14ac:dyDescent="0.25">
      <c r="A28" t="s">
        <v>1085</v>
      </c>
      <c r="B28" t="s">
        <v>1026</v>
      </c>
      <c r="C28" t="s">
        <v>1025</v>
      </c>
      <c r="D28" t="s">
        <v>1024</v>
      </c>
      <c r="E28" t="s">
        <v>1023</v>
      </c>
      <c r="F28" t="s">
        <v>1022</v>
      </c>
      <c r="G28" t="s">
        <v>1018</v>
      </c>
      <c r="H28" t="s">
        <v>1021</v>
      </c>
      <c r="I28" t="s">
        <v>1003</v>
      </c>
      <c r="J28" t="s">
        <v>1020</v>
      </c>
      <c r="K28" t="s">
        <v>1019</v>
      </c>
      <c r="L28" t="s">
        <v>1018</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33"/>
  <sheetViews>
    <sheetView tabSelected="1" workbookViewId="0">
      <pane ySplit="1" topLeftCell="A2" activePane="bottomLeft" state="frozen"/>
      <selection pane="bottomLeft" activeCell="AF16" sqref="AF16"/>
    </sheetView>
  </sheetViews>
  <sheetFormatPr baseColWidth="10" defaultRowHeight="15" x14ac:dyDescent="0.25"/>
  <cols>
    <col min="1" max="1" width="5.42578125" customWidth="1"/>
    <col min="2" max="2" width="7" customWidth="1"/>
    <col min="3" max="3" width="5.7109375" customWidth="1"/>
    <col min="4" max="4" width="5" customWidth="1"/>
    <col min="5" max="6" width="5.28515625" customWidth="1"/>
    <col min="7" max="7" width="5.140625" customWidth="1"/>
    <col min="8" max="8" width="5" customWidth="1"/>
    <col min="9" max="9" width="5.140625" customWidth="1"/>
    <col min="10" max="11" width="5.42578125" customWidth="1"/>
    <col min="12" max="12" width="4.85546875" customWidth="1"/>
    <col min="13" max="13" width="5.85546875" customWidth="1"/>
    <col min="14" max="14" width="5.28515625" customWidth="1"/>
    <col min="15" max="15" width="5.42578125" customWidth="1"/>
    <col min="16" max="16" width="5.140625" customWidth="1"/>
    <col min="17" max="17" width="5.5703125" customWidth="1"/>
    <col min="18" max="19" width="5" customWidth="1"/>
    <col min="20" max="20" width="4.5703125" customWidth="1"/>
    <col min="21" max="21" width="4.85546875" customWidth="1"/>
    <col min="22" max="22" width="4.5703125" customWidth="1"/>
    <col min="23" max="23" width="5.28515625" customWidth="1"/>
    <col min="24" max="25" width="4.5703125" customWidth="1"/>
    <col min="26" max="26" width="4.85546875" customWidth="1"/>
    <col min="27" max="28" width="5.140625" customWidth="1"/>
    <col min="29" max="29" width="5.7109375" customWidth="1"/>
    <col min="30" max="30" width="6.7109375" customWidth="1"/>
    <col min="31" max="31" width="5.5703125" customWidth="1"/>
    <col min="32" max="32" width="8.5703125" customWidth="1"/>
    <col min="33" max="33" width="8.42578125" customWidth="1"/>
    <col min="34" max="35" width="8.28515625" customWidth="1"/>
    <col min="36" max="36" width="8.42578125" customWidth="1"/>
    <col min="37" max="37" width="5" customWidth="1"/>
    <col min="38" max="39" width="6.140625" customWidth="1"/>
    <col min="40" max="40" width="6.5703125" customWidth="1"/>
    <col min="41" max="42" width="6.42578125" customWidth="1"/>
    <col min="43" max="43" width="7.28515625" customWidth="1"/>
    <col min="44" max="44" width="6.85546875" customWidth="1"/>
    <col min="45" max="45" width="7.140625" customWidth="1"/>
    <col min="46" max="47" width="10.42578125" customWidth="1"/>
  </cols>
  <sheetData>
    <row r="1" spans="1:51" s="63" customFormat="1" ht="42.75" customHeight="1" x14ac:dyDescent="0.25">
      <c r="A1" s="42" t="s">
        <v>0</v>
      </c>
      <c r="B1" s="42" t="s">
        <v>804</v>
      </c>
      <c r="C1" s="42" t="s">
        <v>1544</v>
      </c>
      <c r="D1" s="31" t="s">
        <v>805</v>
      </c>
      <c r="E1" s="31" t="s">
        <v>806</v>
      </c>
      <c r="F1" s="31" t="s">
        <v>807</v>
      </c>
      <c r="G1" s="31" t="s">
        <v>808</v>
      </c>
      <c r="H1" s="31" t="s">
        <v>809</v>
      </c>
      <c r="I1" s="31" t="s">
        <v>810</v>
      </c>
      <c r="J1" s="31" t="s">
        <v>811</v>
      </c>
      <c r="K1" s="31" t="s">
        <v>812</v>
      </c>
      <c r="L1" s="31" t="s">
        <v>813</v>
      </c>
      <c r="M1" s="31" t="s">
        <v>814</v>
      </c>
      <c r="N1" s="31" t="s">
        <v>815</v>
      </c>
      <c r="O1" s="31" t="s">
        <v>816</v>
      </c>
      <c r="P1" s="31" t="s">
        <v>817</v>
      </c>
      <c r="Q1" s="31" t="s">
        <v>818</v>
      </c>
      <c r="R1" s="31" t="s">
        <v>819</v>
      </c>
      <c r="S1" s="31" t="s">
        <v>820</v>
      </c>
      <c r="T1" s="31" t="s">
        <v>821</v>
      </c>
      <c r="U1" s="31" t="s">
        <v>822</v>
      </c>
      <c r="V1" s="31" t="s">
        <v>22</v>
      </c>
      <c r="W1" s="31" t="s">
        <v>17</v>
      </c>
      <c r="X1" s="31" t="s">
        <v>18</v>
      </c>
      <c r="Y1" s="31" t="s">
        <v>19</v>
      </c>
      <c r="Z1" s="31" t="s">
        <v>262</v>
      </c>
      <c r="AA1" s="31" t="s">
        <v>263</v>
      </c>
      <c r="AB1" s="31" t="s">
        <v>264</v>
      </c>
      <c r="AC1" s="31" t="s">
        <v>823</v>
      </c>
      <c r="AD1" s="31" t="s">
        <v>824</v>
      </c>
      <c r="AE1" s="31" t="s">
        <v>825</v>
      </c>
      <c r="AF1" s="31" t="s">
        <v>826</v>
      </c>
      <c r="AG1" s="31" t="s">
        <v>827</v>
      </c>
      <c r="AH1" s="31" t="s">
        <v>828</v>
      </c>
      <c r="AI1" s="31" t="s">
        <v>829</v>
      </c>
      <c r="AJ1" s="31" t="s">
        <v>830</v>
      </c>
      <c r="AK1" s="31" t="s">
        <v>1545</v>
      </c>
      <c r="AL1" s="31" t="s">
        <v>1546</v>
      </c>
      <c r="AM1" s="31" t="s">
        <v>1547</v>
      </c>
      <c r="AN1" s="31" t="s">
        <v>831</v>
      </c>
      <c r="AO1" s="31" t="s">
        <v>832</v>
      </c>
      <c r="AP1" s="31" t="s">
        <v>833</v>
      </c>
      <c r="AQ1" s="31" t="s">
        <v>834</v>
      </c>
      <c r="AR1" s="31" t="s">
        <v>835</v>
      </c>
      <c r="AS1" s="31" t="s">
        <v>836</v>
      </c>
      <c r="AT1" s="31" t="s">
        <v>837</v>
      </c>
      <c r="AU1" s="31" t="s">
        <v>838</v>
      </c>
      <c r="AV1" s="31" t="s">
        <v>839</v>
      </c>
      <c r="AW1" s="31" t="s">
        <v>840</v>
      </c>
      <c r="AX1" s="31" t="s">
        <v>841</v>
      </c>
      <c r="AY1" s="31"/>
    </row>
    <row r="2" spans="1:51" x14ac:dyDescent="0.25">
      <c r="A2" s="1" t="s">
        <v>880</v>
      </c>
      <c r="B2" s="4"/>
      <c r="C2" s="4"/>
      <c r="D2" s="1">
        <v>1000</v>
      </c>
      <c r="E2" s="36">
        <f t="shared" ref="E2:K2" si="0">SUMPRODUCT($C16:$C21,E3:E8)</f>
        <v>425.68764729933218</v>
      </c>
      <c r="F2" s="36">
        <f t="shared" si="0"/>
        <v>406.34208348153294</v>
      </c>
      <c r="G2" s="36">
        <f t="shared" si="0"/>
        <v>78.829460198847869</v>
      </c>
      <c r="H2" s="36">
        <f t="shared" si="0"/>
        <v>124.72827781526628</v>
      </c>
      <c r="I2" s="36">
        <f t="shared" si="0"/>
        <v>208.09223722131549</v>
      </c>
      <c r="J2" s="36">
        <f t="shared" si="0"/>
        <v>212.13124225068395</v>
      </c>
      <c r="K2" s="36">
        <f t="shared" si="0"/>
        <v>208.32778318867946</v>
      </c>
      <c r="L2" s="4">
        <f>AC2*SUM($H2:$J2)/1000</f>
        <v>115.71044191450008</v>
      </c>
      <c r="M2" s="4">
        <f>AD2*SUM($H2:$J2)/1000</f>
        <v>221.46462955213696</v>
      </c>
      <c r="N2" s="4">
        <f>AE2*SUM($H2:$J2)/1000</f>
        <v>207.60701573325613</v>
      </c>
      <c r="O2" s="36">
        <f>SUMPRODUCT($C16:$C21,O3:O8)</f>
        <v>344.40239268963182</v>
      </c>
      <c r="P2" s="36">
        <f>SUMPRODUCT($C16:$C21,P3:P8)</f>
        <v>264.08850425319031</v>
      </c>
      <c r="Q2" s="36">
        <f>SUMPRODUCT($C16:$C21,Q3:Q8)</f>
        <v>223.53883383804305</v>
      </c>
      <c r="R2" s="36"/>
      <c r="S2" s="36"/>
      <c r="T2" s="36"/>
      <c r="U2" s="36"/>
      <c r="V2" s="4">
        <f>$C$16*$D2</f>
        <v>177.38080596211188</v>
      </c>
      <c r="W2" s="4">
        <f>$C$17*$D2</f>
        <v>232.97643543095339</v>
      </c>
      <c r="X2" s="4">
        <f>$C$18*$D2</f>
        <v>167.97026921913488</v>
      </c>
      <c r="Y2" s="4">
        <f>$C$19*$D2</f>
        <v>104.21728999145706</v>
      </c>
      <c r="Z2" s="4">
        <f>$C$20*$D2</f>
        <v>133.96801547702546</v>
      </c>
      <c r="AA2" s="4">
        <f>$C$21*$D2</f>
        <v>183.48718391931737</v>
      </c>
      <c r="AB2" s="4">
        <f>$C$22*$D2</f>
        <v>24.482021586727519</v>
      </c>
      <c r="AC2" s="4">
        <f>SUMPRODUCT($C16:$C21,AC3:AC8)*10</f>
        <v>212.33153277732163</v>
      </c>
      <c r="AD2" s="4">
        <f>SUMPRODUCT($C16:$C21,AD3:AD8)*10</f>
        <v>406.39309184830125</v>
      </c>
      <c r="AE2" s="4">
        <f>SUMPRODUCT($C16:$C21,AE3:AE8)*10</f>
        <v>380.96402655293798</v>
      </c>
      <c r="AF2" s="4"/>
      <c r="AG2" s="4"/>
      <c r="AH2" s="4"/>
      <c r="AI2" s="4"/>
      <c r="AJ2" s="4"/>
      <c r="AK2" s="36">
        <f t="shared" ref="AK2:AS2" si="1">SUMPRODUCT($C16:$C21,AK3:AK8)</f>
        <v>399.75087839432513</v>
      </c>
      <c r="AL2" s="36">
        <f t="shared" si="1"/>
        <v>177.72049608919235</v>
      </c>
      <c r="AM2" s="36">
        <f t="shared" si="1"/>
        <v>150.51844711185277</v>
      </c>
      <c r="AN2" s="36">
        <f t="shared" si="1"/>
        <v>168.04333966021017</v>
      </c>
      <c r="AO2" s="36">
        <f t="shared" si="1"/>
        <v>43.689189683312676</v>
      </c>
      <c r="AP2" s="36">
        <f t="shared" si="1"/>
        <v>312.91915846998171</v>
      </c>
      <c r="AQ2" s="36">
        <f t="shared" si="1"/>
        <v>293.59043190075556</v>
      </c>
      <c r="AR2" s="36">
        <f t="shared" si="1"/>
        <v>105.238756718844</v>
      </c>
      <c r="AS2" s="36">
        <f t="shared" si="1"/>
        <v>234.92226429526269</v>
      </c>
      <c r="AT2" t="s">
        <v>856</v>
      </c>
      <c r="AU2" t="s">
        <v>857</v>
      </c>
      <c r="AV2" t="s">
        <v>858</v>
      </c>
      <c r="AW2" t="s">
        <v>859</v>
      </c>
    </row>
    <row r="3" spans="1:51" x14ac:dyDescent="0.25">
      <c r="A3" s="2" t="s">
        <v>22</v>
      </c>
      <c r="D3" s="4">
        <v>1000</v>
      </c>
      <c r="E3" s="49">
        <v>516</v>
      </c>
      <c r="F3" s="49">
        <v>484</v>
      </c>
      <c r="G3" s="49">
        <v>120</v>
      </c>
      <c r="H3" s="49">
        <v>150</v>
      </c>
      <c r="I3" s="49">
        <v>240</v>
      </c>
      <c r="J3" s="49">
        <v>240</v>
      </c>
      <c r="K3" s="49">
        <v>250</v>
      </c>
      <c r="L3" s="4">
        <f>AC3*SUM($H3:$J3)/100</f>
        <v>102.69</v>
      </c>
      <c r="M3" s="4">
        <f t="shared" ref="M3:N3" si="2">AD3*SUM($H3:$J3)/100</f>
        <v>259.56</v>
      </c>
      <c r="N3" s="4">
        <f t="shared" si="2"/>
        <v>267.12</v>
      </c>
      <c r="O3" s="49">
        <v>465</v>
      </c>
      <c r="P3" s="49">
        <v>194</v>
      </c>
      <c r="Q3" s="49">
        <v>341</v>
      </c>
      <c r="R3" s="49"/>
      <c r="S3" s="49"/>
      <c r="T3" s="49"/>
      <c r="U3" s="49"/>
      <c r="AC3" s="35">
        <v>16.3</v>
      </c>
      <c r="AD3" s="6">
        <v>41.2</v>
      </c>
      <c r="AE3" s="6">
        <v>42.4</v>
      </c>
      <c r="AF3" s="36">
        <f t="shared" ref="AF3:AJ4" si="3">AF20*$C16*$D$15/1000</f>
        <v>167.6248616341957</v>
      </c>
      <c r="AG3" s="36">
        <f t="shared" si="3"/>
        <v>177.38080596211185</v>
      </c>
      <c r="AH3" s="36">
        <f t="shared" si="3"/>
        <v>195.11888655832306</v>
      </c>
      <c r="AI3" s="36">
        <f t="shared" si="3"/>
        <v>124.16656417347831</v>
      </c>
      <c r="AJ3" s="36">
        <f t="shared" si="3"/>
        <v>222.61291148245041</v>
      </c>
      <c r="AK3" s="49">
        <v>595</v>
      </c>
      <c r="AL3" s="49">
        <v>184</v>
      </c>
      <c r="AM3" s="49">
        <v>222</v>
      </c>
      <c r="AN3" s="49">
        <v>263</v>
      </c>
      <c r="AO3" s="49">
        <v>71</v>
      </c>
      <c r="AP3" s="49">
        <v>319.2</v>
      </c>
      <c r="AQ3" s="49">
        <v>357.6</v>
      </c>
      <c r="AR3" s="49">
        <v>322.8</v>
      </c>
      <c r="AS3" s="49">
        <f>279.2+1000*(1000-SUM(AP3:AR3))/(1000-279.2)</f>
        <v>279.75493895671485</v>
      </c>
      <c r="AT3" t="s">
        <v>842</v>
      </c>
      <c r="AU3" t="s">
        <v>843</v>
      </c>
      <c r="AV3" t="s">
        <v>844</v>
      </c>
      <c r="AW3" t="s">
        <v>845</v>
      </c>
    </row>
    <row r="4" spans="1:51" x14ac:dyDescent="0.25">
      <c r="A4" s="2" t="s">
        <v>17</v>
      </c>
      <c r="D4" s="4">
        <v>1000</v>
      </c>
      <c r="E4" s="49">
        <v>512</v>
      </c>
      <c r="F4" s="49">
        <v>488</v>
      </c>
      <c r="G4" s="49">
        <v>85</v>
      </c>
      <c r="H4" s="49">
        <v>150</v>
      </c>
      <c r="I4" s="49">
        <v>222</v>
      </c>
      <c r="J4" s="49">
        <v>280</v>
      </c>
      <c r="K4" s="49">
        <v>263</v>
      </c>
      <c r="L4" s="4">
        <f t="shared" ref="L4:L13" si="4">AC4*SUM($H4:$J4)/100</f>
        <v>108.884</v>
      </c>
      <c r="M4" s="4">
        <f t="shared" ref="M4:M13" si="5">AD4*SUM($H4:$J4)/100</f>
        <v>325.34800000000001</v>
      </c>
      <c r="N4" s="4">
        <f t="shared" ref="N4:N13" si="6">AE4*SUM($H4:$J4)/100</f>
        <v>217.768</v>
      </c>
      <c r="O4" s="49">
        <v>366</v>
      </c>
      <c r="P4" s="49">
        <v>404</v>
      </c>
      <c r="Q4" s="49">
        <v>230</v>
      </c>
      <c r="R4" s="49"/>
      <c r="S4" s="49"/>
      <c r="T4" s="49"/>
      <c r="U4" s="49"/>
      <c r="AC4" s="35">
        <v>16.7</v>
      </c>
      <c r="AD4" s="6">
        <v>49.9</v>
      </c>
      <c r="AE4" s="6">
        <v>33.4</v>
      </c>
      <c r="AF4" s="36">
        <f t="shared" si="3"/>
        <v>210.61069762958186</v>
      </c>
      <c r="AG4" s="36">
        <f t="shared" si="3"/>
        <v>322.55587485415492</v>
      </c>
      <c r="AH4" s="36">
        <f t="shared" si="3"/>
        <v>118.0025645457779</v>
      </c>
      <c r="AI4" s="36">
        <f t="shared" si="3"/>
        <v>174.49935013778412</v>
      </c>
      <c r="AJ4" s="36">
        <f t="shared" si="3"/>
        <v>339.33017820518364</v>
      </c>
      <c r="AK4" s="49">
        <v>395</v>
      </c>
      <c r="AL4" s="49">
        <v>403</v>
      </c>
      <c r="AM4" s="49">
        <v>202</v>
      </c>
      <c r="AN4" s="49">
        <v>202</v>
      </c>
      <c r="AO4" s="49">
        <v>29</v>
      </c>
      <c r="AP4" s="49">
        <v>491.8</v>
      </c>
      <c r="AQ4" s="49">
        <v>379.6</v>
      </c>
      <c r="AR4" s="49">
        <v>103.4</v>
      </c>
      <c r="AS4" s="49">
        <f>240.9+1000*(1000-SUM(AP4:AR4))/(1000-240.9)</f>
        <v>274.09720721907513</v>
      </c>
      <c r="AT4" t="s">
        <v>816</v>
      </c>
      <c r="AU4" t="s">
        <v>846</v>
      </c>
      <c r="AV4" t="s">
        <v>818</v>
      </c>
      <c r="AW4" t="s">
        <v>845</v>
      </c>
      <c r="AX4" t="s">
        <v>847</v>
      </c>
    </row>
    <row r="5" spans="1:51" ht="15.75" thickBot="1" x14ac:dyDescent="0.3">
      <c r="A5" s="2" t="s">
        <v>18</v>
      </c>
      <c r="D5" s="4">
        <v>1000</v>
      </c>
      <c r="E5" s="49"/>
      <c r="F5" s="49"/>
      <c r="G5" s="49"/>
      <c r="H5" s="49"/>
      <c r="I5" s="49"/>
      <c r="J5" s="49"/>
      <c r="K5" s="49"/>
      <c r="L5" s="4">
        <f t="shared" si="4"/>
        <v>0</v>
      </c>
      <c r="M5" s="4">
        <f t="shared" si="5"/>
        <v>0</v>
      </c>
      <c r="N5" s="4">
        <f t="shared" si="6"/>
        <v>0</v>
      </c>
      <c r="O5" s="49"/>
      <c r="P5" s="49"/>
      <c r="Q5" s="49"/>
      <c r="R5" s="49"/>
      <c r="S5" s="49"/>
      <c r="T5" s="49"/>
      <c r="U5" s="49"/>
      <c r="AC5" s="35">
        <v>34.5</v>
      </c>
      <c r="AD5" s="6">
        <v>43.9</v>
      </c>
      <c r="AE5" s="6">
        <v>21.6</v>
      </c>
      <c r="AF5" s="36"/>
      <c r="AG5" s="36"/>
      <c r="AH5" s="36"/>
      <c r="AI5" s="36"/>
      <c r="AJ5" s="36"/>
      <c r="AK5" s="49"/>
      <c r="AL5" s="49"/>
      <c r="AM5" s="49"/>
      <c r="AN5" s="49"/>
      <c r="AO5" s="49"/>
      <c r="AP5" s="49"/>
      <c r="AQ5" s="49"/>
      <c r="AR5" s="49"/>
      <c r="AS5" s="49"/>
    </row>
    <row r="6" spans="1:51" ht="15.75" thickBot="1" x14ac:dyDescent="0.3">
      <c r="A6" s="2" t="s">
        <v>19</v>
      </c>
      <c r="D6" s="4">
        <v>1000</v>
      </c>
      <c r="E6" s="74">
        <v>524</v>
      </c>
      <c r="F6" s="74">
        <v>476</v>
      </c>
      <c r="G6" s="74">
        <v>81</v>
      </c>
      <c r="H6" s="74">
        <v>151</v>
      </c>
      <c r="I6" s="74">
        <v>296</v>
      </c>
      <c r="J6" s="74">
        <v>226</v>
      </c>
      <c r="K6" s="74">
        <v>245</v>
      </c>
      <c r="L6" s="75">
        <v>38</v>
      </c>
      <c r="M6" s="75">
        <v>380</v>
      </c>
      <c r="N6" s="75">
        <v>255</v>
      </c>
      <c r="O6" s="76">
        <v>327</v>
      </c>
      <c r="P6" s="77">
        <v>268</v>
      </c>
      <c r="Q6" s="76">
        <v>405</v>
      </c>
      <c r="R6" s="49"/>
      <c r="S6" s="49"/>
      <c r="T6" s="49"/>
      <c r="U6" s="49"/>
      <c r="AC6" s="35">
        <v>5.7</v>
      </c>
      <c r="AD6" s="6">
        <v>56.4</v>
      </c>
      <c r="AE6" s="6">
        <v>37.9</v>
      </c>
      <c r="AF6" s="36"/>
      <c r="AG6" s="36"/>
      <c r="AH6" s="36"/>
      <c r="AI6" s="36"/>
      <c r="AJ6" s="36"/>
      <c r="AK6" s="49"/>
      <c r="AL6" s="49"/>
      <c r="AM6" s="49"/>
      <c r="AN6" s="49"/>
      <c r="AO6" s="49"/>
      <c r="AP6" s="49"/>
      <c r="AQ6" s="49"/>
      <c r="AR6" s="49"/>
      <c r="AS6" s="49"/>
    </row>
    <row r="7" spans="1:51" x14ac:dyDescent="0.25">
      <c r="A7" s="2" t="s">
        <v>262</v>
      </c>
      <c r="D7" s="4">
        <v>1000</v>
      </c>
      <c r="E7" s="49">
        <v>506</v>
      </c>
      <c r="F7" s="49">
        <v>494</v>
      </c>
      <c r="G7" s="49">
        <v>79</v>
      </c>
      <c r="H7" s="49">
        <v>124</v>
      </c>
      <c r="I7" s="49">
        <v>285</v>
      </c>
      <c r="J7" s="49">
        <v>266</v>
      </c>
      <c r="K7" s="49">
        <v>246</v>
      </c>
      <c r="L7" s="4">
        <f t="shared" si="4"/>
        <v>241.64999999999998</v>
      </c>
      <c r="M7" s="4">
        <f t="shared" si="5"/>
        <v>153.22499999999999</v>
      </c>
      <c r="N7" s="4">
        <f t="shared" si="6"/>
        <v>279.45</v>
      </c>
      <c r="O7" s="49">
        <v>515</v>
      </c>
      <c r="P7" s="49">
        <v>224</v>
      </c>
      <c r="Q7" s="49">
        <v>261</v>
      </c>
      <c r="R7" s="49"/>
      <c r="S7" s="49"/>
      <c r="T7" s="49"/>
      <c r="U7" s="49"/>
      <c r="AC7" s="35">
        <v>35.799999999999997</v>
      </c>
      <c r="AD7" s="6">
        <v>22.7</v>
      </c>
      <c r="AE7" s="6">
        <v>41.4</v>
      </c>
      <c r="AF7" s="36">
        <f t="shared" ref="AF7:AJ8" si="7">AF22*$C20*$D$15/1000</f>
        <v>197.76358444718502</v>
      </c>
      <c r="AG7" s="36">
        <f t="shared" si="7"/>
        <v>124.57953695239553</v>
      </c>
      <c r="AH7" s="36">
        <f t="shared" si="7"/>
        <v>188.97595247196949</v>
      </c>
      <c r="AI7" s="36">
        <f t="shared" si="7"/>
        <v>72.190674660027327</v>
      </c>
      <c r="AJ7" s="36">
        <f t="shared" si="7"/>
        <v>86.329659013472593</v>
      </c>
      <c r="AK7" s="49">
        <v>697</v>
      </c>
      <c r="AL7" s="49"/>
      <c r="AM7" s="49">
        <v>303</v>
      </c>
      <c r="AN7" s="49">
        <v>259</v>
      </c>
      <c r="AO7" s="49">
        <v>131</v>
      </c>
      <c r="AP7" s="49">
        <v>521.79999999999995</v>
      </c>
      <c r="AQ7" s="49">
        <v>291.7</v>
      </c>
      <c r="AR7" s="49">
        <v>150.80000000000001</v>
      </c>
      <c r="AS7" s="49">
        <f>344.5+1000*(1000-SUM(AP7:AR7))/(1000-344.5)</f>
        <v>398.96224256292913</v>
      </c>
      <c r="AT7" t="s">
        <v>848</v>
      </c>
      <c r="AV7" t="s">
        <v>849</v>
      </c>
      <c r="AW7" t="s">
        <v>845</v>
      </c>
      <c r="AX7" t="s">
        <v>850</v>
      </c>
    </row>
    <row r="8" spans="1:51" x14ac:dyDescent="0.25">
      <c r="A8" s="2" t="s">
        <v>5</v>
      </c>
      <c r="D8" s="4">
        <v>1000</v>
      </c>
      <c r="E8" s="49">
        <v>504</v>
      </c>
      <c r="F8" s="49">
        <v>496</v>
      </c>
      <c r="G8" s="49">
        <v>102</v>
      </c>
      <c r="H8" s="49">
        <v>168</v>
      </c>
      <c r="I8" s="49">
        <v>244</v>
      </c>
      <c r="J8" s="49">
        <v>246</v>
      </c>
      <c r="K8" s="49">
        <v>241</v>
      </c>
      <c r="L8" s="4">
        <f t="shared" si="4"/>
        <v>117.124</v>
      </c>
      <c r="M8" s="4">
        <f t="shared" si="5"/>
        <v>194.11</v>
      </c>
      <c r="N8" s="4">
        <f t="shared" si="6"/>
        <v>346.76599999999996</v>
      </c>
      <c r="O8" s="49">
        <v>401</v>
      </c>
      <c r="P8" s="49">
        <v>423</v>
      </c>
      <c r="Q8" s="49">
        <v>176</v>
      </c>
      <c r="R8" s="49"/>
      <c r="S8" s="49"/>
      <c r="T8" s="49"/>
      <c r="U8" s="49"/>
      <c r="AC8" s="35">
        <v>17.8</v>
      </c>
      <c r="AD8" s="6">
        <v>29.5</v>
      </c>
      <c r="AE8" s="6">
        <v>52.7</v>
      </c>
      <c r="AF8" s="36">
        <f t="shared" si="7"/>
        <v>118.99143877167731</v>
      </c>
      <c r="AG8" s="36">
        <f t="shared" si="7"/>
        <v>286.42349409805445</v>
      </c>
      <c r="AH8" s="36">
        <f t="shared" si="7"/>
        <v>192.20282515548493</v>
      </c>
      <c r="AI8" s="36">
        <f t="shared" si="7"/>
        <v>216.97359498459278</v>
      </c>
      <c r="AJ8" s="36">
        <f t="shared" si="7"/>
        <v>102.84456658677739</v>
      </c>
      <c r="AK8" s="49">
        <v>593</v>
      </c>
      <c r="AL8" s="49">
        <v>279</v>
      </c>
      <c r="AM8" s="49">
        <v>128</v>
      </c>
      <c r="AN8" s="49">
        <v>216</v>
      </c>
      <c r="AO8" s="49">
        <v>37</v>
      </c>
      <c r="AP8" s="49">
        <v>391.4</v>
      </c>
      <c r="AQ8" s="49">
        <v>559.4</v>
      </c>
      <c r="AR8" s="49">
        <v>20.100000000000001</v>
      </c>
      <c r="AS8" s="49">
        <f>327.3+1000*(1000-SUM(AP8:AR8))/(1000-327.3)</f>
        <v>370.55851048015467</v>
      </c>
      <c r="AT8" t="s">
        <v>851</v>
      </c>
      <c r="AU8" t="s">
        <v>852</v>
      </c>
      <c r="AV8" t="s">
        <v>853</v>
      </c>
      <c r="AW8" t="s">
        <v>854</v>
      </c>
      <c r="AX8" t="s">
        <v>845</v>
      </c>
      <c r="AY8" t="s">
        <v>855</v>
      </c>
    </row>
    <row r="9" spans="1:51" x14ac:dyDescent="0.25">
      <c r="A9" s="2" t="s">
        <v>264</v>
      </c>
      <c r="D9" s="4">
        <v>1000</v>
      </c>
      <c r="E9" s="49"/>
      <c r="F9" s="49"/>
      <c r="G9" s="49"/>
      <c r="H9" s="49"/>
      <c r="I9" s="49"/>
      <c r="J9" s="49"/>
      <c r="K9" s="49"/>
      <c r="L9" s="4">
        <f t="shared" si="4"/>
        <v>0</v>
      </c>
      <c r="M9" s="4">
        <f t="shared" si="5"/>
        <v>0</v>
      </c>
      <c r="N9" s="4">
        <f t="shared" si="6"/>
        <v>0</v>
      </c>
      <c r="O9" s="49"/>
      <c r="P9" s="49"/>
      <c r="Q9" s="49"/>
      <c r="R9" s="49"/>
      <c r="S9" s="49"/>
      <c r="T9" s="49"/>
      <c r="U9" s="49"/>
      <c r="AC9" s="35">
        <v>13.7</v>
      </c>
      <c r="AD9" s="6">
        <v>40.200000000000003</v>
      </c>
      <c r="AE9" s="6">
        <v>46</v>
      </c>
      <c r="AF9" s="4"/>
      <c r="AG9" s="4"/>
      <c r="AH9" s="4"/>
      <c r="AI9" s="4"/>
      <c r="AJ9" s="4"/>
    </row>
    <row r="10" spans="1:51" x14ac:dyDescent="0.25">
      <c r="A10" s="2" t="s">
        <v>21</v>
      </c>
      <c r="D10" s="4">
        <v>1000</v>
      </c>
      <c r="E10" s="49"/>
      <c r="F10" s="49"/>
      <c r="G10" s="49"/>
      <c r="H10" s="49"/>
      <c r="I10" s="49"/>
      <c r="J10" s="49"/>
      <c r="K10" s="49"/>
      <c r="L10" s="4">
        <f t="shared" si="4"/>
        <v>0</v>
      </c>
      <c r="M10" s="4">
        <f t="shared" si="5"/>
        <v>0</v>
      </c>
      <c r="N10" s="4">
        <f t="shared" si="6"/>
        <v>0</v>
      </c>
      <c r="O10" s="49"/>
      <c r="P10" s="49"/>
      <c r="Q10" s="49"/>
      <c r="R10" s="49"/>
      <c r="S10" s="49"/>
      <c r="T10" s="49"/>
      <c r="U10" s="49"/>
      <c r="AC10" s="35">
        <f>100-AD10-AE10</f>
        <v>0</v>
      </c>
      <c r="AD10" s="6">
        <v>44.4</v>
      </c>
      <c r="AE10" s="6">
        <v>55.6</v>
      </c>
      <c r="AF10" s="4"/>
      <c r="AG10" s="4"/>
      <c r="AH10" s="4"/>
      <c r="AI10" s="4"/>
      <c r="AJ10" s="4"/>
    </row>
    <row r="11" spans="1:51" x14ac:dyDescent="0.25">
      <c r="A11" s="2" t="s">
        <v>265</v>
      </c>
      <c r="D11" s="4">
        <v>1000</v>
      </c>
      <c r="E11" s="49"/>
      <c r="F11" s="49"/>
      <c r="G11" s="49"/>
      <c r="H11" s="49"/>
      <c r="I11" s="49"/>
      <c r="J11" s="49"/>
      <c r="K11" s="49"/>
      <c r="L11" s="4">
        <f t="shared" si="4"/>
        <v>0</v>
      </c>
      <c r="M11" s="4">
        <f t="shared" si="5"/>
        <v>0</v>
      </c>
      <c r="N11" s="4">
        <f t="shared" si="6"/>
        <v>0</v>
      </c>
      <c r="O11" s="49"/>
      <c r="P11" s="49"/>
      <c r="Q11" s="49"/>
      <c r="R11" s="49"/>
      <c r="S11" s="49"/>
      <c r="T11" s="49"/>
      <c r="U11" s="49"/>
      <c r="AC11" s="35"/>
      <c r="AD11" s="6"/>
      <c r="AE11" s="6"/>
      <c r="AF11" s="4"/>
      <c r="AG11" s="4"/>
      <c r="AH11" s="4"/>
      <c r="AI11" s="4"/>
      <c r="AJ11" s="4"/>
    </row>
    <row r="12" spans="1:51" x14ac:dyDescent="0.25">
      <c r="A12" s="2" t="s">
        <v>266</v>
      </c>
      <c r="D12" s="4">
        <v>1000</v>
      </c>
      <c r="E12" s="49"/>
      <c r="F12" s="49"/>
      <c r="G12" s="49"/>
      <c r="H12" s="49"/>
      <c r="I12" s="49"/>
      <c r="J12" s="49"/>
      <c r="K12" s="49"/>
      <c r="L12" s="4">
        <f t="shared" si="4"/>
        <v>0</v>
      </c>
      <c r="M12" s="4">
        <f t="shared" si="5"/>
        <v>0</v>
      </c>
      <c r="N12" s="4">
        <f t="shared" si="6"/>
        <v>0</v>
      </c>
      <c r="O12" s="49"/>
      <c r="P12" s="49"/>
      <c r="Q12" s="49"/>
      <c r="R12" s="49"/>
      <c r="S12" s="49"/>
      <c r="T12" s="49"/>
      <c r="U12" s="49"/>
      <c r="AC12" s="35"/>
      <c r="AD12" s="6"/>
      <c r="AE12" s="6"/>
      <c r="AF12" s="4"/>
      <c r="AG12" s="4"/>
      <c r="AH12" s="4"/>
      <c r="AI12" s="4"/>
      <c r="AJ12" s="4"/>
    </row>
    <row r="13" spans="1:51" x14ac:dyDescent="0.25">
      <c r="A13" s="2" t="s">
        <v>7</v>
      </c>
      <c r="D13" s="4">
        <v>1000</v>
      </c>
      <c r="E13" s="36">
        <v>507.5</v>
      </c>
      <c r="F13" s="36">
        <v>492.5</v>
      </c>
      <c r="G13" s="36">
        <v>118</v>
      </c>
      <c r="H13" s="36">
        <v>180</v>
      </c>
      <c r="I13" s="36">
        <v>243</v>
      </c>
      <c r="J13" s="36">
        <v>246.7</v>
      </c>
      <c r="K13" s="36">
        <v>212.3</v>
      </c>
      <c r="L13" s="4">
        <f t="shared" si="4"/>
        <v>53.576000000000001</v>
      </c>
      <c r="M13" s="4">
        <f t="shared" si="5"/>
        <v>276.58609999999999</v>
      </c>
      <c r="N13" s="4">
        <f t="shared" si="6"/>
        <v>339.53790000000004</v>
      </c>
      <c r="O13" s="36">
        <v>732.4</v>
      </c>
      <c r="P13" s="49"/>
      <c r="Q13" s="36">
        <v>267.60000000000002</v>
      </c>
      <c r="R13" s="36">
        <v>601</v>
      </c>
      <c r="S13" s="36">
        <v>185</v>
      </c>
      <c r="T13" s="36">
        <v>134</v>
      </c>
      <c r="U13" s="36">
        <v>80</v>
      </c>
      <c r="V13" s="36"/>
      <c r="W13" s="36"/>
      <c r="X13" s="36"/>
      <c r="Y13" s="36"/>
      <c r="Z13" s="49"/>
      <c r="AA13" s="49"/>
      <c r="AB13" s="49"/>
      <c r="AC13" s="35">
        <v>8</v>
      </c>
      <c r="AD13" s="6">
        <v>41.3</v>
      </c>
      <c r="AE13" s="6">
        <v>50.7</v>
      </c>
      <c r="AF13" s="49">
        <v>171</v>
      </c>
      <c r="AG13" s="49">
        <v>208</v>
      </c>
      <c r="AH13" s="49">
        <v>383</v>
      </c>
      <c r="AI13" s="49">
        <v>239</v>
      </c>
      <c r="AJ13" s="49"/>
      <c r="AK13" s="49"/>
      <c r="AL13" s="49"/>
      <c r="AM13" s="49"/>
      <c r="AN13" s="49">
        <v>259</v>
      </c>
      <c r="AO13" s="49">
        <v>34</v>
      </c>
      <c r="AP13" s="49">
        <v>515.70000000000005</v>
      </c>
      <c r="AQ13" s="49">
        <v>480.3</v>
      </c>
      <c r="AR13" s="49">
        <v>0</v>
      </c>
      <c r="AS13" s="49">
        <f>378+1000*(1000-SUM(AP13:AR13))/(1000-378)</f>
        <v>384.43086816720256</v>
      </c>
      <c r="AT13" t="s">
        <v>860</v>
      </c>
      <c r="AW13" t="s">
        <v>860</v>
      </c>
    </row>
    <row r="14" spans="1:51" x14ac:dyDescent="0.25">
      <c r="A14" s="1"/>
    </row>
    <row r="15" spans="1:51" ht="29.25" customHeight="1" x14ac:dyDescent="0.25">
      <c r="A15" s="1" t="s">
        <v>880</v>
      </c>
      <c r="B15" s="4">
        <f>SUM(B16:B21)</f>
        <v>300833</v>
      </c>
      <c r="C15" s="4"/>
      <c r="D15" s="1">
        <v>5000</v>
      </c>
      <c r="E15" s="36">
        <f t="shared" ref="E15:K15" si="8">SUMPRODUCT($C16:$C21,E3:E8)*$D$15/1000</f>
        <v>2128.4382364966609</v>
      </c>
      <c r="F15" s="36">
        <f t="shared" si="8"/>
        <v>2031.7104174076646</v>
      </c>
      <c r="G15" s="36">
        <f t="shared" si="8"/>
        <v>394.14730099423934</v>
      </c>
      <c r="H15" s="36">
        <f t="shared" si="8"/>
        <v>623.64138907633139</v>
      </c>
      <c r="I15" s="36">
        <f t="shared" si="8"/>
        <v>1040.4611861065773</v>
      </c>
      <c r="J15" s="36">
        <f t="shared" si="8"/>
        <v>1060.6562112534198</v>
      </c>
      <c r="K15" s="36">
        <f t="shared" si="8"/>
        <v>1041.6389159433973</v>
      </c>
      <c r="L15" s="4">
        <f>AC15*SUM($H15:$J15)/$D$15</f>
        <v>578.55220957250037</v>
      </c>
      <c r="M15" s="4">
        <f>AD15*SUM($H15:$J15)/$D$15</f>
        <v>1107.3231477606846</v>
      </c>
      <c r="N15" s="4">
        <f>AE15*SUM($H15:$J15)/$D$15</f>
        <v>1038.0350786662805</v>
      </c>
      <c r="O15" s="36">
        <f>SUMPRODUCT($C16:$C21,O3:O8)*$D$15/1000</f>
        <v>1722.0119634481591</v>
      </c>
      <c r="P15" s="36">
        <f>SUMPRODUCT($C16:$C21,P3:P8)*$D$15/1000</f>
        <v>1320.4425212659514</v>
      </c>
      <c r="Q15" s="36">
        <f>SUMPRODUCT($C16:$C21,Q3:Q8)*$D$15/1000</f>
        <v>1117.6941691902152</v>
      </c>
      <c r="R15" s="36"/>
      <c r="S15" s="36"/>
      <c r="T15" s="36"/>
      <c r="U15" s="36"/>
      <c r="V15" s="4">
        <f>$C$16*$D15</f>
        <v>886.90402981055934</v>
      </c>
      <c r="W15" s="4">
        <f>$C$17*$D15</f>
        <v>1164.8821771547671</v>
      </c>
      <c r="X15" s="4">
        <f>$C$18*$D15</f>
        <v>839.85134609567444</v>
      </c>
      <c r="Y15" s="4">
        <f>$C$19*$D15</f>
        <v>521.08644995728525</v>
      </c>
      <c r="Z15" s="4">
        <f>$C$20*$D15</f>
        <v>669.8400773851273</v>
      </c>
      <c r="AA15" s="4">
        <f>$C$21*$D15</f>
        <v>917.43591959658681</v>
      </c>
      <c r="AB15" s="4">
        <f>$C$22*$D15</f>
        <v>122.4101079336376</v>
      </c>
      <c r="AC15" s="4">
        <f>SUMPRODUCT($C16:$C21,AC3:AC8)*$D$15/100</f>
        <v>1061.6576638866081</v>
      </c>
      <c r="AD15" s="4">
        <f>SUMPRODUCT($C16:$C21,AD3:AD8)*$D$15/100</f>
        <v>2031.9654592415061</v>
      </c>
      <c r="AE15" s="4">
        <f>SUMPRODUCT($C16:$C21,AE3:AE8)*$D$15/100</f>
        <v>1904.82013276469</v>
      </c>
      <c r="AK15" s="36">
        <f>SUMPRODUCT($C16:$C21,AK3:AK8)</f>
        <v>399.75087839432513</v>
      </c>
      <c r="AL15" s="36">
        <f>SUMPRODUCT($C16:$C21,AL3:AL8)</f>
        <v>177.72049608919235</v>
      </c>
      <c r="AM15" s="36">
        <f>SUMPRODUCT($C16:$C21,AM3:AM8)</f>
        <v>150.51844711185277</v>
      </c>
      <c r="AN15" s="36"/>
      <c r="AO15" s="36"/>
      <c r="AP15" s="36"/>
      <c r="AQ15" s="36"/>
      <c r="AR15" s="36"/>
      <c r="AS15" s="36"/>
      <c r="AW15" t="s">
        <v>859</v>
      </c>
    </row>
    <row r="16" spans="1:51" ht="15" customHeight="1" x14ac:dyDescent="0.25">
      <c r="A16" s="2" t="s">
        <v>22</v>
      </c>
      <c r="B16" s="2">
        <v>53362</v>
      </c>
      <c r="C16" s="44">
        <f t="shared" ref="C16:C22" si="9">B16/$B$15</f>
        <v>0.17738080596211186</v>
      </c>
      <c r="D16" s="4">
        <v>798</v>
      </c>
      <c r="E16">
        <f>_xlfn.CEILING.MATH(E3*$D16/1000)</f>
        <v>412</v>
      </c>
      <c r="F16">
        <f t="shared" ref="F16:U26" si="10">_xlfn.CEILING.MATH(F3*$D16/1000)</f>
        <v>387</v>
      </c>
      <c r="G16">
        <f t="shared" si="10"/>
        <v>96</v>
      </c>
      <c r="H16">
        <f t="shared" si="10"/>
        <v>120</v>
      </c>
      <c r="I16">
        <f t="shared" si="10"/>
        <v>192</v>
      </c>
      <c r="J16">
        <f t="shared" si="10"/>
        <v>192</v>
      </c>
      <c r="K16">
        <f t="shared" si="10"/>
        <v>200</v>
      </c>
      <c r="L16">
        <f t="shared" si="10"/>
        <v>82</v>
      </c>
      <c r="M16">
        <f t="shared" si="10"/>
        <v>208</v>
      </c>
      <c r="N16">
        <f t="shared" si="10"/>
        <v>214</v>
      </c>
      <c r="O16">
        <f t="shared" si="10"/>
        <v>372</v>
      </c>
      <c r="P16">
        <f t="shared" si="10"/>
        <v>155</v>
      </c>
      <c r="Q16">
        <f t="shared" si="10"/>
        <v>273</v>
      </c>
      <c r="R16">
        <f t="shared" si="10"/>
        <v>0</v>
      </c>
      <c r="S16">
        <f t="shared" si="10"/>
        <v>0</v>
      </c>
      <c r="T16">
        <f t="shared" si="10"/>
        <v>0</v>
      </c>
      <c r="U16">
        <f t="shared" si="10"/>
        <v>0</v>
      </c>
      <c r="AF16" s="45" t="s">
        <v>881</v>
      </c>
      <c r="AG16" s="45" t="s">
        <v>882</v>
      </c>
      <c r="AH16" s="45" t="s">
        <v>883</v>
      </c>
      <c r="AI16" s="45" t="s">
        <v>884</v>
      </c>
      <c r="AJ16" s="46" t="s">
        <v>861</v>
      </c>
      <c r="AK16" s="2" t="s">
        <v>17</v>
      </c>
      <c r="AL16" s="50" t="s">
        <v>862</v>
      </c>
      <c r="AO16" t="s">
        <v>863</v>
      </c>
    </row>
    <row r="17" spans="1:51" ht="15.75" customHeight="1" x14ac:dyDescent="0.25">
      <c r="A17" s="2" t="s">
        <v>17</v>
      </c>
      <c r="B17" s="33">
        <v>70087</v>
      </c>
      <c r="C17" s="44">
        <f t="shared" si="9"/>
        <v>0.23297643543095339</v>
      </c>
      <c r="D17" s="4">
        <v>1048</v>
      </c>
      <c r="E17">
        <f t="shared" ref="E17:T26" si="11">_xlfn.CEILING.MATH(E4*$D17/1000)</f>
        <v>537</v>
      </c>
      <c r="F17">
        <f t="shared" si="11"/>
        <v>512</v>
      </c>
      <c r="G17">
        <f t="shared" si="11"/>
        <v>90</v>
      </c>
      <c r="H17">
        <f t="shared" si="11"/>
        <v>158</v>
      </c>
      <c r="I17">
        <f t="shared" si="11"/>
        <v>233</v>
      </c>
      <c r="J17">
        <f t="shared" si="11"/>
        <v>294</v>
      </c>
      <c r="K17">
        <f t="shared" si="11"/>
        <v>276</v>
      </c>
      <c r="L17">
        <f t="shared" si="11"/>
        <v>115</v>
      </c>
      <c r="M17">
        <f t="shared" si="11"/>
        <v>341</v>
      </c>
      <c r="N17">
        <f t="shared" si="11"/>
        <v>229</v>
      </c>
      <c r="O17">
        <f t="shared" si="11"/>
        <v>384</v>
      </c>
      <c r="P17">
        <f t="shared" si="11"/>
        <v>424</v>
      </c>
      <c r="Q17">
        <f t="shared" si="11"/>
        <v>242</v>
      </c>
      <c r="R17">
        <f t="shared" si="11"/>
        <v>0</v>
      </c>
      <c r="S17">
        <f t="shared" si="11"/>
        <v>0</v>
      </c>
      <c r="T17">
        <f t="shared" si="11"/>
        <v>0</v>
      </c>
      <c r="U17">
        <f t="shared" si="10"/>
        <v>0</v>
      </c>
      <c r="AF17" s="45" t="s">
        <v>864</v>
      </c>
      <c r="AG17" s="45" t="s">
        <v>865</v>
      </c>
      <c r="AH17" s="45" t="s">
        <v>866</v>
      </c>
      <c r="AI17" s="45" t="s">
        <v>867</v>
      </c>
      <c r="AJ17" s="46" t="s">
        <v>868</v>
      </c>
      <c r="AK17" s="2" t="s">
        <v>262</v>
      </c>
      <c r="AL17" s="47" t="s">
        <v>869</v>
      </c>
      <c r="AO17" t="s">
        <v>870</v>
      </c>
    </row>
    <row r="18" spans="1:51" ht="17.25" customHeight="1" x14ac:dyDescent="0.25">
      <c r="A18" s="2" t="s">
        <v>18</v>
      </c>
      <c r="B18" s="2">
        <v>50531</v>
      </c>
      <c r="C18" s="44">
        <f t="shared" si="9"/>
        <v>0.16797026921913488</v>
      </c>
      <c r="D18" s="4">
        <v>756</v>
      </c>
      <c r="E18">
        <f t="shared" si="11"/>
        <v>0</v>
      </c>
      <c r="F18">
        <f t="shared" si="10"/>
        <v>0</v>
      </c>
      <c r="G18">
        <f t="shared" si="10"/>
        <v>0</v>
      </c>
      <c r="H18">
        <f t="shared" si="10"/>
        <v>0</v>
      </c>
      <c r="I18">
        <f t="shared" si="10"/>
        <v>0</v>
      </c>
      <c r="J18">
        <f t="shared" si="10"/>
        <v>0</v>
      </c>
      <c r="K18">
        <f t="shared" si="10"/>
        <v>0</v>
      </c>
      <c r="L18">
        <f t="shared" si="10"/>
        <v>0</v>
      </c>
      <c r="M18">
        <f t="shared" si="10"/>
        <v>0</v>
      </c>
      <c r="N18">
        <f t="shared" si="10"/>
        <v>0</v>
      </c>
      <c r="O18">
        <f t="shared" si="10"/>
        <v>0</v>
      </c>
      <c r="P18">
        <f t="shared" si="10"/>
        <v>0</v>
      </c>
      <c r="Q18">
        <f t="shared" si="10"/>
        <v>0</v>
      </c>
      <c r="R18">
        <f t="shared" si="10"/>
        <v>0</v>
      </c>
      <c r="S18">
        <f t="shared" si="10"/>
        <v>0</v>
      </c>
      <c r="T18">
        <f t="shared" si="10"/>
        <v>0</v>
      </c>
      <c r="U18">
        <f t="shared" si="10"/>
        <v>0</v>
      </c>
      <c r="AF18" t="s">
        <v>871</v>
      </c>
      <c r="AG18" s="45" t="s">
        <v>872</v>
      </c>
      <c r="AH18" s="45" t="s">
        <v>873</v>
      </c>
      <c r="AI18" s="45" t="s">
        <v>874</v>
      </c>
      <c r="AJ18" s="46" t="s">
        <v>875</v>
      </c>
      <c r="AK18" s="2" t="s">
        <v>5</v>
      </c>
      <c r="AL18" s="47" t="s">
        <v>876</v>
      </c>
      <c r="AO18" t="s">
        <v>870</v>
      </c>
    </row>
    <row r="19" spans="1:51" x14ac:dyDescent="0.25">
      <c r="A19" s="2" t="s">
        <v>19</v>
      </c>
      <c r="B19" s="2">
        <v>31352</v>
      </c>
      <c r="C19" s="44">
        <f t="shared" si="9"/>
        <v>0.10421728999145706</v>
      </c>
      <c r="D19" s="4">
        <v>500</v>
      </c>
      <c r="E19">
        <f t="shared" si="11"/>
        <v>262</v>
      </c>
      <c r="F19">
        <f t="shared" si="10"/>
        <v>238</v>
      </c>
      <c r="G19">
        <f t="shared" si="10"/>
        <v>41</v>
      </c>
      <c r="H19">
        <f t="shared" si="10"/>
        <v>76</v>
      </c>
      <c r="I19">
        <f t="shared" si="10"/>
        <v>148</v>
      </c>
      <c r="J19">
        <f t="shared" si="10"/>
        <v>113</v>
      </c>
      <c r="K19">
        <f t="shared" si="10"/>
        <v>123</v>
      </c>
      <c r="L19">
        <f t="shared" si="10"/>
        <v>19</v>
      </c>
      <c r="M19">
        <f t="shared" si="10"/>
        <v>190</v>
      </c>
      <c r="N19">
        <f t="shared" si="10"/>
        <v>128</v>
      </c>
      <c r="O19">
        <f t="shared" si="10"/>
        <v>164</v>
      </c>
      <c r="P19">
        <f t="shared" si="10"/>
        <v>134</v>
      </c>
      <c r="Q19">
        <f t="shared" si="10"/>
        <v>203</v>
      </c>
      <c r="R19">
        <f t="shared" si="10"/>
        <v>0</v>
      </c>
      <c r="S19">
        <f t="shared" si="10"/>
        <v>0</v>
      </c>
      <c r="T19">
        <f t="shared" si="10"/>
        <v>0</v>
      </c>
      <c r="U19">
        <f t="shared" si="10"/>
        <v>0</v>
      </c>
      <c r="AF19" t="s">
        <v>877</v>
      </c>
      <c r="AG19" t="s">
        <v>878</v>
      </c>
      <c r="AH19" t="s">
        <v>866</v>
      </c>
      <c r="AI19" t="s">
        <v>879</v>
      </c>
      <c r="AK19" t="s">
        <v>7</v>
      </c>
      <c r="AL19" s="47"/>
    </row>
    <row r="20" spans="1:51" x14ac:dyDescent="0.25">
      <c r="A20" s="2" t="s">
        <v>262</v>
      </c>
      <c r="B20" s="2">
        <v>40302</v>
      </c>
      <c r="C20" s="44">
        <f t="shared" si="9"/>
        <v>0.13396801547702547</v>
      </c>
      <c r="D20" s="4">
        <v>603</v>
      </c>
      <c r="E20">
        <f t="shared" si="11"/>
        <v>306</v>
      </c>
      <c r="F20">
        <f t="shared" si="10"/>
        <v>298</v>
      </c>
      <c r="G20">
        <f t="shared" si="10"/>
        <v>48</v>
      </c>
      <c r="H20">
        <f t="shared" si="10"/>
        <v>75</v>
      </c>
      <c r="I20">
        <f t="shared" si="10"/>
        <v>172</v>
      </c>
      <c r="J20">
        <f t="shared" si="10"/>
        <v>161</v>
      </c>
      <c r="K20">
        <f t="shared" si="10"/>
        <v>149</v>
      </c>
      <c r="L20">
        <f t="shared" si="10"/>
        <v>146</v>
      </c>
      <c r="M20">
        <f t="shared" si="10"/>
        <v>93</v>
      </c>
      <c r="N20">
        <f t="shared" si="10"/>
        <v>169</v>
      </c>
      <c r="O20">
        <f t="shared" si="10"/>
        <v>311</v>
      </c>
      <c r="P20">
        <f t="shared" si="10"/>
        <v>136</v>
      </c>
      <c r="Q20">
        <f t="shared" si="10"/>
        <v>158</v>
      </c>
      <c r="R20">
        <f t="shared" si="10"/>
        <v>0</v>
      </c>
      <c r="S20">
        <f t="shared" si="10"/>
        <v>0</v>
      </c>
      <c r="T20">
        <f t="shared" si="10"/>
        <v>0</v>
      </c>
      <c r="U20">
        <f t="shared" si="10"/>
        <v>0</v>
      </c>
      <c r="AC20" s="10"/>
      <c r="AD20" s="10"/>
      <c r="AF20" s="36">
        <v>189</v>
      </c>
      <c r="AG20" s="36">
        <v>200</v>
      </c>
      <c r="AH20" s="36">
        <v>220</v>
      </c>
      <c r="AI20" s="36">
        <v>140</v>
      </c>
      <c r="AJ20" s="36">
        <v>251</v>
      </c>
      <c r="AK20" s="2" t="s">
        <v>22</v>
      </c>
      <c r="AL20" s="47"/>
    </row>
    <row r="21" spans="1:51" x14ac:dyDescent="0.25">
      <c r="A21" s="2" t="s">
        <v>5</v>
      </c>
      <c r="B21" s="2">
        <v>55199</v>
      </c>
      <c r="C21" s="44">
        <f t="shared" si="9"/>
        <v>0.18348718391931737</v>
      </c>
      <c r="D21" s="4">
        <v>826</v>
      </c>
      <c r="E21">
        <f t="shared" si="11"/>
        <v>417</v>
      </c>
      <c r="F21">
        <f t="shared" si="10"/>
        <v>410</v>
      </c>
      <c r="G21">
        <f t="shared" si="10"/>
        <v>85</v>
      </c>
      <c r="H21">
        <f t="shared" si="10"/>
        <v>139</v>
      </c>
      <c r="I21">
        <f t="shared" si="10"/>
        <v>202</v>
      </c>
      <c r="J21">
        <f t="shared" si="10"/>
        <v>204</v>
      </c>
      <c r="K21">
        <f t="shared" si="10"/>
        <v>200</v>
      </c>
      <c r="L21">
        <f t="shared" si="10"/>
        <v>97</v>
      </c>
      <c r="M21">
        <f t="shared" si="10"/>
        <v>161</v>
      </c>
      <c r="N21">
        <f t="shared" si="10"/>
        <v>287</v>
      </c>
      <c r="O21">
        <f t="shared" si="10"/>
        <v>332</v>
      </c>
      <c r="P21">
        <f t="shared" si="10"/>
        <v>350</v>
      </c>
      <c r="Q21">
        <f t="shared" si="10"/>
        <v>146</v>
      </c>
      <c r="R21">
        <f t="shared" si="10"/>
        <v>0</v>
      </c>
      <c r="S21">
        <f t="shared" si="10"/>
        <v>0</v>
      </c>
      <c r="T21">
        <f t="shared" si="10"/>
        <v>0</v>
      </c>
      <c r="U21">
        <f t="shared" si="10"/>
        <v>0</v>
      </c>
      <c r="AC21" s="10"/>
      <c r="AD21" s="10"/>
      <c r="AF21" s="36">
        <v>180.8</v>
      </c>
      <c r="AG21" s="36">
        <v>276.89999999999998</v>
      </c>
      <c r="AH21" s="36">
        <v>101.3</v>
      </c>
      <c r="AI21" s="36">
        <v>149.80000000000001</v>
      </c>
      <c r="AJ21" s="36">
        <v>291.3</v>
      </c>
      <c r="AK21" s="2" t="s">
        <v>17</v>
      </c>
      <c r="AL21" s="47"/>
    </row>
    <row r="22" spans="1:51" x14ac:dyDescent="0.25">
      <c r="A22" s="2" t="s">
        <v>264</v>
      </c>
      <c r="B22" s="2">
        <v>7365</v>
      </c>
      <c r="C22" s="44">
        <f t="shared" si="9"/>
        <v>2.448202158672752E-2</v>
      </c>
      <c r="D22" s="4">
        <v>469</v>
      </c>
      <c r="E22">
        <f t="shared" si="11"/>
        <v>0</v>
      </c>
      <c r="F22">
        <f t="shared" si="10"/>
        <v>0</v>
      </c>
      <c r="G22">
        <f t="shared" si="10"/>
        <v>0</v>
      </c>
      <c r="H22">
        <f t="shared" si="10"/>
        <v>0</v>
      </c>
      <c r="I22">
        <f t="shared" si="10"/>
        <v>0</v>
      </c>
      <c r="J22">
        <f t="shared" si="10"/>
        <v>0</v>
      </c>
      <c r="K22">
        <f t="shared" si="10"/>
        <v>0</v>
      </c>
      <c r="L22">
        <f t="shared" si="10"/>
        <v>0</v>
      </c>
      <c r="M22">
        <f t="shared" si="10"/>
        <v>0</v>
      </c>
      <c r="N22">
        <f t="shared" si="10"/>
        <v>0</v>
      </c>
      <c r="O22">
        <f t="shared" si="10"/>
        <v>0</v>
      </c>
      <c r="P22">
        <f t="shared" si="10"/>
        <v>0</v>
      </c>
      <c r="Q22">
        <f t="shared" si="10"/>
        <v>0</v>
      </c>
      <c r="R22">
        <f t="shared" si="10"/>
        <v>0</v>
      </c>
      <c r="S22">
        <f t="shared" si="10"/>
        <v>0</v>
      </c>
      <c r="T22">
        <f t="shared" si="10"/>
        <v>0</v>
      </c>
      <c r="U22">
        <f t="shared" si="10"/>
        <v>0</v>
      </c>
      <c r="V22" s="1"/>
      <c r="W22" s="1"/>
      <c r="X22" s="1"/>
      <c r="Y22" s="1"/>
      <c r="Z22" s="1"/>
      <c r="AA22" s="1"/>
      <c r="AB22" s="1"/>
      <c r="AC22" s="48"/>
      <c r="AD22" s="48"/>
      <c r="AF22" s="36">
        <v>295.24</v>
      </c>
      <c r="AG22" s="36">
        <v>185.98400000000001</v>
      </c>
      <c r="AH22" s="36">
        <v>282.12099999999998</v>
      </c>
      <c r="AI22" s="36">
        <v>107.773</v>
      </c>
      <c r="AJ22" s="36">
        <v>128.881</v>
      </c>
      <c r="AK22" s="2" t="s">
        <v>262</v>
      </c>
      <c r="AL22" s="47"/>
      <c r="AN22" s="1"/>
      <c r="AO22" s="2"/>
      <c r="AS22" s="1"/>
      <c r="AT22" s="1"/>
      <c r="AU22" s="1"/>
      <c r="AV22" s="1"/>
      <c r="AW22" s="1"/>
      <c r="AX22" s="1"/>
      <c r="AY22" s="1"/>
    </row>
    <row r="23" spans="1:51" x14ac:dyDescent="0.25">
      <c r="A23" s="2" t="s">
        <v>21</v>
      </c>
      <c r="B23" s="2">
        <v>105918</v>
      </c>
      <c r="C23" s="44"/>
      <c r="D23" s="4">
        <v>2000</v>
      </c>
      <c r="E23">
        <f t="shared" si="11"/>
        <v>0</v>
      </c>
      <c r="F23">
        <f t="shared" si="10"/>
        <v>0</v>
      </c>
      <c r="G23">
        <f t="shared" si="10"/>
        <v>0</v>
      </c>
      <c r="H23">
        <f t="shared" si="10"/>
        <v>0</v>
      </c>
      <c r="I23">
        <f t="shared" si="10"/>
        <v>0</v>
      </c>
      <c r="J23">
        <f t="shared" si="10"/>
        <v>0</v>
      </c>
      <c r="K23">
        <f t="shared" si="10"/>
        <v>0</v>
      </c>
      <c r="L23">
        <f t="shared" si="10"/>
        <v>0</v>
      </c>
      <c r="M23">
        <f t="shared" si="10"/>
        <v>0</v>
      </c>
      <c r="N23">
        <f t="shared" si="10"/>
        <v>0</v>
      </c>
      <c r="O23">
        <f t="shared" si="10"/>
        <v>0</v>
      </c>
      <c r="P23">
        <f t="shared" si="10"/>
        <v>0</v>
      </c>
      <c r="Q23">
        <f t="shared" si="10"/>
        <v>0</v>
      </c>
      <c r="R23">
        <f t="shared" si="10"/>
        <v>0</v>
      </c>
      <c r="S23">
        <f t="shared" si="10"/>
        <v>0</v>
      </c>
      <c r="T23">
        <f t="shared" si="10"/>
        <v>0</v>
      </c>
      <c r="U23">
        <f t="shared" si="10"/>
        <v>0</v>
      </c>
      <c r="AF23" s="36">
        <v>129.69999999999999</v>
      </c>
      <c r="AG23" s="36">
        <v>312.2</v>
      </c>
      <c r="AH23" s="36">
        <v>209.5</v>
      </c>
      <c r="AI23" s="36">
        <v>236.5</v>
      </c>
      <c r="AJ23" s="36">
        <v>112.1</v>
      </c>
      <c r="AK23" s="2" t="s">
        <v>5</v>
      </c>
      <c r="AL23" s="47"/>
    </row>
    <row r="24" spans="1:51" x14ac:dyDescent="0.25">
      <c r="A24" s="2" t="s">
        <v>265</v>
      </c>
      <c r="B24">
        <v>114401</v>
      </c>
      <c r="C24" s="44"/>
      <c r="D24" s="4">
        <v>1000</v>
      </c>
      <c r="E24">
        <f t="shared" si="11"/>
        <v>0</v>
      </c>
      <c r="F24">
        <f t="shared" si="10"/>
        <v>0</v>
      </c>
      <c r="G24">
        <f t="shared" si="10"/>
        <v>0</v>
      </c>
      <c r="H24">
        <f t="shared" si="10"/>
        <v>0</v>
      </c>
      <c r="I24">
        <f t="shared" si="10"/>
        <v>0</v>
      </c>
      <c r="J24">
        <f t="shared" si="10"/>
        <v>0</v>
      </c>
      <c r="K24">
        <f t="shared" si="10"/>
        <v>0</v>
      </c>
      <c r="L24">
        <f t="shared" si="10"/>
        <v>0</v>
      </c>
      <c r="M24">
        <f t="shared" si="10"/>
        <v>0</v>
      </c>
      <c r="N24">
        <f t="shared" si="10"/>
        <v>0</v>
      </c>
      <c r="O24">
        <f t="shared" si="10"/>
        <v>0</v>
      </c>
      <c r="P24">
        <f t="shared" si="10"/>
        <v>0</v>
      </c>
      <c r="Q24">
        <f t="shared" si="10"/>
        <v>0</v>
      </c>
      <c r="R24">
        <f t="shared" si="10"/>
        <v>0</v>
      </c>
      <c r="S24">
        <f t="shared" si="10"/>
        <v>0</v>
      </c>
      <c r="T24">
        <f t="shared" si="10"/>
        <v>0</v>
      </c>
      <c r="U24">
        <f t="shared" si="10"/>
        <v>0</v>
      </c>
      <c r="AF24" s="36">
        <v>171</v>
      </c>
      <c r="AG24" s="36">
        <v>208</v>
      </c>
      <c r="AH24" s="36">
        <v>383</v>
      </c>
      <c r="AI24" s="36">
        <v>239</v>
      </c>
      <c r="AJ24" s="36"/>
      <c r="AK24" t="s">
        <v>7</v>
      </c>
      <c r="AL24" s="47"/>
    </row>
    <row r="25" spans="1:51" x14ac:dyDescent="0.25">
      <c r="A25" s="2" t="s">
        <v>266</v>
      </c>
      <c r="B25" s="2">
        <v>24903</v>
      </c>
      <c r="C25" s="44"/>
      <c r="D25" s="4">
        <v>1000</v>
      </c>
      <c r="E25">
        <f t="shared" si="11"/>
        <v>0</v>
      </c>
      <c r="F25">
        <f t="shared" si="10"/>
        <v>0</v>
      </c>
      <c r="G25">
        <f t="shared" si="10"/>
        <v>0</v>
      </c>
      <c r="H25">
        <f t="shared" si="10"/>
        <v>0</v>
      </c>
      <c r="I25">
        <f t="shared" si="10"/>
        <v>0</v>
      </c>
      <c r="J25">
        <f t="shared" si="10"/>
        <v>0</v>
      </c>
      <c r="K25">
        <f t="shared" si="10"/>
        <v>0</v>
      </c>
      <c r="L25">
        <f t="shared" si="10"/>
        <v>0</v>
      </c>
      <c r="M25">
        <f t="shared" si="10"/>
        <v>0</v>
      </c>
      <c r="N25">
        <f t="shared" si="10"/>
        <v>0</v>
      </c>
      <c r="O25">
        <f t="shared" si="10"/>
        <v>0</v>
      </c>
      <c r="P25">
        <f t="shared" si="10"/>
        <v>0</v>
      </c>
      <c r="Q25">
        <f t="shared" si="10"/>
        <v>0</v>
      </c>
      <c r="R25">
        <f t="shared" si="10"/>
        <v>0</v>
      </c>
      <c r="S25">
        <f t="shared" si="10"/>
        <v>0</v>
      </c>
      <c r="T25">
        <f t="shared" si="10"/>
        <v>0</v>
      </c>
      <c r="U25">
        <f t="shared" si="10"/>
        <v>0</v>
      </c>
    </row>
    <row r="26" spans="1:51" x14ac:dyDescent="0.25">
      <c r="A26" s="2" t="s">
        <v>7</v>
      </c>
      <c r="B26" s="2">
        <v>274384</v>
      </c>
      <c r="C26" s="43"/>
      <c r="D26" s="4">
        <v>3000</v>
      </c>
      <c r="E26">
        <f t="shared" si="11"/>
        <v>1523</v>
      </c>
      <c r="F26">
        <f t="shared" si="11"/>
        <v>1478</v>
      </c>
      <c r="G26">
        <f t="shared" si="11"/>
        <v>354</v>
      </c>
      <c r="H26">
        <f t="shared" si="11"/>
        <v>540</v>
      </c>
      <c r="I26">
        <f t="shared" si="11"/>
        <v>729</v>
      </c>
      <c r="J26">
        <f t="shared" si="11"/>
        <v>741</v>
      </c>
      <c r="K26">
        <f t="shared" si="11"/>
        <v>637</v>
      </c>
      <c r="L26">
        <f t="shared" si="11"/>
        <v>161</v>
      </c>
      <c r="M26">
        <f t="shared" si="11"/>
        <v>830</v>
      </c>
      <c r="N26">
        <f t="shared" si="11"/>
        <v>1019</v>
      </c>
      <c r="O26">
        <f t="shared" si="11"/>
        <v>2198</v>
      </c>
      <c r="P26">
        <f t="shared" si="11"/>
        <v>0</v>
      </c>
      <c r="Q26">
        <f t="shared" si="11"/>
        <v>803</v>
      </c>
      <c r="R26">
        <f t="shared" si="11"/>
        <v>1803</v>
      </c>
      <c r="S26">
        <f t="shared" si="11"/>
        <v>555</v>
      </c>
      <c r="T26">
        <f t="shared" si="11"/>
        <v>402</v>
      </c>
      <c r="U26">
        <f t="shared" si="10"/>
        <v>240</v>
      </c>
    </row>
    <row r="30" spans="1:51" x14ac:dyDescent="0.25">
      <c r="M30" s="1"/>
      <c r="N30" s="1"/>
      <c r="O30" s="1"/>
      <c r="P30" s="1"/>
      <c r="Q30" s="1"/>
      <c r="R30" s="1"/>
      <c r="S30" s="1"/>
      <c r="T30" s="1"/>
      <c r="U30" s="1"/>
      <c r="V30" s="1"/>
      <c r="W30" s="1"/>
    </row>
    <row r="31" spans="1:51" x14ac:dyDescent="0.25">
      <c r="M31" s="35"/>
      <c r="N31" s="35"/>
      <c r="O31" s="35"/>
      <c r="P31" s="35"/>
      <c r="Q31" s="35"/>
      <c r="R31" s="35"/>
      <c r="S31" s="35"/>
      <c r="T31" s="35"/>
      <c r="U31" s="4"/>
      <c r="V31" s="6"/>
      <c r="W31" s="35"/>
    </row>
    <row r="32" spans="1:51" x14ac:dyDescent="0.25">
      <c r="M32" s="6"/>
      <c r="N32" s="6"/>
      <c r="O32" s="6"/>
      <c r="P32" s="6"/>
      <c r="Q32" s="6"/>
      <c r="R32" s="6"/>
      <c r="S32" s="6"/>
      <c r="T32" s="6"/>
      <c r="U32" s="4"/>
      <c r="V32" s="6"/>
      <c r="W32" s="6"/>
    </row>
    <row r="33" spans="13:23" x14ac:dyDescent="0.25">
      <c r="M33" s="6"/>
      <c r="N33" s="6"/>
      <c r="O33" s="6"/>
      <c r="P33" s="6"/>
      <c r="Q33" s="6"/>
      <c r="R33" s="6"/>
      <c r="S33" s="6"/>
      <c r="T33" s="6"/>
      <c r="U33" s="4"/>
      <c r="V33" s="6"/>
      <c r="W33" s="6"/>
    </row>
  </sheetData>
  <conditionalFormatting sqref="AC22:AD22">
    <cfRule type="colorScale" priority="3">
      <colorScale>
        <cfvo type="min"/>
        <cfvo type="percentile" val="50"/>
        <cfvo type="max"/>
        <color rgb="FFF8696B"/>
        <color rgb="FFFCFCFF"/>
        <color rgb="FF5A8AC6"/>
      </colorScale>
    </cfRule>
  </conditionalFormatting>
  <conditionalFormatting sqref="AC16:AD19">
    <cfRule type="colorScale" priority="4">
      <colorScale>
        <cfvo type="min"/>
        <cfvo type="percentile" val="50"/>
        <cfvo type="max"/>
        <color rgb="FFF8696B"/>
        <color rgb="FFFCFCFF"/>
        <color rgb="FF5A8AC6"/>
      </colorScale>
    </cfRule>
  </conditionalFormatting>
  <conditionalFormatting sqref="AC22:AD22">
    <cfRule type="colorScale" priority="5">
      <colorScale>
        <cfvo type="min"/>
        <cfvo type="percentile" val="50"/>
        <cfvo type="max"/>
        <color rgb="FFF8696B"/>
        <color rgb="FFFCFCFF"/>
        <color rgb="FF5A8AC6"/>
      </colorScale>
    </cfRule>
  </conditionalFormatting>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9"/>
  <sheetViews>
    <sheetView zoomScale="115" zoomScaleNormal="115" workbookViewId="0">
      <pane ySplit="1" topLeftCell="A2" activePane="bottomLeft" state="frozen"/>
      <selection pane="bottomLeft" activeCell="F10" sqref="F10"/>
    </sheetView>
  </sheetViews>
  <sheetFormatPr baseColWidth="10" defaultColWidth="8.85546875" defaultRowHeight="15" x14ac:dyDescent="0.25"/>
  <cols>
    <col min="1" max="1" width="27.85546875" customWidth="1"/>
    <col min="2" max="2" width="9.85546875" customWidth="1"/>
    <col min="3" max="3" width="9.7109375" customWidth="1"/>
    <col min="4" max="4" width="10.140625" customWidth="1"/>
    <col min="5" max="5" width="9.7109375" customWidth="1"/>
    <col min="6" max="6" width="9.85546875" customWidth="1"/>
    <col min="7" max="7" width="10.28515625" customWidth="1"/>
    <col min="8" max="8" width="11.140625" customWidth="1"/>
    <col min="9" max="9" width="9.7109375" customWidth="1"/>
    <col min="10" max="10" width="9.85546875" customWidth="1"/>
    <col min="11" max="12" width="10" customWidth="1"/>
  </cols>
  <sheetData>
    <row r="1" spans="1:12" s="1" customFormat="1" x14ac:dyDescent="0.25">
      <c r="A1" s="1" t="s">
        <v>0</v>
      </c>
      <c r="B1" s="1" t="s">
        <v>8</v>
      </c>
      <c r="C1" s="1" t="s">
        <v>1</v>
      </c>
      <c r="D1" s="1" t="s">
        <v>2</v>
      </c>
      <c r="E1" s="1" t="s">
        <v>3</v>
      </c>
      <c r="F1" s="1" t="s">
        <v>4</v>
      </c>
      <c r="G1" s="1" t="s">
        <v>5</v>
      </c>
      <c r="H1" s="1" t="s">
        <v>244</v>
      </c>
      <c r="I1" s="1" t="s">
        <v>6</v>
      </c>
      <c r="J1" s="1" t="s">
        <v>190</v>
      </c>
      <c r="K1" s="1" t="s">
        <v>191</v>
      </c>
      <c r="L1" s="1" t="s">
        <v>7</v>
      </c>
    </row>
    <row r="2" spans="1:12" s="1" customFormat="1" x14ac:dyDescent="0.25">
      <c r="A2" s="1" t="s">
        <v>281</v>
      </c>
      <c r="B2" s="32" t="s">
        <v>284</v>
      </c>
      <c r="C2" s="32"/>
      <c r="D2" s="32"/>
      <c r="E2" s="32"/>
      <c r="F2" s="32"/>
      <c r="G2" s="32"/>
      <c r="H2" s="32"/>
      <c r="I2" s="32"/>
      <c r="J2" s="32"/>
      <c r="K2" s="32"/>
      <c r="L2" s="32"/>
    </row>
    <row r="3" spans="1:12" s="1" customFormat="1" x14ac:dyDescent="0.25">
      <c r="A3" s="1" t="s">
        <v>282</v>
      </c>
      <c r="B3" s="2" t="s">
        <v>283</v>
      </c>
    </row>
    <row r="4" spans="1:12" s="1" customFormat="1" x14ac:dyDescent="0.25">
      <c r="B4" s="2"/>
    </row>
    <row r="5" spans="1:12" s="1" customFormat="1" x14ac:dyDescent="0.25">
      <c r="A5" s="3" t="s">
        <v>127</v>
      </c>
      <c r="B5" s="2" t="s">
        <v>232</v>
      </c>
      <c r="C5" s="2" t="s">
        <v>232</v>
      </c>
      <c r="D5" s="2" t="s">
        <v>232</v>
      </c>
      <c r="E5" s="2" t="s">
        <v>232</v>
      </c>
      <c r="F5" s="2"/>
      <c r="G5" s="2" t="s">
        <v>128</v>
      </c>
      <c r="L5"/>
    </row>
    <row r="6" spans="1:12" s="1" customFormat="1" x14ac:dyDescent="0.25">
      <c r="A6" s="3" t="s">
        <v>129</v>
      </c>
      <c r="B6" s="2" t="s">
        <v>232</v>
      </c>
      <c r="C6" s="2" t="s">
        <v>232</v>
      </c>
      <c r="D6" s="2" t="s">
        <v>232</v>
      </c>
      <c r="E6" s="2" t="s">
        <v>232</v>
      </c>
      <c r="F6" s="2"/>
      <c r="G6" s="2" t="s">
        <v>130</v>
      </c>
      <c r="L6"/>
    </row>
    <row r="7" spans="1:12" s="1" customFormat="1" x14ac:dyDescent="0.25">
      <c r="A7" s="3" t="s">
        <v>131</v>
      </c>
      <c r="B7" s="2" t="s">
        <v>235</v>
      </c>
      <c r="C7" s="2" t="s">
        <v>236</v>
      </c>
      <c r="D7" s="2" t="s">
        <v>231</v>
      </c>
      <c r="E7" s="2" t="s">
        <v>234</v>
      </c>
      <c r="F7" s="2"/>
      <c r="G7" s="2" t="s">
        <v>132</v>
      </c>
      <c r="L7"/>
    </row>
    <row r="8" spans="1:12" s="1" customFormat="1" x14ac:dyDescent="0.25">
      <c r="A8" s="3" t="s">
        <v>133</v>
      </c>
      <c r="B8" s="2" t="s">
        <v>233</v>
      </c>
      <c r="C8" s="2" t="s">
        <v>233</v>
      </c>
      <c r="D8" s="2" t="s">
        <v>233</v>
      </c>
      <c r="E8" s="2" t="s">
        <v>233</v>
      </c>
      <c r="F8" s="2"/>
      <c r="G8" s="2" t="s">
        <v>233</v>
      </c>
      <c r="L8"/>
    </row>
    <row r="9" spans="1:12" s="1" customFormat="1" x14ac:dyDescent="0.25">
      <c r="A9" s="3" t="s">
        <v>134</v>
      </c>
      <c r="B9" s="2"/>
      <c r="C9" s="2"/>
      <c r="D9" s="2"/>
      <c r="E9" s="2"/>
      <c r="F9" s="2"/>
      <c r="G9" s="2" t="s">
        <v>135</v>
      </c>
      <c r="L9"/>
    </row>
    <row r="10" spans="1:12" s="1" customFormat="1" x14ac:dyDescent="0.25">
      <c r="A10" s="3" t="s">
        <v>136</v>
      </c>
      <c r="B10" s="2" t="s">
        <v>1730</v>
      </c>
      <c r="C10" s="2" t="s">
        <v>1730</v>
      </c>
      <c r="D10" s="2"/>
      <c r="E10" s="2" t="s">
        <v>1730</v>
      </c>
      <c r="F10" s="2" t="s">
        <v>1730</v>
      </c>
      <c r="G10" s="2" t="s">
        <v>137</v>
      </c>
      <c r="L10"/>
    </row>
    <row r="11" spans="1:12" s="1" customFormat="1" x14ac:dyDescent="0.25">
      <c r="A11" s="3" t="s">
        <v>138</v>
      </c>
      <c r="B11" s="2"/>
      <c r="C11" s="2"/>
      <c r="D11" s="2"/>
      <c r="E11" s="2"/>
      <c r="F11" s="2"/>
      <c r="G11" s="2" t="s">
        <v>139</v>
      </c>
      <c r="L11"/>
    </row>
    <row r="12" spans="1:12" s="1" customFormat="1" x14ac:dyDescent="0.25">
      <c r="A12" s="3" t="s">
        <v>1093</v>
      </c>
      <c r="B12" s="2" t="s">
        <v>885</v>
      </c>
      <c r="C12" s="2" t="s">
        <v>885</v>
      </c>
      <c r="D12" s="2" t="s">
        <v>885</v>
      </c>
      <c r="E12" t="s">
        <v>1134</v>
      </c>
      <c r="F12" s="2" t="s">
        <v>885</v>
      </c>
      <c r="G12" s="2" t="s">
        <v>885</v>
      </c>
      <c r="H12" s="2" t="s">
        <v>885</v>
      </c>
      <c r="I12" s="2" t="s">
        <v>886</v>
      </c>
      <c r="L12" s="2" t="s">
        <v>885</v>
      </c>
    </row>
    <row r="13" spans="1:12" s="1" customFormat="1" x14ac:dyDescent="0.25">
      <c r="A13" s="3" t="s">
        <v>237</v>
      </c>
      <c r="B13" t="s">
        <v>239</v>
      </c>
      <c r="C13" t="s">
        <v>240</v>
      </c>
      <c r="D13" t="s">
        <v>241</v>
      </c>
      <c r="E13" t="s">
        <v>238</v>
      </c>
      <c r="F13"/>
      <c r="G13" t="s">
        <v>242</v>
      </c>
      <c r="L13"/>
    </row>
    <row r="14" spans="1:12" s="1" customFormat="1" x14ac:dyDescent="0.25">
      <c r="B14" s="2"/>
    </row>
    <row r="15" spans="1:12" x14ac:dyDescent="0.25">
      <c r="A15" s="3"/>
      <c r="B15" s="2"/>
      <c r="C15" s="2"/>
      <c r="D15" s="2"/>
      <c r="E15" s="2"/>
      <c r="F15" s="2"/>
      <c r="G15" s="2"/>
      <c r="H15" s="2"/>
      <c r="I15" s="2"/>
      <c r="J15" s="2"/>
      <c r="K15" s="2"/>
      <c r="L15" s="2"/>
    </row>
    <row r="16" spans="1:12" x14ac:dyDescent="0.25">
      <c r="A16" s="3"/>
      <c r="B16" s="2"/>
      <c r="C16" s="2"/>
      <c r="D16" s="2"/>
      <c r="E16" s="2"/>
      <c r="F16" s="2"/>
      <c r="G16" s="2"/>
      <c r="H16" s="2"/>
      <c r="I16" s="2"/>
      <c r="J16" s="2"/>
      <c r="K16" s="2"/>
      <c r="L16" s="2"/>
    </row>
    <row r="17" spans="1:12" x14ac:dyDescent="0.25">
      <c r="A17" s="3"/>
      <c r="B17" s="2"/>
      <c r="C17" s="2"/>
      <c r="D17" s="2"/>
      <c r="E17" s="2"/>
      <c r="F17" s="2"/>
      <c r="G17" s="2"/>
      <c r="H17" s="2"/>
      <c r="I17" s="2"/>
      <c r="J17" s="2"/>
      <c r="K17" s="2"/>
      <c r="L17" s="2"/>
    </row>
    <row r="18" spans="1:12" x14ac:dyDescent="0.25">
      <c r="A18" s="3"/>
      <c r="B18" s="2"/>
      <c r="C18" s="2"/>
      <c r="D18" s="2"/>
      <c r="E18" s="2"/>
      <c r="F18" s="2"/>
      <c r="G18" s="2"/>
      <c r="H18" s="2"/>
      <c r="I18" s="2"/>
      <c r="J18" s="2"/>
      <c r="K18" s="2"/>
      <c r="L18" s="2"/>
    </row>
    <row r="19" spans="1:12" x14ac:dyDescent="0.25">
      <c r="A19" s="3"/>
      <c r="B19" s="2"/>
      <c r="C19" s="2"/>
      <c r="D19" s="2"/>
      <c r="E19" s="2"/>
      <c r="F19" s="2"/>
      <c r="G19" s="2"/>
      <c r="H19" s="2"/>
      <c r="I19" s="2"/>
      <c r="J19" s="2"/>
      <c r="K19" s="2"/>
      <c r="L19" s="2"/>
    </row>
    <row r="20" spans="1:12" x14ac:dyDescent="0.25">
      <c r="A20" s="3"/>
      <c r="B20" s="2"/>
      <c r="C20" s="2"/>
      <c r="D20" s="2"/>
      <c r="E20" s="2"/>
      <c r="F20" s="2"/>
      <c r="G20" s="2"/>
      <c r="H20" s="2"/>
      <c r="I20" s="2"/>
      <c r="J20" s="2"/>
      <c r="K20" s="2"/>
      <c r="L20" s="2"/>
    </row>
    <row r="21" spans="1:12" x14ac:dyDescent="0.25">
      <c r="A21" s="3"/>
      <c r="B21" s="2"/>
      <c r="C21" s="2"/>
      <c r="D21" s="2"/>
      <c r="E21" s="2"/>
      <c r="F21" s="2"/>
      <c r="G21" s="2"/>
      <c r="H21" s="2"/>
      <c r="I21" s="2"/>
      <c r="J21" s="2"/>
      <c r="K21" s="2"/>
      <c r="L21" s="2"/>
    </row>
    <row r="22" spans="1:12" x14ac:dyDescent="0.25">
      <c r="A22" s="3"/>
      <c r="B22" s="2"/>
      <c r="C22" s="2"/>
      <c r="D22" s="2"/>
      <c r="E22" s="2"/>
      <c r="F22" s="2"/>
      <c r="G22" s="2"/>
      <c r="H22" s="2"/>
      <c r="I22" s="2"/>
      <c r="J22" s="2"/>
      <c r="K22" s="2"/>
      <c r="L22" s="2"/>
    </row>
    <row r="23" spans="1:12" x14ac:dyDescent="0.25">
      <c r="A23" s="3"/>
    </row>
    <row r="24" spans="1:12" x14ac:dyDescent="0.25">
      <c r="A24" s="3"/>
    </row>
    <row r="25" spans="1:12" x14ac:dyDescent="0.25">
      <c r="A25" s="16"/>
    </row>
    <row r="26" spans="1:12" x14ac:dyDescent="0.25">
      <c r="A26" s="16"/>
    </row>
    <row r="27" spans="1:12" x14ac:dyDescent="0.25">
      <c r="A27" s="3"/>
    </row>
    <row r="28" spans="1:12" x14ac:dyDescent="0.25">
      <c r="A28" s="1"/>
    </row>
    <row r="29" spans="1:12" x14ac:dyDescent="0.25">
      <c r="A29" s="3"/>
    </row>
    <row r="30" spans="1:12" x14ac:dyDescent="0.25">
      <c r="A30" s="16"/>
    </row>
    <row r="31" spans="1:12" x14ac:dyDescent="0.25">
      <c r="A31" s="16"/>
    </row>
    <row r="32" spans="1:12" x14ac:dyDescent="0.25">
      <c r="A32" s="16"/>
      <c r="I32" s="1"/>
      <c r="J32" s="1"/>
      <c r="K32" s="1"/>
    </row>
    <row r="33" spans="1:12" x14ac:dyDescent="0.25">
      <c r="A33" s="16"/>
    </row>
    <row r="34" spans="1:12" x14ac:dyDescent="0.25">
      <c r="A34" s="16"/>
    </row>
    <row r="35" spans="1:12" x14ac:dyDescent="0.25">
      <c r="A35" s="16"/>
    </row>
    <row r="36" spans="1:12" x14ac:dyDescent="0.25">
      <c r="A36" s="3"/>
    </row>
    <row r="37" spans="1:12" x14ac:dyDescent="0.25">
      <c r="A37" s="3"/>
    </row>
    <row r="38" spans="1:12" x14ac:dyDescent="0.25">
      <c r="A38" s="3"/>
      <c r="B38" s="15"/>
      <c r="C38" s="15"/>
      <c r="D38" s="15"/>
      <c r="E38" s="15"/>
      <c r="F38" s="15"/>
      <c r="G38" s="15"/>
      <c r="H38" s="15"/>
      <c r="I38" s="15"/>
      <c r="J38" s="15"/>
      <c r="K38" s="15"/>
      <c r="L38" s="15"/>
    </row>
    <row r="39" spans="1:12" x14ac:dyDescent="0.25">
      <c r="A39" s="3"/>
    </row>
    <row r="40" spans="1:12" x14ac:dyDescent="0.25">
      <c r="A40" s="3"/>
    </row>
    <row r="41" spans="1:12" x14ac:dyDescent="0.25">
      <c r="A41" s="1"/>
      <c r="B41" s="2"/>
      <c r="C41" s="2"/>
      <c r="D41" s="2"/>
      <c r="E41" s="2"/>
      <c r="F41" s="2"/>
      <c r="G41" s="2"/>
      <c r="H41" s="2"/>
      <c r="I41" s="2"/>
      <c r="J41" s="2"/>
      <c r="K41" s="2"/>
      <c r="L41" s="2"/>
    </row>
    <row r="42" spans="1:12" x14ac:dyDescent="0.25">
      <c r="A42" s="1"/>
    </row>
    <row r="43" spans="1:12" x14ac:dyDescent="0.25">
      <c r="A43" s="1"/>
    </row>
    <row r="44" spans="1:12" x14ac:dyDescent="0.25">
      <c r="A44" s="1"/>
    </row>
    <row r="45" spans="1:12" x14ac:dyDescent="0.25">
      <c r="A45" s="1"/>
      <c r="B45" s="26"/>
      <c r="C45" s="26"/>
      <c r="D45" s="26"/>
      <c r="E45" s="26"/>
      <c r="F45" s="26"/>
      <c r="G45" s="26"/>
      <c r="H45" s="26"/>
      <c r="I45" s="26"/>
      <c r="J45" s="26"/>
      <c r="K45" s="26"/>
      <c r="L45" s="26"/>
    </row>
    <row r="46" spans="1:12" x14ac:dyDescent="0.25">
      <c r="A46" s="1"/>
      <c r="B46" s="26"/>
      <c r="C46" s="26"/>
      <c r="D46" s="26"/>
      <c r="E46" s="26"/>
      <c r="F46" s="26"/>
      <c r="G46" s="26"/>
      <c r="H46" s="26"/>
      <c r="I46" s="26"/>
      <c r="J46" s="26"/>
      <c r="K46" s="26"/>
      <c r="L46" s="26"/>
    </row>
    <row r="47" spans="1:12" x14ac:dyDescent="0.25">
      <c r="A47" s="1"/>
      <c r="B47" s="26"/>
      <c r="C47" s="26"/>
      <c r="D47" s="26"/>
      <c r="E47" s="26"/>
      <c r="F47" s="26"/>
      <c r="G47" s="26"/>
      <c r="H47" s="26"/>
      <c r="I47" s="26"/>
      <c r="J47" s="26"/>
      <c r="K47" s="26"/>
      <c r="L47" s="26"/>
    </row>
    <row r="48" spans="1:12" x14ac:dyDescent="0.25">
      <c r="A48" s="1"/>
      <c r="B48" s="26"/>
      <c r="C48" s="26"/>
      <c r="D48" s="26"/>
      <c r="E48" s="26"/>
      <c r="F48" s="26"/>
      <c r="G48" s="26"/>
      <c r="H48" s="26"/>
      <c r="I48" s="26"/>
      <c r="J48" s="26"/>
      <c r="K48" s="26"/>
      <c r="L48" s="26"/>
    </row>
    <row r="49" spans="1:12" x14ac:dyDescent="0.25">
      <c r="A49" s="1"/>
      <c r="B49" s="26"/>
      <c r="C49" s="26"/>
      <c r="D49" s="26"/>
      <c r="E49" s="26"/>
      <c r="F49" s="26"/>
      <c r="G49" s="26"/>
      <c r="H49" s="26"/>
      <c r="I49" s="26"/>
      <c r="J49" s="26"/>
      <c r="K49" s="26"/>
      <c r="L49" s="26"/>
    </row>
    <row r="50" spans="1:12" x14ac:dyDescent="0.25">
      <c r="A50" s="1"/>
      <c r="B50" s="26"/>
      <c r="C50" s="26"/>
      <c r="D50" s="26"/>
      <c r="E50" s="26"/>
      <c r="F50" s="26"/>
      <c r="G50" s="26"/>
      <c r="H50" s="26"/>
      <c r="I50" s="26"/>
      <c r="J50" s="26"/>
      <c r="K50" s="26"/>
      <c r="L50" s="26"/>
    </row>
    <row r="51" spans="1:12" x14ac:dyDescent="0.25">
      <c r="A51" s="1"/>
      <c r="B51" s="26"/>
      <c r="C51" s="26"/>
      <c r="D51" s="26"/>
      <c r="E51" s="26"/>
      <c r="F51" s="26"/>
      <c r="G51" s="26"/>
      <c r="H51" s="26"/>
      <c r="I51" s="26"/>
      <c r="J51" s="26"/>
      <c r="K51" s="26"/>
      <c r="L51" s="26"/>
    </row>
    <row r="52" spans="1:12" x14ac:dyDescent="0.25">
      <c r="A52" s="1"/>
      <c r="B52" s="26"/>
      <c r="C52" s="26"/>
      <c r="D52" s="26"/>
      <c r="E52" s="26"/>
      <c r="F52" s="26"/>
      <c r="G52" s="26"/>
      <c r="H52" s="26"/>
      <c r="I52" s="26"/>
      <c r="J52" s="26"/>
      <c r="K52" s="26"/>
      <c r="L52" s="26"/>
    </row>
    <row r="53" spans="1:12" x14ac:dyDescent="0.25">
      <c r="A53" s="1"/>
      <c r="B53" s="26"/>
      <c r="C53" s="26"/>
      <c r="D53" s="26"/>
      <c r="E53" s="26"/>
      <c r="F53" s="26"/>
      <c r="G53" s="26"/>
      <c r="H53" s="26"/>
      <c r="I53" s="26"/>
      <c r="J53" s="26"/>
      <c r="K53" s="26"/>
      <c r="L53" s="26"/>
    </row>
    <row r="54" spans="1:12" x14ac:dyDescent="0.25">
      <c r="A54" s="1"/>
      <c r="B54" s="27"/>
      <c r="C54" s="27"/>
      <c r="D54" s="27"/>
      <c r="E54" s="27"/>
      <c r="F54" s="27"/>
      <c r="G54" s="27"/>
      <c r="H54" s="27"/>
      <c r="I54" s="27"/>
      <c r="J54" s="27"/>
      <c r="K54" s="27"/>
      <c r="L54" s="27"/>
    </row>
    <row r="55" spans="1:12" x14ac:dyDescent="0.25">
      <c r="A55" s="1"/>
      <c r="B55" s="26"/>
      <c r="C55" s="26"/>
      <c r="D55" s="26"/>
      <c r="E55" s="26"/>
      <c r="F55" s="26"/>
      <c r="G55" s="27"/>
      <c r="H55" s="27"/>
      <c r="I55" s="26"/>
      <c r="J55" s="26"/>
      <c r="K55" s="26"/>
      <c r="L55" s="27"/>
    </row>
    <row r="56" spans="1:12" x14ac:dyDescent="0.25">
      <c r="A56" s="1"/>
      <c r="B56" s="26"/>
      <c r="C56" s="26"/>
      <c r="D56" s="26"/>
      <c r="E56" s="26"/>
      <c r="F56" s="26"/>
      <c r="G56" s="27"/>
      <c r="H56" s="27"/>
      <c r="I56" s="26"/>
      <c r="J56" s="26"/>
      <c r="K56" s="26"/>
      <c r="L56" s="27"/>
    </row>
    <row r="57" spans="1:12" x14ac:dyDescent="0.25">
      <c r="A57" s="1"/>
      <c r="B57" s="27"/>
      <c r="C57" s="27"/>
      <c r="D57" s="27"/>
      <c r="E57" s="27"/>
      <c r="F57" s="27"/>
      <c r="G57" s="27"/>
      <c r="H57" s="27"/>
      <c r="I57" s="27"/>
      <c r="J57" s="27"/>
      <c r="K57" s="27"/>
      <c r="L57" s="27"/>
    </row>
    <row r="58" spans="1:12" x14ac:dyDescent="0.25">
      <c r="A58" s="1"/>
      <c r="B58" s="27"/>
      <c r="C58" s="27"/>
      <c r="D58" s="27"/>
      <c r="E58" s="27"/>
      <c r="F58" s="27"/>
      <c r="G58" s="27"/>
      <c r="H58" s="27"/>
      <c r="I58" s="27"/>
      <c r="J58" s="27"/>
      <c r="K58" s="27"/>
      <c r="L58" s="27"/>
    </row>
    <row r="59" spans="1:12" x14ac:dyDescent="0.25">
      <c r="A59" s="1"/>
      <c r="B59" s="27"/>
      <c r="C59" s="27"/>
      <c r="D59" s="27"/>
      <c r="E59" s="27"/>
      <c r="F59" s="27"/>
      <c r="G59" s="27"/>
      <c r="H59" s="27"/>
      <c r="I59" s="27"/>
      <c r="J59" s="27"/>
      <c r="K59" s="27"/>
      <c r="L59" s="27"/>
    </row>
    <row r="60" spans="1:12" x14ac:dyDescent="0.25">
      <c r="A60" s="1"/>
      <c r="B60" s="27"/>
      <c r="C60" s="27"/>
      <c r="D60" s="27"/>
      <c r="E60" s="27"/>
      <c r="F60" s="27"/>
      <c r="G60" s="27"/>
      <c r="H60" s="27"/>
      <c r="I60" s="27"/>
      <c r="J60" s="27"/>
      <c r="K60" s="27"/>
      <c r="L60" s="27"/>
    </row>
    <row r="61" spans="1:12" x14ac:dyDescent="0.25">
      <c r="A61" s="1"/>
      <c r="B61" s="27"/>
      <c r="C61" s="27"/>
      <c r="D61" s="27"/>
      <c r="E61" s="27"/>
      <c r="F61" s="27"/>
      <c r="G61" s="27"/>
      <c r="H61" s="27"/>
      <c r="I61" s="27"/>
      <c r="J61" s="27"/>
      <c r="K61" s="27"/>
      <c r="L61" s="27"/>
    </row>
    <row r="62" spans="1:12" x14ac:dyDescent="0.25">
      <c r="A62" s="1"/>
      <c r="B62" s="27"/>
      <c r="C62" s="27"/>
      <c r="D62" s="27"/>
      <c r="E62" s="27"/>
      <c r="F62" s="27"/>
      <c r="G62" s="27"/>
      <c r="H62" s="27"/>
      <c r="I62" s="27"/>
      <c r="J62" s="27"/>
      <c r="K62" s="27"/>
      <c r="L62" s="27"/>
    </row>
    <row r="63" spans="1:12" x14ac:dyDescent="0.25">
      <c r="A63" s="1"/>
      <c r="B63" s="28"/>
      <c r="C63" s="28"/>
      <c r="D63" s="28"/>
      <c r="E63" s="28"/>
      <c r="F63" s="28"/>
      <c r="G63" s="28"/>
      <c r="H63" s="28"/>
      <c r="I63" s="28"/>
      <c r="J63" s="28"/>
      <c r="K63" s="28"/>
      <c r="L63" s="28"/>
    </row>
    <row r="64" spans="1:12" x14ac:dyDescent="0.25">
      <c r="A64" s="1"/>
      <c r="B64" s="27"/>
      <c r="C64" s="27"/>
      <c r="D64" s="27"/>
      <c r="E64" s="27"/>
      <c r="F64" s="27"/>
      <c r="G64" s="27"/>
      <c r="H64" s="27"/>
      <c r="I64" s="27"/>
      <c r="J64" s="27"/>
      <c r="K64" s="27"/>
      <c r="L64" s="27"/>
    </row>
    <row r="65" spans="1:12" x14ac:dyDescent="0.25">
      <c r="A65" s="1"/>
      <c r="B65" s="27"/>
      <c r="C65" s="27"/>
      <c r="D65" s="27"/>
      <c r="E65" s="27"/>
      <c r="F65" s="27"/>
      <c r="G65" s="27"/>
      <c r="H65" s="27"/>
      <c r="I65" s="27"/>
      <c r="J65" s="27"/>
      <c r="K65" s="27"/>
      <c r="L65" s="27"/>
    </row>
    <row r="66" spans="1:12" x14ac:dyDescent="0.25">
      <c r="A66" s="1"/>
      <c r="B66" s="27"/>
      <c r="C66" s="27"/>
      <c r="D66" s="27"/>
      <c r="E66" s="27"/>
      <c r="F66" s="27"/>
      <c r="G66" s="27"/>
      <c r="H66" s="27"/>
      <c r="I66" s="27"/>
      <c r="J66" s="27"/>
      <c r="K66" s="27"/>
      <c r="L66" s="27"/>
    </row>
    <row r="67" spans="1:12" x14ac:dyDescent="0.25">
      <c r="A67" s="1"/>
      <c r="B67" s="26"/>
      <c r="C67" s="26"/>
      <c r="D67" s="26"/>
      <c r="E67" s="26"/>
      <c r="F67" s="26"/>
      <c r="G67" s="26"/>
      <c r="H67" s="26"/>
      <c r="I67" s="26"/>
      <c r="J67" s="26"/>
      <c r="K67" s="26"/>
      <c r="L67" s="26"/>
    </row>
    <row r="68" spans="1:12" x14ac:dyDescent="0.25">
      <c r="A68" s="1"/>
      <c r="B68" s="26"/>
      <c r="C68" s="26"/>
      <c r="D68" s="26"/>
      <c r="E68" s="26"/>
      <c r="F68" s="26"/>
      <c r="G68" s="26"/>
      <c r="H68" s="26"/>
      <c r="I68" s="26"/>
      <c r="J68" s="26"/>
      <c r="K68" s="26"/>
      <c r="L68" s="26"/>
    </row>
    <row r="69" spans="1:12" x14ac:dyDescent="0.25">
      <c r="A69" s="1"/>
      <c r="B69" s="26"/>
      <c r="C69" s="26"/>
      <c r="D69" s="26"/>
      <c r="E69" s="26"/>
      <c r="F69" s="26"/>
      <c r="G69" s="26"/>
      <c r="H69" s="26"/>
      <c r="I69" s="26"/>
      <c r="J69" s="26"/>
      <c r="K69" s="26"/>
      <c r="L69" s="26"/>
    </row>
    <row r="70" spans="1:12" x14ac:dyDescent="0.25">
      <c r="A70" s="1"/>
      <c r="B70" s="26"/>
      <c r="C70" s="26"/>
      <c r="D70" s="26"/>
      <c r="E70" s="26"/>
      <c r="F70" s="26"/>
      <c r="G70" s="26"/>
      <c r="H70" s="26"/>
      <c r="I70" s="26"/>
      <c r="J70" s="26"/>
      <c r="K70" s="26"/>
      <c r="L70" s="26"/>
    </row>
    <row r="71" spans="1:12" x14ac:dyDescent="0.25">
      <c r="A71" s="1"/>
      <c r="B71" s="26"/>
      <c r="C71" s="26"/>
      <c r="D71" s="26"/>
      <c r="E71" s="26"/>
      <c r="F71" s="26"/>
      <c r="G71" s="26"/>
      <c r="H71" s="26"/>
      <c r="I71" s="26"/>
      <c r="J71" s="26"/>
      <c r="K71" s="26"/>
      <c r="L71" s="26"/>
    </row>
    <row r="72" spans="1:12" x14ac:dyDescent="0.25">
      <c r="A72" s="1"/>
      <c r="B72" s="26"/>
      <c r="C72" s="26"/>
      <c r="D72" s="26"/>
      <c r="E72" s="26"/>
      <c r="F72" s="26"/>
      <c r="G72" s="26"/>
      <c r="H72" s="26"/>
      <c r="I72" s="26"/>
      <c r="J72" s="26"/>
      <c r="K72" s="26"/>
      <c r="L72" s="26"/>
    </row>
    <row r="73" spans="1:12" x14ac:dyDescent="0.25">
      <c r="A73" s="1"/>
      <c r="B73" s="26"/>
      <c r="C73" s="26"/>
      <c r="D73" s="26"/>
      <c r="E73" s="26"/>
      <c r="F73" s="26"/>
      <c r="G73" s="26"/>
      <c r="H73" s="26"/>
      <c r="I73" s="26"/>
      <c r="J73" s="26"/>
      <c r="K73" s="26"/>
      <c r="L73" s="26"/>
    </row>
    <row r="74" spans="1:12" x14ac:dyDescent="0.25">
      <c r="A74" s="1"/>
      <c r="B74" s="26"/>
      <c r="C74" s="26"/>
      <c r="D74" s="26"/>
      <c r="E74" s="26"/>
      <c r="F74" s="26"/>
      <c r="G74" s="26"/>
      <c r="H74" s="26"/>
      <c r="I74" s="26"/>
      <c r="J74" s="26"/>
      <c r="K74" s="26"/>
      <c r="L74" s="26"/>
    </row>
    <row r="75" spans="1:12" x14ac:dyDescent="0.25">
      <c r="A75" s="1"/>
      <c r="B75" s="26"/>
      <c r="C75" s="26"/>
      <c r="D75" s="26"/>
      <c r="E75" s="26"/>
      <c r="F75" s="26"/>
      <c r="G75" s="26"/>
      <c r="H75" s="26"/>
      <c r="I75" s="26"/>
      <c r="J75" s="26"/>
      <c r="K75" s="26"/>
      <c r="L75" s="26"/>
    </row>
    <row r="76" spans="1:12" x14ac:dyDescent="0.25">
      <c r="A76" s="1"/>
      <c r="B76" s="29"/>
      <c r="C76" s="26"/>
      <c r="D76" s="26"/>
      <c r="E76" s="26"/>
      <c r="F76" s="26"/>
      <c r="G76" s="26"/>
      <c r="H76" s="26"/>
      <c r="I76" s="26"/>
      <c r="J76" s="26"/>
      <c r="K76" s="26"/>
      <c r="L76" s="29"/>
    </row>
    <row r="77" spans="1:12" x14ac:dyDescent="0.25">
      <c r="A77" s="1"/>
      <c r="B77" s="26"/>
      <c r="C77" s="26"/>
      <c r="D77" s="26"/>
      <c r="E77" s="26"/>
      <c r="F77" s="26"/>
      <c r="G77" s="26"/>
      <c r="H77" s="26"/>
      <c r="I77" s="26"/>
      <c r="J77" s="26"/>
      <c r="K77" s="26"/>
      <c r="L77" s="26"/>
    </row>
    <row r="78" spans="1:12" x14ac:dyDescent="0.25">
      <c r="A78" s="1"/>
      <c r="B78" s="26"/>
      <c r="C78" s="26"/>
      <c r="D78" s="26"/>
      <c r="E78" s="26"/>
      <c r="F78" s="26"/>
      <c r="G78" s="26"/>
      <c r="H78" s="26"/>
      <c r="I78" s="26"/>
      <c r="J78" s="26"/>
      <c r="K78" s="26"/>
      <c r="L78" s="26"/>
    </row>
    <row r="79" spans="1:12" x14ac:dyDescent="0.25">
      <c r="A79" s="1"/>
      <c r="B79" s="26"/>
      <c r="C79" s="26"/>
      <c r="D79" s="26"/>
      <c r="E79" s="26"/>
      <c r="F79" s="26"/>
      <c r="G79" s="26"/>
      <c r="H79" s="26"/>
      <c r="I79" s="26"/>
      <c r="J79" s="26"/>
      <c r="K79" s="26"/>
      <c r="L79" s="26"/>
    </row>
    <row r="80" spans="1:12" x14ac:dyDescent="0.25">
      <c r="A80" s="1"/>
      <c r="B80" s="26"/>
      <c r="C80" s="26"/>
      <c r="D80" s="26"/>
      <c r="E80" s="26"/>
      <c r="F80" s="26"/>
      <c r="G80" s="26"/>
      <c r="H80" s="26"/>
      <c r="I80" s="26"/>
      <c r="J80" s="26"/>
      <c r="K80" s="26"/>
      <c r="L80" s="26"/>
    </row>
    <row r="81" spans="1:12" x14ac:dyDescent="0.25">
      <c r="A81" s="1"/>
      <c r="B81" s="26"/>
      <c r="C81" s="26"/>
      <c r="D81" s="26"/>
      <c r="E81" s="26"/>
      <c r="F81" s="26"/>
      <c r="G81" s="26"/>
      <c r="H81" s="26"/>
      <c r="I81" s="26"/>
      <c r="J81" s="26"/>
      <c r="K81" s="26"/>
      <c r="L81" s="26"/>
    </row>
    <row r="82" spans="1:12" x14ac:dyDescent="0.25">
      <c r="A82" s="1"/>
      <c r="B82" s="26"/>
      <c r="C82" s="26"/>
      <c r="D82" s="26"/>
      <c r="E82" s="26"/>
      <c r="F82" s="26"/>
      <c r="G82" s="26"/>
      <c r="H82" s="26"/>
      <c r="I82" s="26"/>
      <c r="J82" s="26"/>
      <c r="K82" s="26"/>
      <c r="L82" s="26"/>
    </row>
    <row r="83" spans="1:12" x14ac:dyDescent="0.25">
      <c r="A83" s="1"/>
      <c r="B83" s="26"/>
      <c r="C83" s="26"/>
      <c r="D83" s="26"/>
      <c r="E83" s="26"/>
      <c r="F83" s="26"/>
      <c r="G83" s="26"/>
      <c r="H83" s="26"/>
      <c r="I83" s="26"/>
      <c r="J83" s="26"/>
      <c r="K83" s="26"/>
      <c r="L83" s="26"/>
    </row>
    <row r="84" spans="1:12" x14ac:dyDescent="0.25">
      <c r="A84" s="1"/>
      <c r="B84" s="26"/>
      <c r="C84" s="26"/>
      <c r="D84" s="26"/>
      <c r="E84" s="26"/>
      <c r="F84" s="26"/>
      <c r="G84" s="26"/>
      <c r="H84" s="26"/>
      <c r="I84" s="26"/>
      <c r="J84" s="26"/>
      <c r="K84" s="26"/>
      <c r="L84" s="26"/>
    </row>
    <row r="85" spans="1:12" x14ac:dyDescent="0.25">
      <c r="A85" s="1"/>
      <c r="B85" s="26"/>
      <c r="C85" s="26"/>
      <c r="D85" s="26"/>
      <c r="E85" s="26"/>
      <c r="F85" s="26"/>
      <c r="G85" s="26"/>
      <c r="H85" s="26"/>
      <c r="I85" s="26"/>
      <c r="J85" s="26"/>
      <c r="K85" s="26"/>
      <c r="L85" s="26"/>
    </row>
    <row r="86" spans="1:12" x14ac:dyDescent="0.25">
      <c r="A86" s="1"/>
      <c r="B86" s="26"/>
      <c r="C86" s="26"/>
      <c r="D86" s="26"/>
      <c r="E86" s="26"/>
      <c r="F86" s="26"/>
      <c r="G86" s="26"/>
      <c r="H86" s="26"/>
      <c r="I86" s="26"/>
      <c r="J86" s="26"/>
      <c r="K86" s="26"/>
      <c r="L86" s="26"/>
    </row>
    <row r="87" spans="1:12" x14ac:dyDescent="0.25">
      <c r="A87" s="1"/>
      <c r="B87" s="26"/>
      <c r="C87" s="26"/>
      <c r="D87" s="26"/>
      <c r="E87" s="26"/>
      <c r="F87" s="26"/>
      <c r="G87" s="26"/>
      <c r="H87" s="26"/>
      <c r="I87" s="26"/>
      <c r="J87" s="26"/>
      <c r="K87" s="26"/>
      <c r="L87" s="26"/>
    </row>
    <row r="88" spans="1:12" x14ac:dyDescent="0.25">
      <c r="A88" s="1"/>
      <c r="B88" s="26"/>
      <c r="C88" s="26"/>
      <c r="D88" s="26"/>
      <c r="E88" s="26"/>
      <c r="F88" s="26"/>
      <c r="G88" s="26"/>
      <c r="H88" s="26"/>
      <c r="I88" s="26"/>
      <c r="J88" s="26"/>
      <c r="K88" s="26"/>
      <c r="L88" s="26"/>
    </row>
    <row r="89" spans="1:12" x14ac:dyDescent="0.25">
      <c r="A89" s="1"/>
      <c r="B89" s="26"/>
      <c r="C89" s="26"/>
      <c r="D89" s="26"/>
      <c r="E89" s="26"/>
      <c r="F89" s="26"/>
      <c r="G89" s="26"/>
      <c r="H89" s="26"/>
      <c r="I89" s="26"/>
      <c r="J89" s="26"/>
      <c r="K89" s="26"/>
      <c r="L89" s="26"/>
    </row>
    <row r="90" spans="1:12" x14ac:dyDescent="0.25">
      <c r="A90" s="1"/>
      <c r="B90" s="26"/>
      <c r="C90" s="26"/>
      <c r="D90" s="26"/>
      <c r="E90" s="26"/>
      <c r="F90" s="26"/>
      <c r="G90" s="26"/>
      <c r="H90" s="26"/>
      <c r="I90" s="26"/>
      <c r="J90" s="26"/>
      <c r="K90" s="26"/>
      <c r="L90" s="26"/>
    </row>
    <row r="91" spans="1:12" x14ac:dyDescent="0.25">
      <c r="A91" s="1"/>
      <c r="B91" s="26"/>
      <c r="C91" s="26"/>
      <c r="D91" s="26"/>
      <c r="E91" s="26"/>
      <c r="F91" s="26"/>
      <c r="G91" s="26"/>
      <c r="H91" s="26"/>
      <c r="I91" s="26"/>
      <c r="J91" s="26"/>
      <c r="K91" s="26"/>
      <c r="L91" s="26"/>
    </row>
    <row r="92" spans="1:12" x14ac:dyDescent="0.25">
      <c r="A92" s="1"/>
      <c r="B92" s="26"/>
      <c r="C92" s="26"/>
      <c r="D92" s="26"/>
      <c r="E92" s="26"/>
      <c r="F92" s="26"/>
      <c r="G92" s="26"/>
      <c r="H92" s="26"/>
      <c r="I92" s="26"/>
      <c r="J92" s="26"/>
      <c r="K92" s="26"/>
      <c r="L92" s="26"/>
    </row>
    <row r="93" spans="1:12" x14ac:dyDescent="0.25">
      <c r="A93" s="1"/>
      <c r="B93" s="26"/>
      <c r="C93" s="26"/>
      <c r="D93" s="26"/>
      <c r="E93" s="26"/>
      <c r="F93" s="26"/>
      <c r="G93" s="26"/>
      <c r="H93" s="26"/>
      <c r="I93" s="26"/>
      <c r="J93" s="26"/>
      <c r="K93" s="26"/>
      <c r="L93" s="26"/>
    </row>
    <row r="94" spans="1:12" x14ac:dyDescent="0.25">
      <c r="A94" s="1"/>
      <c r="B94" s="26"/>
      <c r="C94" s="26"/>
      <c r="D94" s="26"/>
      <c r="E94" s="26"/>
      <c r="F94" s="26"/>
      <c r="G94" s="26"/>
      <c r="H94" s="26"/>
      <c r="I94" s="26"/>
      <c r="J94" s="26"/>
      <c r="K94" s="26"/>
      <c r="L94" s="26"/>
    </row>
    <row r="95" spans="1:12" x14ac:dyDescent="0.25">
      <c r="A95" s="1"/>
      <c r="B95" s="26"/>
      <c r="C95" s="26"/>
      <c r="D95" s="26"/>
      <c r="E95" s="26"/>
      <c r="F95" s="26"/>
      <c r="G95" s="26"/>
      <c r="H95" s="26"/>
      <c r="I95" s="26"/>
      <c r="J95" s="26"/>
      <c r="K95" s="26"/>
      <c r="L95" s="26"/>
    </row>
    <row r="96" spans="1:12" x14ac:dyDescent="0.25">
      <c r="A96" s="1"/>
      <c r="B96" s="26"/>
      <c r="C96" s="26"/>
      <c r="D96" s="26"/>
      <c r="E96" s="26"/>
      <c r="F96" s="26"/>
      <c r="G96" s="26"/>
      <c r="H96" s="26"/>
      <c r="I96" s="26"/>
      <c r="J96" s="26"/>
      <c r="K96" s="26"/>
      <c r="L96" s="26"/>
    </row>
    <row r="97" spans="1:12" x14ac:dyDescent="0.25">
      <c r="A97" s="1"/>
      <c r="B97" s="26"/>
      <c r="C97" s="26"/>
      <c r="D97" s="26"/>
      <c r="E97" s="26"/>
      <c r="F97" s="26"/>
      <c r="G97" s="26"/>
      <c r="H97" s="26"/>
      <c r="I97" s="26"/>
      <c r="J97" s="26"/>
      <c r="K97" s="26"/>
      <c r="L97" s="26"/>
    </row>
    <row r="98" spans="1:12" x14ac:dyDescent="0.25">
      <c r="A98" s="1"/>
      <c r="B98" s="26"/>
      <c r="C98" s="26"/>
      <c r="D98" s="26"/>
      <c r="E98" s="26"/>
      <c r="F98" s="26"/>
      <c r="G98" s="26"/>
      <c r="H98" s="26"/>
      <c r="I98" s="26"/>
      <c r="J98" s="26"/>
      <c r="K98" s="26"/>
      <c r="L98" s="26"/>
    </row>
    <row r="99" spans="1:12" x14ac:dyDescent="0.25">
      <c r="A99" s="1"/>
      <c r="B99" s="26"/>
      <c r="C99" s="26"/>
      <c r="D99" s="26"/>
      <c r="E99" s="26"/>
      <c r="F99" s="26"/>
      <c r="G99" s="26"/>
      <c r="H99" s="26"/>
      <c r="I99" s="26"/>
      <c r="J99" s="26"/>
      <c r="K99" s="26"/>
      <c r="L99" s="26"/>
    </row>
  </sheetData>
  <conditionalFormatting sqref="B43:L43">
    <cfRule type="colorScale" priority="2">
      <colorScale>
        <cfvo type="num" val="0"/>
        <cfvo type="num" val="50"/>
        <cfvo type="num" val="100"/>
        <color rgb="FFC00000"/>
        <color theme="0"/>
        <color rgb="FF00B050"/>
      </colorScale>
    </cfRule>
  </conditionalFormatting>
  <conditionalFormatting sqref="D42:E42 G42:K42">
    <cfRule type="colorScale" priority="1">
      <colorScale>
        <cfvo type="num" val="0"/>
        <cfvo type="num" val="1600"/>
        <cfvo type="num" val="2000"/>
        <color rgb="FFFF0000"/>
        <color rgb="FFFFEB84"/>
        <color rgb="FF00B050"/>
      </colorScale>
    </cfRule>
  </conditionalFormatting>
  <conditionalFormatting sqref="B43:L43">
    <cfRule type="colorScale" priority="9">
      <colorScale>
        <cfvo type="min"/>
        <cfvo type="percentile" val="50"/>
        <cfvo type="max"/>
        <color rgb="FFF8696B"/>
        <color rgb="FFFCFCFF"/>
        <color rgb="FF63BE7B"/>
      </colorScale>
    </cfRule>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80"/>
  <sheetViews>
    <sheetView topLeftCell="A43" workbookViewId="0">
      <selection activeCell="F9" sqref="F9"/>
    </sheetView>
  </sheetViews>
  <sheetFormatPr baseColWidth="10" defaultRowHeight="15" x14ac:dyDescent="0.25"/>
  <cols>
    <col min="1" max="1" width="30.5703125" customWidth="1"/>
  </cols>
  <sheetData>
    <row r="1" spans="1:14" x14ac:dyDescent="0.25">
      <c r="A1" t="s">
        <v>1192</v>
      </c>
      <c r="B1" s="1" t="s">
        <v>22</v>
      </c>
      <c r="C1" s="1" t="s">
        <v>17</v>
      </c>
      <c r="D1" s="1" t="s">
        <v>18</v>
      </c>
      <c r="E1" s="1" t="s">
        <v>19</v>
      </c>
      <c r="F1" s="1" t="s">
        <v>262</v>
      </c>
      <c r="G1" s="1" t="s">
        <v>263</v>
      </c>
      <c r="H1" s="1" t="s">
        <v>264</v>
      </c>
      <c r="I1" s="1" t="s">
        <v>21</v>
      </c>
      <c r="J1" s="1" t="s">
        <v>265</v>
      </c>
      <c r="K1" s="1" t="s">
        <v>266</v>
      </c>
      <c r="L1" s="1" t="s">
        <v>7</v>
      </c>
      <c r="M1" s="1"/>
    </row>
    <row r="2" spans="1:14" x14ac:dyDescent="0.25">
      <c r="A2" t="s">
        <v>1149</v>
      </c>
      <c r="B2" s="4">
        <f t="shared" ref="B2:B12" si="0">B57*B$26</f>
        <v>12997.222414165408</v>
      </c>
      <c r="C2" s="4">
        <f>C57</f>
        <v>14190</v>
      </c>
      <c r="D2" s="4">
        <f t="shared" ref="D2:E12" si="1">D57*D$26</f>
        <v>9588.6275314022023</v>
      </c>
      <c r="E2" s="4">
        <f t="shared" si="1"/>
        <v>25323.510098041897</v>
      </c>
      <c r="F2" s="4">
        <f>F57</f>
        <v>8391</v>
      </c>
      <c r="G2" s="4">
        <f t="shared" ref="G2:I12" si="2">G31*G$28</f>
        <v>13693.28097164294</v>
      </c>
      <c r="H2" s="4">
        <f t="shared" si="2"/>
        <v>40271.256418955687</v>
      </c>
      <c r="I2" s="4">
        <f t="shared" si="2"/>
        <v>1501467.1169903141</v>
      </c>
      <c r="J2" s="4">
        <f t="shared" ref="J2:J12" si="3">J44*J$28</f>
        <v>367569.51712968241</v>
      </c>
      <c r="K2" s="4">
        <f>K70*K$26</f>
        <v>10891.537903473718</v>
      </c>
      <c r="L2" s="4">
        <f t="shared" ref="L2:L12" si="4">L57*L$26</f>
        <v>16936.832688588009</v>
      </c>
      <c r="M2" s="4"/>
      <c r="N2" s="4"/>
    </row>
    <row r="3" spans="1:14" x14ac:dyDescent="0.25">
      <c r="A3" t="s">
        <v>1150</v>
      </c>
      <c r="B3" s="4">
        <f t="shared" si="0"/>
        <v>16596.676527747786</v>
      </c>
      <c r="C3" s="4">
        <f t="shared" ref="C3:C12" si="5">C58</f>
        <v>18104</v>
      </c>
      <c r="D3" s="4">
        <f t="shared" si="1"/>
        <v>12588.946680338373</v>
      </c>
      <c r="E3" s="4">
        <f t="shared" si="1"/>
        <v>32307.597474146969</v>
      </c>
      <c r="F3" s="4">
        <f t="shared" ref="F3:F12" si="6">F58</f>
        <v>11687</v>
      </c>
      <c r="G3" s="4">
        <f t="shared" si="2"/>
        <v>17594.381257213285</v>
      </c>
      <c r="H3" s="4">
        <f t="shared" si="2"/>
        <v>50784.832770715147</v>
      </c>
      <c r="I3" s="4">
        <f t="shared" si="2"/>
        <v>2130928.3312979308</v>
      </c>
      <c r="J3" s="4">
        <f t="shared" si="3"/>
        <v>457445.57967256976</v>
      </c>
      <c r="K3" s="4">
        <f t="shared" ref="K3:K12" si="7">K71*K$26</f>
        <v>32130.016600061484</v>
      </c>
      <c r="L3" s="4">
        <f t="shared" si="4"/>
        <v>30031.523210831721</v>
      </c>
      <c r="M3" s="4"/>
      <c r="N3" s="4"/>
    </row>
    <row r="4" spans="1:14" x14ac:dyDescent="0.25">
      <c r="A4" t="s">
        <v>1151</v>
      </c>
      <c r="B4" s="4">
        <f t="shared" si="0"/>
        <v>18144.483264953575</v>
      </c>
      <c r="C4" s="4">
        <f t="shared" si="5"/>
        <v>19836</v>
      </c>
      <c r="D4" s="4">
        <f t="shared" si="1"/>
        <v>13979.111766213789</v>
      </c>
      <c r="E4" s="4">
        <f t="shared" si="1"/>
        <v>35237.941359473807</v>
      </c>
      <c r="F4" s="4">
        <f t="shared" si="6"/>
        <v>13090</v>
      </c>
      <c r="G4" s="4">
        <f t="shared" si="2"/>
        <v>19316.441811842469</v>
      </c>
      <c r="H4" s="4">
        <f t="shared" si="2"/>
        <v>55393.549721700743</v>
      </c>
      <c r="I4" s="4">
        <f t="shared" si="2"/>
        <v>2415052.1088043214</v>
      </c>
      <c r="J4" s="4">
        <f t="shared" si="3"/>
        <v>497860.73625934892</v>
      </c>
      <c r="K4" s="4">
        <f t="shared" si="7"/>
        <v>35803.722348601288</v>
      </c>
      <c r="L4" s="4">
        <f t="shared" si="4"/>
        <v>36205.123307543523</v>
      </c>
      <c r="M4" s="4"/>
      <c r="N4" s="4"/>
    </row>
    <row r="5" spans="1:14" x14ac:dyDescent="0.25">
      <c r="A5" t="s">
        <v>1152</v>
      </c>
      <c r="B5" s="4">
        <f t="shared" si="0"/>
        <v>19647.711509393219</v>
      </c>
      <c r="C5" s="4">
        <f t="shared" si="5"/>
        <v>21415</v>
      </c>
      <c r="D5" s="4">
        <f t="shared" si="1"/>
        <v>15190.600358882335</v>
      </c>
      <c r="E5" s="4">
        <f t="shared" si="1"/>
        <v>37805.27853160799</v>
      </c>
      <c r="F5" s="4">
        <f t="shared" si="6"/>
        <v>14387</v>
      </c>
      <c r="G5" s="4">
        <f t="shared" si="2"/>
        <v>21229.631268537079</v>
      </c>
      <c r="H5" s="4">
        <f t="shared" si="2"/>
        <v>59852.606613967168</v>
      </c>
      <c r="I5" s="4">
        <f t="shared" si="2"/>
        <v>2663660.4141224134</v>
      </c>
      <c r="J5" s="4">
        <f t="shared" si="3"/>
        <v>538907.75225646887</v>
      </c>
      <c r="K5" s="4">
        <f t="shared" si="7"/>
        <v>41715.04703350753</v>
      </c>
      <c r="L5" s="4">
        <f t="shared" si="4"/>
        <v>43108.416344294004</v>
      </c>
      <c r="M5" s="4"/>
      <c r="N5" s="4"/>
    </row>
    <row r="6" spans="1:14" x14ac:dyDescent="0.25">
      <c r="A6" t="s">
        <v>1153</v>
      </c>
      <c r="B6" s="4">
        <f t="shared" si="0"/>
        <v>22348.338803714101</v>
      </c>
      <c r="C6" s="4">
        <f t="shared" si="5"/>
        <v>24440</v>
      </c>
      <c r="D6" s="4">
        <f t="shared" si="1"/>
        <v>18000.882081517557</v>
      </c>
      <c r="E6" s="4">
        <f t="shared" si="1"/>
        <v>42734.687241396932</v>
      </c>
      <c r="F6" s="4">
        <f t="shared" si="6"/>
        <v>16887</v>
      </c>
      <c r="G6" s="4">
        <f t="shared" si="2"/>
        <v>25146.998215288375</v>
      </c>
      <c r="H6" s="4">
        <f t="shared" si="2"/>
        <v>68412.515572120014</v>
      </c>
      <c r="I6" s="4">
        <f t="shared" si="2"/>
        <v>3172715.5154880304</v>
      </c>
      <c r="J6" s="4">
        <f t="shared" si="3"/>
        <v>620707.86237298849</v>
      </c>
      <c r="K6" s="4">
        <f t="shared" si="7"/>
        <v>49539.536919766368</v>
      </c>
      <c r="L6" s="4">
        <f t="shared" si="4"/>
        <v>56375.846228239847</v>
      </c>
      <c r="M6" s="4"/>
      <c r="N6" s="4"/>
    </row>
    <row r="7" spans="1:14" x14ac:dyDescent="0.25">
      <c r="A7" t="s">
        <v>1154</v>
      </c>
      <c r="B7" s="4">
        <f t="shared" si="0"/>
        <v>25066.590153314621</v>
      </c>
      <c r="C7" s="4">
        <f t="shared" si="5"/>
        <v>27556</v>
      </c>
      <c r="D7" s="4">
        <f t="shared" si="1"/>
        <v>20469.302999230964</v>
      </c>
      <c r="E7" s="4">
        <f t="shared" si="1"/>
        <v>47609.493270092826</v>
      </c>
      <c r="F7" s="4">
        <f t="shared" si="6"/>
        <v>19307</v>
      </c>
      <c r="G7" s="4">
        <f t="shared" si="2"/>
        <v>29290.796526726746</v>
      </c>
      <c r="H7" s="4">
        <f t="shared" si="2"/>
        <v>77170.692676626612</v>
      </c>
      <c r="I7" s="4">
        <f t="shared" si="2"/>
        <v>3696991.5301233493</v>
      </c>
      <c r="J7" s="4">
        <f t="shared" si="3"/>
        <v>708300.06960683863</v>
      </c>
      <c r="K7" s="4">
        <f t="shared" si="7"/>
        <v>66571.033261604665</v>
      </c>
      <c r="L7" s="4">
        <f t="shared" si="4"/>
        <v>72097.221953578337</v>
      </c>
      <c r="M7" s="4"/>
      <c r="N7" s="4"/>
    </row>
    <row r="8" spans="1:14" x14ac:dyDescent="0.25">
      <c r="A8" t="s">
        <v>1155</v>
      </c>
      <c r="B8" s="4">
        <f t="shared" si="0"/>
        <v>27997.366875404881</v>
      </c>
      <c r="C8" s="4">
        <f t="shared" si="5"/>
        <v>31182</v>
      </c>
      <c r="D8" s="4">
        <f t="shared" si="1"/>
        <v>23439.670597282744</v>
      </c>
      <c r="E8" s="4">
        <f t="shared" si="1"/>
        <v>52935.276998186848</v>
      </c>
      <c r="F8" s="4">
        <f t="shared" si="6"/>
        <v>22172</v>
      </c>
      <c r="G8" s="4">
        <f t="shared" si="2"/>
        <v>34405.8690375445</v>
      </c>
      <c r="H8" s="4">
        <f t="shared" si="2"/>
        <v>87947.711484992687</v>
      </c>
      <c r="I8" s="4">
        <f t="shared" si="2"/>
        <v>4321049.1162430262</v>
      </c>
      <c r="J8" s="4">
        <f t="shared" si="3"/>
        <v>810347.80336477095</v>
      </c>
      <c r="K8" s="4">
        <f t="shared" si="7"/>
        <v>84381.420719335991</v>
      </c>
      <c r="L8" s="4">
        <f t="shared" si="4"/>
        <v>91173.928916827848</v>
      </c>
      <c r="M8" s="4"/>
      <c r="N8" s="4"/>
    </row>
    <row r="9" spans="1:14" x14ac:dyDescent="0.25">
      <c r="A9" t="s">
        <v>1156</v>
      </c>
      <c r="B9" s="4">
        <f t="shared" si="0"/>
        <v>31759.584323040381</v>
      </c>
      <c r="C9" s="4">
        <f t="shared" si="5"/>
        <v>35572</v>
      </c>
      <c r="D9" s="4">
        <f t="shared" si="1"/>
        <v>26792.178672135346</v>
      </c>
      <c r="E9" s="4">
        <f t="shared" si="1"/>
        <v>59704.998292963661</v>
      </c>
      <c r="F9" s="4">
        <f t="shared" si="6"/>
        <v>25381</v>
      </c>
      <c r="G9" s="4">
        <f t="shared" si="2"/>
        <v>40289.162541109457</v>
      </c>
      <c r="H9" s="4">
        <f t="shared" si="2"/>
        <v>99976.469129256671</v>
      </c>
      <c r="I9" s="4">
        <f t="shared" si="2"/>
        <v>4972166.106361839</v>
      </c>
      <c r="J9" s="4">
        <f t="shared" si="3"/>
        <v>943709.63678028376</v>
      </c>
      <c r="K9" s="4">
        <f t="shared" si="7"/>
        <v>111648.57325545652</v>
      </c>
      <c r="L9" s="4">
        <f t="shared" si="4"/>
        <v>114965.89700193424</v>
      </c>
      <c r="M9" s="4"/>
      <c r="N9" s="4"/>
    </row>
    <row r="10" spans="1:14" x14ac:dyDescent="0.25">
      <c r="A10" t="s">
        <v>1157</v>
      </c>
      <c r="B10" s="4">
        <f t="shared" si="0"/>
        <v>34020.646944504428</v>
      </c>
      <c r="C10" s="4">
        <f t="shared" si="5"/>
        <v>38196</v>
      </c>
      <c r="D10" s="4">
        <f t="shared" si="1"/>
        <v>28889.820046142009</v>
      </c>
      <c r="E10" s="4">
        <f t="shared" si="1"/>
        <v>63657.625707643652</v>
      </c>
      <c r="F10" s="4">
        <f t="shared" si="6"/>
        <v>27399</v>
      </c>
      <c r="G10" s="4">
        <f t="shared" si="2"/>
        <v>43783.717403374263</v>
      </c>
      <c r="H10" s="4">
        <f t="shared" si="2"/>
        <v>107184.46482220349</v>
      </c>
      <c r="I10" s="4">
        <f t="shared" si="2"/>
        <v>5493059.6984568881</v>
      </c>
      <c r="J10" s="4">
        <f t="shared" si="3"/>
        <v>1032796.1729822219</v>
      </c>
      <c r="K10" s="4">
        <f t="shared" si="7"/>
        <v>131363.23123270826</v>
      </c>
      <c r="L10" s="4">
        <f t="shared" si="4"/>
        <v>129898.95309477756</v>
      </c>
      <c r="M10" s="4"/>
      <c r="N10" s="4"/>
    </row>
    <row r="11" spans="1:14" x14ac:dyDescent="0.25">
      <c r="A11" t="s">
        <v>1158</v>
      </c>
      <c r="B11" s="4">
        <f t="shared" si="0"/>
        <v>36659.071690779529</v>
      </c>
      <c r="C11" s="4">
        <f t="shared" si="5"/>
        <v>41370</v>
      </c>
      <c r="D11" s="4">
        <f t="shared" si="1"/>
        <v>31440.86593181235</v>
      </c>
      <c r="E11" s="4">
        <f t="shared" si="1"/>
        <v>69100.704084011624</v>
      </c>
      <c r="F11" s="4">
        <f t="shared" si="6"/>
        <v>29828</v>
      </c>
      <c r="G11" s="4">
        <f t="shared" si="2"/>
        <v>47988.094442563757</v>
      </c>
      <c r="H11" s="4">
        <f t="shared" si="2"/>
        <v>116904.01819424664</v>
      </c>
      <c r="I11" s="4">
        <f t="shared" si="2"/>
        <v>6031053.3274551239</v>
      </c>
      <c r="J11" s="4">
        <f t="shared" si="3"/>
        <v>1129077.5116827865</v>
      </c>
      <c r="K11" s="4">
        <f t="shared" si="7"/>
        <v>154737.24217645251</v>
      </c>
      <c r="L11" s="4">
        <f t="shared" si="4"/>
        <v>149695.93085106384</v>
      </c>
      <c r="M11" s="4"/>
      <c r="N11" s="4"/>
    </row>
    <row r="12" spans="1:14" x14ac:dyDescent="0.25">
      <c r="A12" t="s">
        <v>1159</v>
      </c>
      <c r="B12" s="4">
        <f t="shared" si="0"/>
        <v>45688.808248758367</v>
      </c>
      <c r="C12" s="4">
        <f t="shared" si="5"/>
        <v>51810</v>
      </c>
      <c r="D12" s="4">
        <f t="shared" si="1"/>
        <v>39493.701871315039</v>
      </c>
      <c r="E12" s="4">
        <f t="shared" si="1"/>
        <v>85005.251693502956</v>
      </c>
      <c r="F12" s="4">
        <f t="shared" si="6"/>
        <v>37303</v>
      </c>
      <c r="G12" s="4">
        <f t="shared" si="2"/>
        <v>62682.79691055177</v>
      </c>
      <c r="H12" s="4">
        <f t="shared" si="2"/>
        <v>146643.92003772949</v>
      </c>
      <c r="I12" s="4">
        <f t="shared" si="2"/>
        <v>7623988.0297548193</v>
      </c>
      <c r="J12" s="4">
        <f t="shared" si="3"/>
        <v>1457024.7273481926</v>
      </c>
      <c r="K12" s="4">
        <f t="shared" si="7"/>
        <v>286259.87015063019</v>
      </c>
      <c r="L12" s="4">
        <f t="shared" si="4"/>
        <v>212538.51063829788</v>
      </c>
      <c r="M12" s="4"/>
      <c r="N12" s="4"/>
    </row>
    <row r="13" spans="1:14" x14ac:dyDescent="0.25">
      <c r="A13" t="s">
        <v>840</v>
      </c>
      <c r="B13" s="19" t="s">
        <v>1207</v>
      </c>
      <c r="C13" s="19" t="s">
        <v>1208</v>
      </c>
      <c r="D13" s="19" t="s">
        <v>1207</v>
      </c>
      <c r="E13" s="19" t="s">
        <v>1207</v>
      </c>
      <c r="F13" s="19" t="s">
        <v>1209</v>
      </c>
      <c r="G13" s="19" t="s">
        <v>1210</v>
      </c>
      <c r="H13" s="19" t="s">
        <v>1211</v>
      </c>
      <c r="I13" s="19" t="s">
        <v>1212</v>
      </c>
      <c r="J13" s="19" t="s">
        <v>1218</v>
      </c>
      <c r="K13" s="19" t="s">
        <v>1206</v>
      </c>
      <c r="L13" s="19" t="s">
        <v>1217</v>
      </c>
    </row>
    <row r="14" spans="1:14" x14ac:dyDescent="0.25">
      <c r="A14" t="s">
        <v>411</v>
      </c>
      <c r="B14" s="6">
        <v>12</v>
      </c>
      <c r="C14" s="6">
        <v>12</v>
      </c>
      <c r="D14" s="6">
        <v>12</v>
      </c>
      <c r="E14" s="6">
        <v>12</v>
      </c>
      <c r="F14" s="6">
        <v>12</v>
      </c>
      <c r="G14" s="6">
        <v>1</v>
      </c>
      <c r="H14" s="6">
        <v>1</v>
      </c>
      <c r="I14" s="6">
        <v>1</v>
      </c>
      <c r="J14" s="6">
        <v>12</v>
      </c>
      <c r="K14" s="6">
        <v>12</v>
      </c>
      <c r="L14" s="6">
        <v>1</v>
      </c>
    </row>
    <row r="15" spans="1:14" x14ac:dyDescent="0.25">
      <c r="A15" t="s">
        <v>1220</v>
      </c>
      <c r="B15" s="6">
        <v>50</v>
      </c>
      <c r="C15" s="6">
        <v>50</v>
      </c>
      <c r="D15" s="6">
        <v>50</v>
      </c>
      <c r="E15" s="6">
        <v>50</v>
      </c>
      <c r="F15" s="6">
        <v>50</v>
      </c>
      <c r="G15" s="6">
        <v>500</v>
      </c>
      <c r="H15" s="6">
        <v>1000</v>
      </c>
      <c r="I15" s="6">
        <v>10000</v>
      </c>
      <c r="J15" s="6">
        <v>1000</v>
      </c>
      <c r="K15" s="6">
        <v>50</v>
      </c>
      <c r="L15" s="6">
        <v>1000</v>
      </c>
    </row>
    <row r="17" spans="1:36" x14ac:dyDescent="0.25">
      <c r="A17" t="s">
        <v>1185</v>
      </c>
      <c r="G17">
        <v>34264</v>
      </c>
      <c r="H17">
        <v>80695</v>
      </c>
      <c r="I17">
        <v>4432138</v>
      </c>
      <c r="J17">
        <v>1035817</v>
      </c>
    </row>
    <row r="18" spans="1:36" x14ac:dyDescent="0.25">
      <c r="A18" t="s">
        <v>1184</v>
      </c>
      <c r="G18">
        <v>38805</v>
      </c>
      <c r="H18">
        <v>86961</v>
      </c>
      <c r="I18">
        <v>5025289</v>
      </c>
      <c r="J18">
        <v>1161019</v>
      </c>
    </row>
    <row r="20" spans="1:36" x14ac:dyDescent="0.25">
      <c r="A20" t="s">
        <v>1186</v>
      </c>
      <c r="B20">
        <v>46310</v>
      </c>
      <c r="C20">
        <v>53570</v>
      </c>
      <c r="D20">
        <v>39010</v>
      </c>
      <c r="E20">
        <v>22090</v>
      </c>
      <c r="F20">
        <v>33900</v>
      </c>
      <c r="G20">
        <v>49650</v>
      </c>
      <c r="H20">
        <v>101510</v>
      </c>
      <c r="I20">
        <v>33900</v>
      </c>
      <c r="J20">
        <v>13740</v>
      </c>
      <c r="K20">
        <v>32530</v>
      </c>
      <c r="L20">
        <v>82720</v>
      </c>
    </row>
    <row r="21" spans="1:36" x14ac:dyDescent="0.25">
      <c r="A21" t="s">
        <v>1187</v>
      </c>
      <c r="B21">
        <v>48010</v>
      </c>
      <c r="C21">
        <v>55520</v>
      </c>
      <c r="D21">
        <v>40290</v>
      </c>
      <c r="E21">
        <v>23560</v>
      </c>
      <c r="F21">
        <v>35790</v>
      </c>
      <c r="G21">
        <v>52420</v>
      </c>
      <c r="H21">
        <v>106100</v>
      </c>
      <c r="I21">
        <v>32860</v>
      </c>
      <c r="J21">
        <v>14950</v>
      </c>
      <c r="K21">
        <v>32880</v>
      </c>
      <c r="L21">
        <v>86600</v>
      </c>
    </row>
    <row r="23" spans="1:36" x14ac:dyDescent="0.25">
      <c r="A23" t="s">
        <v>1188</v>
      </c>
      <c r="B23">
        <v>0.92400000000000004</v>
      </c>
      <c r="C23">
        <v>0.92400000000000004</v>
      </c>
      <c r="D23">
        <v>0.92400000000000004</v>
      </c>
      <c r="E23">
        <v>4.1980000000000004</v>
      </c>
      <c r="F23">
        <v>0.92400000000000004</v>
      </c>
      <c r="G23">
        <v>0.80400000000000005</v>
      </c>
      <c r="H23">
        <v>0.89900000000000002</v>
      </c>
      <c r="I23">
        <v>140.511</v>
      </c>
      <c r="J23">
        <v>85.509</v>
      </c>
      <c r="K23">
        <v>3.7519999999999998</v>
      </c>
      <c r="L23">
        <v>1</v>
      </c>
    </row>
    <row r="24" spans="1:36" x14ac:dyDescent="0.25">
      <c r="A24" t="s">
        <v>1189</v>
      </c>
      <c r="B24">
        <v>0.92400000000000004</v>
      </c>
      <c r="C24">
        <v>0.92400000000000004</v>
      </c>
      <c r="D24">
        <v>0.92400000000000004</v>
      </c>
      <c r="E24">
        <v>3.98</v>
      </c>
      <c r="F24">
        <v>0.92400000000000004</v>
      </c>
      <c r="G24">
        <v>0.78300000000000003</v>
      </c>
      <c r="H24">
        <v>0.88100000000000001</v>
      </c>
      <c r="I24">
        <v>151.35300000000001</v>
      </c>
      <c r="J24">
        <v>92.837000000000003</v>
      </c>
      <c r="K24">
        <v>3.7519999999999998</v>
      </c>
      <c r="L24">
        <v>1</v>
      </c>
    </row>
    <row r="26" spans="1:36" x14ac:dyDescent="0.25">
      <c r="A26" t="s">
        <v>1190</v>
      </c>
      <c r="B26" s="12">
        <f>B21*B24/(B20*B23)</f>
        <v>1.0367091340963075</v>
      </c>
      <c r="C26" s="12">
        <f t="shared" ref="C26:L26" si="8">C21*C24/(C20*C23)</f>
        <v>1.0364009706925519</v>
      </c>
      <c r="D26" s="12">
        <f t="shared" si="8"/>
        <v>1.0328120994616763</v>
      </c>
      <c r="E26" s="12">
        <f t="shared" si="8"/>
        <v>1.011160760982347</v>
      </c>
      <c r="F26" s="12">
        <f t="shared" si="8"/>
        <v>1.0557522123893803</v>
      </c>
      <c r="G26" s="12">
        <f t="shared" si="8"/>
        <v>1.0282139153176713</v>
      </c>
      <c r="H26" s="12">
        <f t="shared" si="8"/>
        <v>1.0242896226928879</v>
      </c>
      <c r="I26" s="12">
        <f t="shared" si="8"/>
        <v>1.0441155647877662</v>
      </c>
      <c r="J26" s="21">
        <f t="shared" si="8"/>
        <v>1.181309591882554</v>
      </c>
      <c r="K26" s="12">
        <f t="shared" si="8"/>
        <v>1.0107592991085153</v>
      </c>
      <c r="L26" s="12">
        <f t="shared" si="8"/>
        <v>1.0469052224371374</v>
      </c>
    </row>
    <row r="27" spans="1:36" x14ac:dyDescent="0.25">
      <c r="A27" t="s">
        <v>1191</v>
      </c>
      <c r="G27" s="12">
        <f>G18/G17</f>
        <v>1.1325297688536073</v>
      </c>
      <c r="H27" s="12">
        <f t="shared" ref="H27:J27" si="9">H18/H17</f>
        <v>1.0776504120453561</v>
      </c>
      <c r="I27" s="12">
        <f t="shared" si="9"/>
        <v>1.1338295423111826</v>
      </c>
      <c r="J27" s="12">
        <f t="shared" si="9"/>
        <v>1.120872702417512</v>
      </c>
    </row>
    <row r="28" spans="1:36" x14ac:dyDescent="0.25">
      <c r="A28" t="s">
        <v>1193</v>
      </c>
      <c r="G28" s="12">
        <f>G27*G26</f>
        <v>1.1644828678467849</v>
      </c>
      <c r="H28" s="12">
        <f t="shared" ref="H28:J28" si="10">H27*H26</f>
        <v>1.1038261339487729</v>
      </c>
      <c r="I28" s="12">
        <f t="shared" si="10"/>
        <v>1.1838490729432949</v>
      </c>
      <c r="J28" s="12">
        <f t="shared" si="10"/>
        <v>1.3240976746451265</v>
      </c>
    </row>
    <row r="30" spans="1:36" x14ac:dyDescent="0.25">
      <c r="A30" t="s">
        <v>1194</v>
      </c>
      <c r="B30" t="s">
        <v>1139</v>
      </c>
      <c r="C30" t="s">
        <v>1140</v>
      </c>
      <c r="D30" t="s">
        <v>1141</v>
      </c>
      <c r="E30" t="s">
        <v>1142</v>
      </c>
      <c r="F30" t="s">
        <v>1143</v>
      </c>
      <c r="G30" t="s">
        <v>1144</v>
      </c>
      <c r="H30" t="s">
        <v>1145</v>
      </c>
      <c r="I30" t="s">
        <v>1146</v>
      </c>
      <c r="J30" t="s">
        <v>1147</v>
      </c>
      <c r="K30" t="s">
        <v>1183</v>
      </c>
      <c r="L30" t="s">
        <v>1148</v>
      </c>
      <c r="M30" t="s">
        <v>1160</v>
      </c>
      <c r="N30" t="s">
        <v>1161</v>
      </c>
      <c r="O30" t="s">
        <v>1162</v>
      </c>
      <c r="P30" t="s">
        <v>1163</v>
      </c>
      <c r="Q30" t="s">
        <v>1164</v>
      </c>
      <c r="R30" t="s">
        <v>1165</v>
      </c>
      <c r="S30" t="s">
        <v>1166</v>
      </c>
      <c r="T30" t="s">
        <v>1167</v>
      </c>
      <c r="U30" t="s">
        <v>1168</v>
      </c>
      <c r="V30" t="s">
        <v>1169</v>
      </c>
      <c r="W30" t="s">
        <v>1170</v>
      </c>
      <c r="X30" t="s">
        <v>1171</v>
      </c>
      <c r="Y30" t="s">
        <v>1172</v>
      </c>
      <c r="Z30" t="s">
        <v>1173</v>
      </c>
      <c r="AA30" t="s">
        <v>1174</v>
      </c>
      <c r="AB30" t="s">
        <v>1175</v>
      </c>
      <c r="AC30" t="s">
        <v>1176</v>
      </c>
      <c r="AD30" t="s">
        <v>1177</v>
      </c>
      <c r="AE30" t="s">
        <v>1178</v>
      </c>
      <c r="AF30" t="s">
        <v>1179</v>
      </c>
      <c r="AG30" t="s">
        <v>1180</v>
      </c>
      <c r="AH30" t="s">
        <v>1181</v>
      </c>
      <c r="AI30" t="s">
        <v>1182</v>
      </c>
    </row>
    <row r="31" spans="1:36" x14ac:dyDescent="0.25">
      <c r="A31" t="s">
        <v>1149</v>
      </c>
      <c r="B31" s="4">
        <v>13520</v>
      </c>
      <c r="C31" s="4">
        <v>13666.666999999999</v>
      </c>
      <c r="D31" s="4">
        <v>6875.1360000000004</v>
      </c>
      <c r="E31" s="4">
        <v>16320</v>
      </c>
      <c r="F31" s="4">
        <v>9421.1110000000008</v>
      </c>
      <c r="G31" s="4">
        <v>11759.109</v>
      </c>
      <c r="H31" s="4">
        <v>36483.332999999999</v>
      </c>
      <c r="I31" s="4">
        <v>1268292.683</v>
      </c>
      <c r="J31" s="4">
        <v>306350.3</v>
      </c>
      <c r="K31" s="4"/>
      <c r="L31" s="4">
        <v>18493.332999999999</v>
      </c>
      <c r="M31" s="4">
        <v>23567.280999999999</v>
      </c>
      <c r="N31" s="4">
        <v>16520.22</v>
      </c>
      <c r="O31" s="4">
        <v>16222.31</v>
      </c>
      <c r="P31" s="4">
        <v>7800</v>
      </c>
      <c r="Q31" s="4">
        <v>10342.746999999999</v>
      </c>
      <c r="R31" s="4">
        <v>3107037.5610000002</v>
      </c>
      <c r="S31" s="4">
        <v>197734</v>
      </c>
      <c r="T31" s="4">
        <v>12686666.666999999</v>
      </c>
      <c r="U31" s="4">
        <v>16320</v>
      </c>
      <c r="V31" s="4">
        <v>36480</v>
      </c>
      <c r="W31" s="4">
        <v>4844.4799999999996</v>
      </c>
      <c r="X31" s="4">
        <v>29836.891</v>
      </c>
      <c r="Y31" s="4">
        <v>178730.98</v>
      </c>
      <c r="Z31" s="4">
        <v>36194.330999999998</v>
      </c>
      <c r="AA31" s="4">
        <v>18784.667000000001</v>
      </c>
      <c r="AB31" s="4">
        <v>264508</v>
      </c>
      <c r="AC31" s="4">
        <v>2513.6089999999999</v>
      </c>
      <c r="AD31" s="4">
        <v>15536.703</v>
      </c>
      <c r="AE31" s="4">
        <v>214340.571</v>
      </c>
      <c r="AF31" s="4">
        <v>175859.13</v>
      </c>
      <c r="AG31" s="4">
        <v>243878</v>
      </c>
      <c r="AH31" s="4">
        <v>169666.66699999999</v>
      </c>
      <c r="AI31" s="4">
        <v>8128</v>
      </c>
      <c r="AJ31" s="4">
        <v>7407</v>
      </c>
    </row>
    <row r="32" spans="1:36" x14ac:dyDescent="0.25">
      <c r="A32" t="s">
        <v>1150</v>
      </c>
      <c r="B32" s="4">
        <v>17520</v>
      </c>
      <c r="C32" s="4">
        <v>19366.25</v>
      </c>
      <c r="D32" s="4">
        <v>9549.25</v>
      </c>
      <c r="E32" s="4">
        <v>21913.040000000001</v>
      </c>
      <c r="F32" s="4">
        <v>12749.6</v>
      </c>
      <c r="G32" s="4">
        <v>15109.18</v>
      </c>
      <c r="H32" s="4">
        <v>46008</v>
      </c>
      <c r="I32" s="4">
        <v>1800000</v>
      </c>
      <c r="J32" s="4">
        <v>380686.67</v>
      </c>
      <c r="K32" s="4"/>
      <c r="L32" s="4">
        <v>26749</v>
      </c>
      <c r="M32" s="4">
        <v>30200.53</v>
      </c>
      <c r="N32" s="4">
        <v>22153.98</v>
      </c>
      <c r="O32" s="4">
        <v>20273.13</v>
      </c>
      <c r="P32" s="4">
        <v>11913.48</v>
      </c>
      <c r="Q32" s="4">
        <v>16176.86</v>
      </c>
      <c r="R32" s="4">
        <v>5217391.3</v>
      </c>
      <c r="S32" s="4">
        <v>247307.08</v>
      </c>
      <c r="T32" s="4">
        <v>18075000</v>
      </c>
      <c r="U32" s="4">
        <v>20660</v>
      </c>
      <c r="V32" s="4">
        <v>51497.14</v>
      </c>
      <c r="W32" s="4">
        <v>6605.4</v>
      </c>
      <c r="X32" s="4">
        <v>38289.29</v>
      </c>
      <c r="Y32" s="4">
        <v>245369.23</v>
      </c>
      <c r="Z32" s="4">
        <v>49332.69</v>
      </c>
      <c r="AA32" s="4">
        <v>23349</v>
      </c>
      <c r="AB32" s="4">
        <v>352064</v>
      </c>
      <c r="AC32" s="4">
        <v>4542.91</v>
      </c>
      <c r="AD32" s="4">
        <v>23247.040000000001</v>
      </c>
      <c r="AE32" s="4">
        <v>288000</v>
      </c>
      <c r="AF32" s="4">
        <v>225693.33</v>
      </c>
      <c r="AG32" s="4">
        <v>319537</v>
      </c>
      <c r="AH32" s="4">
        <v>224582.41</v>
      </c>
      <c r="AI32" s="4">
        <v>13406.9</v>
      </c>
      <c r="AJ32" s="4">
        <v>11800</v>
      </c>
    </row>
    <row r="33" spans="1:36" x14ac:dyDescent="0.25">
      <c r="A33" t="s">
        <v>1151</v>
      </c>
      <c r="B33" s="4">
        <v>19264.754000000001</v>
      </c>
      <c r="C33" s="4">
        <v>21938.667000000001</v>
      </c>
      <c r="D33" s="4">
        <v>10987.833000000001</v>
      </c>
      <c r="E33" s="4">
        <v>23869.412</v>
      </c>
      <c r="F33" s="4">
        <v>14404.2</v>
      </c>
      <c r="G33" s="4">
        <v>16588</v>
      </c>
      <c r="H33" s="4">
        <v>50183.22</v>
      </c>
      <c r="I33" s="4">
        <v>2040000</v>
      </c>
      <c r="J33" s="4">
        <v>415211.429</v>
      </c>
      <c r="K33" s="4"/>
      <c r="L33" s="4">
        <v>30757.143</v>
      </c>
      <c r="M33" s="4">
        <v>34162.127</v>
      </c>
      <c r="N33" s="4">
        <v>24751.719000000001</v>
      </c>
      <c r="O33" s="4">
        <v>22821.599999999999</v>
      </c>
      <c r="P33" s="4">
        <v>13776.4</v>
      </c>
      <c r="Q33" s="4">
        <v>18971.904999999999</v>
      </c>
      <c r="R33" s="4">
        <v>6227884.0279999999</v>
      </c>
      <c r="S33" s="4">
        <v>266780.66700000002</v>
      </c>
      <c r="T33" s="4">
        <v>20612000</v>
      </c>
      <c r="U33" s="4">
        <v>22743.332999999999</v>
      </c>
      <c r="V33" s="4">
        <v>58608</v>
      </c>
      <c r="W33" s="4">
        <v>7606.4</v>
      </c>
      <c r="X33" s="4">
        <v>42598.233999999997</v>
      </c>
      <c r="Y33" s="4">
        <v>272154.83899999998</v>
      </c>
      <c r="Z33" s="4">
        <v>55128.781999999999</v>
      </c>
      <c r="AA33" s="4">
        <v>25765.332999999999</v>
      </c>
      <c r="AB33" s="4">
        <v>387834</v>
      </c>
      <c r="AC33" s="4">
        <v>5569.3329999999996</v>
      </c>
      <c r="AD33" s="4">
        <v>26298.564999999999</v>
      </c>
      <c r="AE33" s="4">
        <v>319714.28600000002</v>
      </c>
      <c r="AF33" s="4">
        <v>249510</v>
      </c>
      <c r="AG33" s="4">
        <v>350790</v>
      </c>
      <c r="AH33" s="4">
        <v>249600</v>
      </c>
      <c r="AI33" s="4">
        <v>16393.225999999999</v>
      </c>
      <c r="AJ33" s="4">
        <v>14174</v>
      </c>
    </row>
    <row r="34" spans="1:36" x14ac:dyDescent="0.25">
      <c r="A34" t="s">
        <v>1152</v>
      </c>
      <c r="B34" s="4">
        <v>20998.017</v>
      </c>
      <c r="C34" s="4">
        <v>24101</v>
      </c>
      <c r="D34" s="4">
        <v>12161.708000000001</v>
      </c>
      <c r="E34" s="4">
        <v>25600</v>
      </c>
      <c r="F34" s="4">
        <v>15947.066999999999</v>
      </c>
      <c r="G34" s="4">
        <v>18230.952000000001</v>
      </c>
      <c r="H34" s="4">
        <v>54222.857000000004</v>
      </c>
      <c r="I34" s="4">
        <v>2250000</v>
      </c>
      <c r="J34" s="4">
        <v>451768.88900000002</v>
      </c>
      <c r="K34" s="4"/>
      <c r="L34" s="4">
        <v>34986.667000000001</v>
      </c>
      <c r="M34" s="4">
        <v>38486.358</v>
      </c>
      <c r="N34" s="4">
        <v>27101.55</v>
      </c>
      <c r="O34" s="4">
        <v>25539.922999999999</v>
      </c>
      <c r="P34" s="4">
        <v>15531.759</v>
      </c>
      <c r="Q34" s="4">
        <v>22035.602999999999</v>
      </c>
      <c r="R34" s="4">
        <v>7200000</v>
      </c>
      <c r="S34" s="4">
        <v>291403</v>
      </c>
      <c r="T34" s="4">
        <v>22884000</v>
      </c>
      <c r="U34" s="4">
        <v>25335</v>
      </c>
      <c r="V34" s="4">
        <v>65937.048999999999</v>
      </c>
      <c r="W34" s="4">
        <v>8620</v>
      </c>
      <c r="X34" s="4">
        <v>46393.894</v>
      </c>
      <c r="Y34" s="4">
        <v>302823.75</v>
      </c>
      <c r="Z34" s="4">
        <v>60853.826999999997</v>
      </c>
      <c r="AA34" s="4">
        <v>28201.429</v>
      </c>
      <c r="AB34" s="4">
        <v>420255.33299999998</v>
      </c>
      <c r="AC34" s="4">
        <v>6511.7079999999996</v>
      </c>
      <c r="AD34" s="4">
        <v>29270.986000000001</v>
      </c>
      <c r="AE34" s="4">
        <v>355200</v>
      </c>
      <c r="AF34" s="4">
        <v>275201.25</v>
      </c>
      <c r="AG34" s="4">
        <v>379617.6</v>
      </c>
      <c r="AH34" s="4">
        <v>273127.54300000001</v>
      </c>
      <c r="AI34" s="4">
        <v>18930.217000000001</v>
      </c>
      <c r="AJ34" s="4">
        <v>16634</v>
      </c>
    </row>
    <row r="35" spans="1:36" x14ac:dyDescent="0.25">
      <c r="A35" t="s">
        <v>1153</v>
      </c>
      <c r="B35" s="4">
        <v>24302.13</v>
      </c>
      <c r="C35" s="4">
        <v>28866.667000000001</v>
      </c>
      <c r="D35" s="4">
        <v>14985.324000000001</v>
      </c>
      <c r="E35" s="4">
        <v>29333.332999999999</v>
      </c>
      <c r="F35" s="4">
        <v>18904.919999999998</v>
      </c>
      <c r="G35" s="4">
        <v>21594.991999999998</v>
      </c>
      <c r="H35" s="4">
        <v>61977.618999999999</v>
      </c>
      <c r="I35" s="4">
        <v>2680000</v>
      </c>
      <c r="J35" s="4">
        <v>522738.67700000003</v>
      </c>
      <c r="K35" s="4"/>
      <c r="L35" s="4">
        <v>43832.692000000003</v>
      </c>
      <c r="M35" s="4">
        <v>47864.52</v>
      </c>
      <c r="N35" s="4">
        <v>31810.394</v>
      </c>
      <c r="O35" s="4">
        <v>30726.087</v>
      </c>
      <c r="P35" s="4">
        <v>18756.522000000001</v>
      </c>
      <c r="Q35" s="4">
        <v>27946.668000000001</v>
      </c>
      <c r="R35" s="4">
        <v>9266666.6669999994</v>
      </c>
      <c r="S35" s="4">
        <v>346602</v>
      </c>
      <c r="T35" s="4">
        <v>27245000</v>
      </c>
      <c r="U35" s="4">
        <v>30800</v>
      </c>
      <c r="V35" s="4">
        <v>82185.600000000006</v>
      </c>
      <c r="W35" s="4">
        <v>10849.18</v>
      </c>
      <c r="X35" s="4">
        <v>53759.48</v>
      </c>
      <c r="Y35" s="4">
        <v>366666.66700000002</v>
      </c>
      <c r="Z35" s="4">
        <v>72200.967999999993</v>
      </c>
      <c r="AA35" s="4">
        <v>34039</v>
      </c>
      <c r="AB35" s="4">
        <v>481516</v>
      </c>
      <c r="AC35" s="4">
        <v>8306.9619999999995</v>
      </c>
      <c r="AD35" s="4">
        <v>35902.468000000001</v>
      </c>
      <c r="AE35" s="4">
        <v>412640</v>
      </c>
      <c r="AF35" s="4">
        <v>322185.23800000001</v>
      </c>
      <c r="AG35" s="4">
        <v>433375.5</v>
      </c>
      <c r="AH35" s="4">
        <v>324000</v>
      </c>
      <c r="AI35" s="4">
        <v>26788.437999999998</v>
      </c>
      <c r="AJ35" s="4">
        <v>22369</v>
      </c>
    </row>
    <row r="36" spans="1:36" x14ac:dyDescent="0.25">
      <c r="A36" t="s">
        <v>1154</v>
      </c>
      <c r="B36" s="4">
        <v>27593.96</v>
      </c>
      <c r="C36" s="4">
        <v>33600</v>
      </c>
      <c r="D36" s="4">
        <v>18160.5</v>
      </c>
      <c r="E36" s="4">
        <v>32973.910000000003</v>
      </c>
      <c r="F36" s="4">
        <v>22100.27</v>
      </c>
      <c r="G36" s="4">
        <v>25153.48</v>
      </c>
      <c r="H36" s="4">
        <v>69912</v>
      </c>
      <c r="I36" s="4">
        <v>3122857.14</v>
      </c>
      <c r="J36" s="4">
        <v>599386.37</v>
      </c>
      <c r="K36" s="4"/>
      <c r="L36" s="4">
        <v>53720.4</v>
      </c>
      <c r="M36" s="4">
        <v>57155.37</v>
      </c>
      <c r="N36" s="4">
        <v>36377.040000000001</v>
      </c>
      <c r="O36" s="4">
        <v>36698.06</v>
      </c>
      <c r="P36" s="4">
        <v>22131.67</v>
      </c>
      <c r="Q36" s="4">
        <v>34556.28</v>
      </c>
      <c r="R36" s="4">
        <v>11586666.67</v>
      </c>
      <c r="S36" s="4">
        <v>404741.9</v>
      </c>
      <c r="T36" s="4">
        <v>32020000</v>
      </c>
      <c r="U36" s="4">
        <v>36721.74</v>
      </c>
      <c r="V36" s="4">
        <v>100539.43</v>
      </c>
      <c r="W36" s="4">
        <v>13472.63</v>
      </c>
      <c r="X36" s="4">
        <v>62910.51</v>
      </c>
      <c r="Y36" s="4">
        <v>432029.6</v>
      </c>
      <c r="Z36" s="4">
        <v>85069.55</v>
      </c>
      <c r="AA36" s="4">
        <v>39548</v>
      </c>
      <c r="AB36" s="4">
        <v>543292.6</v>
      </c>
      <c r="AC36" s="4">
        <v>10202.4</v>
      </c>
      <c r="AD36" s="4">
        <v>42555.38</v>
      </c>
      <c r="AE36" s="4">
        <v>470400</v>
      </c>
      <c r="AF36" s="4">
        <v>369681.15</v>
      </c>
      <c r="AG36" s="4">
        <v>485220</v>
      </c>
      <c r="AH36" s="4">
        <v>381000</v>
      </c>
      <c r="AI36" s="4">
        <v>36838.89</v>
      </c>
      <c r="AJ36" s="4">
        <v>31143</v>
      </c>
    </row>
    <row r="37" spans="1:36" x14ac:dyDescent="0.25">
      <c r="A37" t="s">
        <v>1155</v>
      </c>
      <c r="B37" s="4">
        <v>31342.97</v>
      </c>
      <c r="C37" s="4">
        <v>38971.33</v>
      </c>
      <c r="D37" s="4">
        <v>21340.86</v>
      </c>
      <c r="E37" s="4">
        <v>36720</v>
      </c>
      <c r="F37" s="4">
        <v>25666.87</v>
      </c>
      <c r="G37" s="4">
        <v>29546.05</v>
      </c>
      <c r="H37" s="4">
        <v>79675.33</v>
      </c>
      <c r="I37" s="4">
        <v>3650000</v>
      </c>
      <c r="J37" s="4">
        <v>689655.19</v>
      </c>
      <c r="K37" s="4"/>
      <c r="L37" s="4">
        <v>65200</v>
      </c>
      <c r="M37" s="4">
        <v>67808.070000000007</v>
      </c>
      <c r="N37" s="4">
        <v>41759.730000000003</v>
      </c>
      <c r="O37" s="4">
        <v>42125.06</v>
      </c>
      <c r="P37" s="4">
        <v>26623.82</v>
      </c>
      <c r="Q37" s="4">
        <v>42119.839999999997</v>
      </c>
      <c r="R37" s="4">
        <v>14560000</v>
      </c>
      <c r="S37" s="4">
        <v>465471.54</v>
      </c>
      <c r="T37" s="4">
        <v>37203448.280000001</v>
      </c>
      <c r="U37" s="4">
        <v>42834.48</v>
      </c>
      <c r="V37" s="4">
        <v>121484</v>
      </c>
      <c r="W37" s="4">
        <v>16360.59</v>
      </c>
      <c r="X37" s="4">
        <v>71657.06</v>
      </c>
      <c r="Y37" s="4">
        <v>506365.87</v>
      </c>
      <c r="Z37" s="4">
        <v>100434.76</v>
      </c>
      <c r="AA37" s="4">
        <v>44900.5</v>
      </c>
      <c r="AB37" s="4">
        <v>609488.1</v>
      </c>
      <c r="AC37" s="4">
        <v>12370.07</v>
      </c>
      <c r="AD37" s="4">
        <v>48877.68</v>
      </c>
      <c r="AE37" s="4">
        <v>540480</v>
      </c>
      <c r="AF37" s="4">
        <v>420157.62</v>
      </c>
      <c r="AG37" s="4">
        <v>547851.5</v>
      </c>
      <c r="AH37" s="4">
        <v>448000</v>
      </c>
      <c r="AI37" s="4">
        <v>50807.4</v>
      </c>
      <c r="AJ37" s="4">
        <v>42565</v>
      </c>
    </row>
    <row r="38" spans="1:36" x14ac:dyDescent="0.25">
      <c r="A38" t="s">
        <v>1156</v>
      </c>
      <c r="B38" s="4">
        <v>35951.42</v>
      </c>
      <c r="C38" s="4">
        <v>45501</v>
      </c>
      <c r="D38" s="4">
        <v>25770.26</v>
      </c>
      <c r="E38" s="4">
        <v>41252.31</v>
      </c>
      <c r="F38" s="4">
        <v>30270</v>
      </c>
      <c r="G38" s="4">
        <v>34598.33</v>
      </c>
      <c r="H38" s="4">
        <v>90572.66</v>
      </c>
      <c r="I38" s="4">
        <v>4200000</v>
      </c>
      <c r="J38" s="4">
        <v>802358.62</v>
      </c>
      <c r="K38" s="4"/>
      <c r="L38" s="4">
        <v>79655</v>
      </c>
      <c r="M38" s="4">
        <v>78913.06</v>
      </c>
      <c r="N38" s="4">
        <v>48482.91</v>
      </c>
      <c r="O38" s="4">
        <v>48733.120000000003</v>
      </c>
      <c r="P38" s="4">
        <v>32836</v>
      </c>
      <c r="Q38" s="4">
        <v>51784.45</v>
      </c>
      <c r="R38" s="4">
        <v>18461538.460000001</v>
      </c>
      <c r="S38" s="4">
        <v>533759</v>
      </c>
      <c r="T38" s="4">
        <v>43695238.100000001</v>
      </c>
      <c r="U38" s="4">
        <v>50710</v>
      </c>
      <c r="V38" s="4">
        <v>145344</v>
      </c>
      <c r="W38" s="4">
        <v>19838.97</v>
      </c>
      <c r="X38" s="4">
        <v>83423.27</v>
      </c>
      <c r="Y38" s="4">
        <v>600163.29</v>
      </c>
      <c r="Z38" s="4">
        <v>119758.62</v>
      </c>
      <c r="AA38" s="4">
        <v>50856.67</v>
      </c>
      <c r="AB38" s="4">
        <v>688880.4</v>
      </c>
      <c r="AC38" s="4">
        <v>15165.29</v>
      </c>
      <c r="AD38" s="4">
        <v>57117.37</v>
      </c>
      <c r="AE38" s="4">
        <v>626086.96</v>
      </c>
      <c r="AF38" s="4">
        <v>476736.5</v>
      </c>
      <c r="AG38" s="4">
        <v>620746.67000000004</v>
      </c>
      <c r="AH38" s="4">
        <v>533398.67000000004</v>
      </c>
      <c r="AI38" s="4">
        <v>73333</v>
      </c>
      <c r="AJ38" s="4">
        <v>62546</v>
      </c>
    </row>
    <row r="39" spans="1:36" x14ac:dyDescent="0.25">
      <c r="A39" t="s">
        <v>1157</v>
      </c>
      <c r="B39" s="4">
        <v>38800.160000000003</v>
      </c>
      <c r="C39" s="4">
        <v>49820</v>
      </c>
      <c r="D39" s="4">
        <v>27760.86</v>
      </c>
      <c r="E39" s="4">
        <v>44000</v>
      </c>
      <c r="F39" s="4">
        <v>33164</v>
      </c>
      <c r="G39" s="4">
        <v>37599.279999999999</v>
      </c>
      <c r="H39" s="4">
        <v>97102.67</v>
      </c>
      <c r="I39" s="4">
        <v>4640000</v>
      </c>
      <c r="J39" s="4">
        <v>877724.74</v>
      </c>
      <c r="K39" s="4"/>
      <c r="L39" s="4">
        <v>89072.78</v>
      </c>
      <c r="M39" s="4">
        <v>86760.960000000006</v>
      </c>
      <c r="N39" s="4">
        <v>51919.26</v>
      </c>
      <c r="O39" s="4">
        <v>52633.29</v>
      </c>
      <c r="P39" s="4">
        <v>37200</v>
      </c>
      <c r="Q39" s="4">
        <v>57961.99</v>
      </c>
      <c r="R39" s="4">
        <v>21040000</v>
      </c>
      <c r="S39" s="4">
        <v>574920</v>
      </c>
      <c r="T39" s="4">
        <v>47666666.670000002</v>
      </c>
      <c r="U39" s="4">
        <v>55453.33</v>
      </c>
      <c r="V39" s="4">
        <v>160742.60999999999</v>
      </c>
      <c r="W39" s="4">
        <v>21906.799999999999</v>
      </c>
      <c r="X39" s="4">
        <v>91170.67</v>
      </c>
      <c r="Y39" s="4">
        <v>662169.54</v>
      </c>
      <c r="Z39" s="4">
        <v>132898.45000000001</v>
      </c>
      <c r="AA39" s="4">
        <v>54869.57</v>
      </c>
      <c r="AB39" s="4">
        <v>738204.67</v>
      </c>
      <c r="AC39" s="4">
        <v>17065.72</v>
      </c>
      <c r="AD39" s="4">
        <v>61600.57</v>
      </c>
      <c r="AE39" s="4">
        <v>672969.6</v>
      </c>
      <c r="AF39" s="4">
        <v>510245</v>
      </c>
      <c r="AG39" s="4">
        <v>668161.67000000004</v>
      </c>
      <c r="AH39" s="4">
        <v>593382</v>
      </c>
      <c r="AI39" s="4">
        <v>91200</v>
      </c>
      <c r="AJ39" s="4">
        <v>77126</v>
      </c>
    </row>
    <row r="40" spans="1:36" x14ac:dyDescent="0.25">
      <c r="A40" t="s">
        <v>1158</v>
      </c>
      <c r="B40" s="4">
        <v>42463.88</v>
      </c>
      <c r="C40" s="4">
        <v>54347.199999999997</v>
      </c>
      <c r="D40" s="4">
        <v>30949.48</v>
      </c>
      <c r="E40" s="4">
        <v>47585.45</v>
      </c>
      <c r="F40" s="4">
        <v>36703.919999999998</v>
      </c>
      <c r="G40" s="4">
        <v>41209.79</v>
      </c>
      <c r="H40" s="4">
        <v>105908</v>
      </c>
      <c r="I40" s="4">
        <v>5094444.4400000004</v>
      </c>
      <c r="J40" s="4">
        <v>962854.23</v>
      </c>
      <c r="K40" s="4"/>
      <c r="L40" s="4">
        <v>100368</v>
      </c>
      <c r="M40" s="4">
        <v>95947.74</v>
      </c>
      <c r="N40" s="4">
        <v>56057.35</v>
      </c>
      <c r="O40" s="4">
        <v>57815.93</v>
      </c>
      <c r="P40" s="4">
        <v>43000</v>
      </c>
      <c r="Q40" s="4">
        <v>65017.3</v>
      </c>
      <c r="R40" s="4">
        <v>24583333.329999998</v>
      </c>
      <c r="S40" s="4">
        <v>622183.48</v>
      </c>
      <c r="T40" s="4">
        <v>52566666.670000002</v>
      </c>
      <c r="U40" s="4">
        <v>60870</v>
      </c>
      <c r="V40" s="4">
        <v>178392</v>
      </c>
      <c r="W40" s="4">
        <v>24360.33</v>
      </c>
      <c r="X40" s="4">
        <v>97890</v>
      </c>
      <c r="Y40" s="4">
        <v>744000</v>
      </c>
      <c r="Z40" s="4">
        <v>150180.14000000001</v>
      </c>
      <c r="AA40" s="4">
        <v>60026</v>
      </c>
      <c r="AB40" s="4">
        <v>798890.67</v>
      </c>
      <c r="AC40" s="4">
        <v>19289.169999999998</v>
      </c>
      <c r="AD40" s="4">
        <v>67120.47</v>
      </c>
      <c r="AE40" s="4">
        <v>726400</v>
      </c>
      <c r="AF40" s="4">
        <v>551858.5</v>
      </c>
      <c r="AG40" s="4">
        <v>731414.44</v>
      </c>
      <c r="AH40" s="4">
        <v>666666.67000000004</v>
      </c>
      <c r="AI40" s="4">
        <v>120000</v>
      </c>
      <c r="AJ40" s="4">
        <v>101099</v>
      </c>
    </row>
    <row r="41" spans="1:36" x14ac:dyDescent="0.25">
      <c r="A41" t="s">
        <v>1159</v>
      </c>
      <c r="B41" s="4">
        <v>55180.92</v>
      </c>
      <c r="C41" s="4">
        <v>71340</v>
      </c>
      <c r="D41" s="4">
        <v>40201.129999999997</v>
      </c>
      <c r="E41" s="4">
        <v>59010</v>
      </c>
      <c r="F41" s="4">
        <v>47583.4</v>
      </c>
      <c r="G41" s="4">
        <v>53828.87</v>
      </c>
      <c r="H41" s="4">
        <v>132850.56</v>
      </c>
      <c r="I41" s="4">
        <v>6440000</v>
      </c>
      <c r="J41" s="4">
        <v>1241379.31</v>
      </c>
      <c r="K41" s="4"/>
      <c r="L41" s="4">
        <v>141324</v>
      </c>
      <c r="M41" s="4">
        <v>123467.52</v>
      </c>
      <c r="N41" s="4">
        <v>70984.37</v>
      </c>
      <c r="O41" s="4">
        <v>71566.66</v>
      </c>
      <c r="P41" s="4">
        <v>66026.67</v>
      </c>
      <c r="Q41" s="4">
        <v>88345</v>
      </c>
      <c r="R41" s="4">
        <v>39469091.200000003</v>
      </c>
      <c r="S41" s="4">
        <v>777378</v>
      </c>
      <c r="T41" s="4">
        <v>67580000</v>
      </c>
      <c r="U41" s="4">
        <v>79473.33</v>
      </c>
      <c r="V41" s="4">
        <v>242948.57</v>
      </c>
      <c r="W41" s="4">
        <v>32769.449999999997</v>
      </c>
      <c r="X41" s="4">
        <v>123619.84</v>
      </c>
      <c r="Y41" s="4">
        <v>1009360</v>
      </c>
      <c r="Z41" s="4">
        <v>209547.91</v>
      </c>
      <c r="AA41" s="4">
        <v>75531.899999999994</v>
      </c>
      <c r="AB41" s="4">
        <v>995235.6</v>
      </c>
      <c r="AC41" s="4">
        <v>26720.78</v>
      </c>
      <c r="AD41" s="4">
        <v>85338.76</v>
      </c>
      <c r="AE41" s="4">
        <v>890098.67</v>
      </c>
      <c r="AF41" s="4">
        <v>685221.33</v>
      </c>
      <c r="AG41" s="4">
        <v>932690.5</v>
      </c>
      <c r="AH41" s="4">
        <v>938000</v>
      </c>
      <c r="AI41" s="4">
        <v>235545.33</v>
      </c>
      <c r="AJ41" s="4">
        <v>202070</v>
      </c>
    </row>
    <row r="43" spans="1:36" x14ac:dyDescent="0.25">
      <c r="A43" t="s">
        <v>1195</v>
      </c>
      <c r="B43" t="s">
        <v>1139</v>
      </c>
      <c r="C43" t="s">
        <v>1140</v>
      </c>
      <c r="D43" t="s">
        <v>1141</v>
      </c>
      <c r="E43" t="s">
        <v>1142</v>
      </c>
      <c r="F43" t="s">
        <v>1143</v>
      </c>
      <c r="G43" t="s">
        <v>1144</v>
      </c>
      <c r="H43" t="s">
        <v>1145</v>
      </c>
      <c r="I43" t="s">
        <v>1146</v>
      </c>
      <c r="J43" t="s">
        <v>1147</v>
      </c>
      <c r="K43" t="s">
        <v>1183</v>
      </c>
      <c r="L43" t="s">
        <v>1148</v>
      </c>
      <c r="M43" t="s">
        <v>1160</v>
      </c>
      <c r="N43" t="s">
        <v>1161</v>
      </c>
      <c r="O43" t="s">
        <v>1162</v>
      </c>
      <c r="P43" t="s">
        <v>1163</v>
      </c>
      <c r="Q43" t="s">
        <v>1164</v>
      </c>
      <c r="R43" t="s">
        <v>1165</v>
      </c>
      <c r="S43" t="s">
        <v>1166</v>
      </c>
      <c r="T43" t="s">
        <v>1167</v>
      </c>
      <c r="U43" t="s">
        <v>1168</v>
      </c>
      <c r="V43" t="s">
        <v>1169</v>
      </c>
      <c r="W43" t="s">
        <v>1170</v>
      </c>
      <c r="X43" t="s">
        <v>1171</v>
      </c>
      <c r="Y43" t="s">
        <v>1172</v>
      </c>
      <c r="Z43" t="s">
        <v>1173</v>
      </c>
      <c r="AA43" t="s">
        <v>1174</v>
      </c>
      <c r="AB43" t="s">
        <v>1175</v>
      </c>
      <c r="AC43" t="s">
        <v>1176</v>
      </c>
      <c r="AD43" t="s">
        <v>1177</v>
      </c>
      <c r="AE43" t="s">
        <v>1178</v>
      </c>
      <c r="AF43" t="s">
        <v>1179</v>
      </c>
      <c r="AG43" t="s">
        <v>1180</v>
      </c>
      <c r="AH43" t="s">
        <v>1181</v>
      </c>
      <c r="AI43" t="s">
        <v>1182</v>
      </c>
    </row>
    <row r="44" spans="1:36" x14ac:dyDescent="0.25">
      <c r="A44" t="s">
        <v>1149</v>
      </c>
      <c r="B44" s="4">
        <v>12473.913</v>
      </c>
      <c r="C44" s="4">
        <v>12185.806</v>
      </c>
      <c r="D44" s="4">
        <v>6401.8590000000004</v>
      </c>
      <c r="E44" s="4">
        <v>15952</v>
      </c>
      <c r="F44" s="4">
        <v>8738.1200000000008</v>
      </c>
      <c r="G44" s="4">
        <v>11218.800999999999</v>
      </c>
      <c r="H44" s="4">
        <v>25288</v>
      </c>
      <c r="I44" s="4">
        <v>1135575.247</v>
      </c>
      <c r="J44" s="4">
        <v>277600.00199999998</v>
      </c>
      <c r="K44" s="4"/>
      <c r="L44" s="4">
        <v>16795</v>
      </c>
      <c r="M44" s="4">
        <v>23371.754000000001</v>
      </c>
      <c r="N44" s="4">
        <v>14998.52</v>
      </c>
      <c r="O44" s="4">
        <v>15502.79</v>
      </c>
      <c r="P44" s="4">
        <v>7607.143</v>
      </c>
      <c r="Q44" s="4">
        <v>10342.746999999999</v>
      </c>
      <c r="R44" s="4">
        <v>2800000</v>
      </c>
      <c r="S44" s="4">
        <v>143622.66699999999</v>
      </c>
      <c r="T44" s="4">
        <v>11791304.347999999</v>
      </c>
      <c r="U44" s="4">
        <v>16180</v>
      </c>
      <c r="V44" s="4">
        <v>35088</v>
      </c>
      <c r="W44" s="4">
        <v>4624.72</v>
      </c>
      <c r="X44" s="4">
        <v>24526.044999999998</v>
      </c>
      <c r="Y44" s="4">
        <v>98039.216</v>
      </c>
      <c r="Z44" s="4">
        <v>30717.361000000001</v>
      </c>
      <c r="AA44" s="4">
        <v>15942</v>
      </c>
      <c r="AB44" s="4">
        <v>231843.86499999999</v>
      </c>
      <c r="AC44" s="4">
        <v>2135.1999999999998</v>
      </c>
      <c r="AD44" s="4">
        <v>11784</v>
      </c>
      <c r="AE44" s="4">
        <v>196266.66699999999</v>
      </c>
      <c r="AF44" s="4">
        <v>151791</v>
      </c>
      <c r="AG44" s="4">
        <v>208585.33300000001</v>
      </c>
      <c r="AH44" s="4">
        <v>153333.33300000001</v>
      </c>
      <c r="AI44" s="4">
        <v>8022.2380000000003</v>
      </c>
    </row>
    <row r="45" spans="1:36" x14ac:dyDescent="0.25">
      <c r="A45" t="s">
        <v>1150</v>
      </c>
      <c r="B45" s="4">
        <v>15726.666999999999</v>
      </c>
      <c r="C45" s="4">
        <v>16639.332999999999</v>
      </c>
      <c r="D45" s="4">
        <v>8461.6579999999994</v>
      </c>
      <c r="E45" s="4">
        <v>21564.705999999998</v>
      </c>
      <c r="F45" s="4">
        <v>11636.2</v>
      </c>
      <c r="G45" s="4">
        <v>14334.322</v>
      </c>
      <c r="H45" s="4">
        <v>32867.31</v>
      </c>
      <c r="I45" s="4">
        <v>1590591.2560000001</v>
      </c>
      <c r="J45" s="4">
        <v>345477.217</v>
      </c>
      <c r="K45" s="4"/>
      <c r="L45" s="4">
        <v>24244.667000000001</v>
      </c>
      <c r="M45" s="4">
        <v>28885.311000000002</v>
      </c>
      <c r="N45" s="4">
        <v>19288.97</v>
      </c>
      <c r="O45" s="4">
        <v>18533.12</v>
      </c>
      <c r="P45" s="4">
        <v>11514.233</v>
      </c>
      <c r="Q45" s="4">
        <v>16176.861000000001</v>
      </c>
      <c r="R45" s="4">
        <v>4846153.8459999999</v>
      </c>
      <c r="S45" s="4">
        <v>177386</v>
      </c>
      <c r="T45" s="4">
        <v>16672000</v>
      </c>
      <c r="U45" s="4">
        <v>19900</v>
      </c>
      <c r="V45" s="4">
        <v>48819.13</v>
      </c>
      <c r="W45" s="4">
        <v>5980.1670000000004</v>
      </c>
      <c r="X45" s="4">
        <v>30037.626</v>
      </c>
      <c r="Y45" s="4">
        <v>158064.516</v>
      </c>
      <c r="Z45" s="4">
        <v>43624.266000000003</v>
      </c>
      <c r="AA45" s="4">
        <v>19441.429</v>
      </c>
      <c r="AB45" s="4">
        <v>291506.11099999998</v>
      </c>
      <c r="AC45" s="4">
        <v>4000</v>
      </c>
      <c r="AD45" s="4">
        <v>16565.556</v>
      </c>
      <c r="AE45" s="4">
        <v>276000</v>
      </c>
      <c r="AF45" s="4">
        <v>187385</v>
      </c>
      <c r="AG45" s="4">
        <v>269296.071</v>
      </c>
      <c r="AH45" s="4">
        <v>208695.652</v>
      </c>
      <c r="AI45" s="4">
        <v>13101.583000000001</v>
      </c>
    </row>
    <row r="46" spans="1:36" x14ac:dyDescent="0.25">
      <c r="A46" t="s">
        <v>1151</v>
      </c>
      <c r="B46" s="4">
        <v>17220</v>
      </c>
      <c r="C46" s="4">
        <v>18101</v>
      </c>
      <c r="D46" s="4">
        <v>9571.9539999999997</v>
      </c>
      <c r="E46" s="4">
        <v>23406.315999999999</v>
      </c>
      <c r="F46" s="4">
        <v>13067.867</v>
      </c>
      <c r="G46" s="4">
        <v>15583.370999999999</v>
      </c>
      <c r="H46" s="4">
        <v>35953.379999999997</v>
      </c>
      <c r="I46" s="4">
        <v>1784787.9979999999</v>
      </c>
      <c r="J46" s="4">
        <v>376000.00799999997</v>
      </c>
      <c r="K46" s="4"/>
      <c r="L46" s="4">
        <v>27624.615000000002</v>
      </c>
      <c r="M46" s="4">
        <v>32066.100999999999</v>
      </c>
      <c r="N46" s="4">
        <v>21080.23</v>
      </c>
      <c r="O46" s="4">
        <v>20011.312999999998</v>
      </c>
      <c r="P46" s="4">
        <v>13382.4</v>
      </c>
      <c r="Q46" s="4">
        <v>18971.904999999999</v>
      </c>
      <c r="R46" s="4">
        <v>5944444.4440000001</v>
      </c>
      <c r="S46" s="4">
        <v>189364</v>
      </c>
      <c r="T46" s="4">
        <v>18900000</v>
      </c>
      <c r="U46" s="4">
        <v>21254.167000000001</v>
      </c>
      <c r="V46" s="4">
        <v>54929.142999999996</v>
      </c>
      <c r="W46" s="4">
        <v>6685.09</v>
      </c>
      <c r="X46" s="4">
        <v>32208.025000000001</v>
      </c>
      <c r="Y46" s="4">
        <v>184615.38500000001</v>
      </c>
      <c r="Z46" s="4">
        <v>48980.737999999998</v>
      </c>
      <c r="AA46" s="4">
        <v>20918</v>
      </c>
      <c r="AB46" s="4">
        <v>316425.33299999998</v>
      </c>
      <c r="AC46" s="4">
        <v>4948.6959999999999</v>
      </c>
      <c r="AD46" s="4">
        <v>18528</v>
      </c>
      <c r="AE46" s="4">
        <v>300000</v>
      </c>
      <c r="AF46" s="4">
        <v>205418</v>
      </c>
      <c r="AG46" s="4">
        <v>295403.5</v>
      </c>
      <c r="AH46" s="4">
        <v>235254.54699999999</v>
      </c>
      <c r="AI46" s="4">
        <v>16000</v>
      </c>
    </row>
    <row r="47" spans="1:36" x14ac:dyDescent="0.25">
      <c r="A47" t="s">
        <v>1152</v>
      </c>
      <c r="B47" s="4">
        <v>18506.667000000001</v>
      </c>
      <c r="C47" s="4">
        <v>19743</v>
      </c>
      <c r="D47" s="4">
        <v>10484.906000000001</v>
      </c>
      <c r="E47" s="4">
        <v>25161.29</v>
      </c>
      <c r="F47" s="4">
        <v>14295.8</v>
      </c>
      <c r="G47" s="4">
        <v>16732.897000000001</v>
      </c>
      <c r="H47" s="4">
        <v>38561.127</v>
      </c>
      <c r="I47" s="4">
        <v>1942824.8049999999</v>
      </c>
      <c r="J47" s="4">
        <v>406999.99900000001</v>
      </c>
      <c r="K47" s="4"/>
      <c r="L47" s="4">
        <v>31059.444</v>
      </c>
      <c r="M47" s="4">
        <v>35125.675000000003</v>
      </c>
      <c r="N47" s="4">
        <v>22579.724999999999</v>
      </c>
      <c r="O47" s="4">
        <v>21613.463</v>
      </c>
      <c r="P47" s="4">
        <v>15000</v>
      </c>
      <c r="Q47" s="4">
        <v>22035.602999999999</v>
      </c>
      <c r="R47" s="4">
        <v>6875000</v>
      </c>
      <c r="S47" s="4">
        <v>200904</v>
      </c>
      <c r="T47" s="4">
        <v>20933333.333000001</v>
      </c>
      <c r="U47" s="4">
        <v>23156</v>
      </c>
      <c r="V47" s="4">
        <v>62142.857000000004</v>
      </c>
      <c r="W47" s="4">
        <v>7295.7340000000004</v>
      </c>
      <c r="X47" s="4">
        <v>34519.072</v>
      </c>
      <c r="Y47" s="4">
        <v>211111.111</v>
      </c>
      <c r="Z47" s="4">
        <v>54489.120000000003</v>
      </c>
      <c r="AA47" s="4">
        <v>22439.332999999999</v>
      </c>
      <c r="AB47" s="4">
        <v>338572.66700000002</v>
      </c>
      <c r="AC47" s="4">
        <v>5791</v>
      </c>
      <c r="AD47" s="4">
        <v>21000</v>
      </c>
      <c r="AE47" s="4">
        <v>336000</v>
      </c>
      <c r="AF47" s="4">
        <v>223988</v>
      </c>
      <c r="AG47" s="4">
        <v>320440</v>
      </c>
      <c r="AH47" s="4">
        <v>260800</v>
      </c>
      <c r="AI47" s="4">
        <v>18608.504000000001</v>
      </c>
    </row>
    <row r="48" spans="1:36" x14ac:dyDescent="0.25">
      <c r="A48" t="s">
        <v>1153</v>
      </c>
      <c r="B48" s="4">
        <v>20925</v>
      </c>
      <c r="C48" s="4">
        <v>22762</v>
      </c>
      <c r="D48" s="4">
        <v>12603.19</v>
      </c>
      <c r="E48" s="4">
        <v>28800</v>
      </c>
      <c r="F48" s="4">
        <v>16622.965</v>
      </c>
      <c r="G48" s="4">
        <v>19402.492999999999</v>
      </c>
      <c r="H48" s="4">
        <v>44102.756999999998</v>
      </c>
      <c r="I48" s="4">
        <v>2291279.0010000002</v>
      </c>
      <c r="J48" s="4">
        <v>468778.00199999998</v>
      </c>
      <c r="K48" s="4"/>
      <c r="L48" s="4">
        <v>38336.667000000001</v>
      </c>
      <c r="M48" s="4">
        <v>41511.711000000003</v>
      </c>
      <c r="N48" s="4">
        <v>25761.577000000001</v>
      </c>
      <c r="O48" s="4">
        <v>24796.005000000001</v>
      </c>
      <c r="P48" s="4">
        <v>18000</v>
      </c>
      <c r="Q48" s="4">
        <v>27946.668000000001</v>
      </c>
      <c r="R48" s="4">
        <v>8869565.2170000002</v>
      </c>
      <c r="S48" s="4">
        <v>226567.33300000001</v>
      </c>
      <c r="T48" s="4">
        <v>24793333.333000001</v>
      </c>
      <c r="U48" s="4">
        <v>26655</v>
      </c>
      <c r="V48" s="4">
        <v>76742.221999999994</v>
      </c>
      <c r="W48" s="4">
        <v>8632.7000000000007</v>
      </c>
      <c r="X48" s="4">
        <v>40701.705000000002</v>
      </c>
      <c r="Y48" s="4">
        <v>264042.55300000001</v>
      </c>
      <c r="Z48" s="4">
        <v>65372.000999999997</v>
      </c>
      <c r="AA48" s="4">
        <v>25914</v>
      </c>
      <c r="AB48" s="4">
        <v>378740</v>
      </c>
      <c r="AC48" s="4">
        <v>7438.2560000000003</v>
      </c>
      <c r="AD48" s="4">
        <v>24300</v>
      </c>
      <c r="AE48" s="4">
        <v>399354.83899999998</v>
      </c>
      <c r="AF48" s="4">
        <v>259906</v>
      </c>
      <c r="AG48" s="4">
        <v>367086</v>
      </c>
      <c r="AH48" s="4">
        <v>312000</v>
      </c>
      <c r="AI48" s="4">
        <v>26344.295999999998</v>
      </c>
    </row>
    <row r="49" spans="1:35" x14ac:dyDescent="0.25">
      <c r="A49" t="s">
        <v>1154</v>
      </c>
      <c r="B49" s="4">
        <v>23300</v>
      </c>
      <c r="C49" s="4">
        <v>25610</v>
      </c>
      <c r="D49" s="4">
        <v>14779.191999999999</v>
      </c>
      <c r="E49" s="4">
        <v>32400</v>
      </c>
      <c r="F49" s="4">
        <v>19082.511999999999</v>
      </c>
      <c r="G49" s="4">
        <v>22164.312999999998</v>
      </c>
      <c r="H49" s="4">
        <v>50150.821000000004</v>
      </c>
      <c r="I49" s="4">
        <v>2633710.7930000001</v>
      </c>
      <c r="J49" s="4">
        <v>534930.37800000003</v>
      </c>
      <c r="K49" s="4"/>
      <c r="L49" s="4">
        <v>45922.5</v>
      </c>
      <c r="M49" s="4">
        <v>48194.046000000002</v>
      </c>
      <c r="N49" s="4">
        <v>28812.66</v>
      </c>
      <c r="O49" s="4">
        <v>27574.993999999999</v>
      </c>
      <c r="P49" s="4">
        <v>21066.596000000001</v>
      </c>
      <c r="Q49" s="4">
        <v>34556.277000000002</v>
      </c>
      <c r="R49" s="4">
        <v>11161904.762</v>
      </c>
      <c r="S49" s="4">
        <v>253357.33300000001</v>
      </c>
      <c r="T49" s="4">
        <v>28960000</v>
      </c>
      <c r="U49" s="4">
        <v>30380</v>
      </c>
      <c r="V49" s="4">
        <v>91752</v>
      </c>
      <c r="W49" s="4">
        <v>10146.81</v>
      </c>
      <c r="X49" s="4">
        <v>46540.525999999998</v>
      </c>
      <c r="Y49" s="4">
        <v>326470.58799999999</v>
      </c>
      <c r="Z49" s="4">
        <v>77923.467000000004</v>
      </c>
      <c r="AA49" s="4">
        <v>29144.667000000001</v>
      </c>
      <c r="AB49" s="4">
        <v>418103.33299999998</v>
      </c>
      <c r="AC49" s="4">
        <v>9149.2980000000007</v>
      </c>
      <c r="AD49" s="4">
        <v>28000</v>
      </c>
      <c r="AE49" s="4">
        <v>456000</v>
      </c>
      <c r="AF49" s="4">
        <v>293727.33299999998</v>
      </c>
      <c r="AG49" s="4">
        <v>414808.571</v>
      </c>
      <c r="AH49" s="4">
        <v>366290.58899999998</v>
      </c>
      <c r="AI49" s="4">
        <v>36300.33</v>
      </c>
    </row>
    <row r="50" spans="1:35" x14ac:dyDescent="0.25">
      <c r="A50" t="s">
        <v>1155</v>
      </c>
      <c r="B50" s="4">
        <v>25960</v>
      </c>
      <c r="C50" s="4">
        <v>28820.67</v>
      </c>
      <c r="D50" s="4">
        <v>17021.689999999999</v>
      </c>
      <c r="E50" s="4">
        <v>36000</v>
      </c>
      <c r="F50" s="4">
        <v>21624.86</v>
      </c>
      <c r="G50" s="4">
        <v>25435.119999999999</v>
      </c>
      <c r="H50" s="4">
        <v>57047</v>
      </c>
      <c r="I50" s="4">
        <v>3004026</v>
      </c>
      <c r="J50" s="4">
        <v>612000.02</v>
      </c>
      <c r="K50" s="4"/>
      <c r="L50" s="4">
        <v>54474</v>
      </c>
      <c r="M50" s="4">
        <v>55570.81</v>
      </c>
      <c r="N50" s="4">
        <v>32317.17</v>
      </c>
      <c r="O50" s="4">
        <v>30872.81</v>
      </c>
      <c r="P50" s="4">
        <v>25226.34</v>
      </c>
      <c r="Q50" s="4">
        <v>42119.839999999997</v>
      </c>
      <c r="R50" s="4">
        <v>14086956.52</v>
      </c>
      <c r="S50" s="4">
        <v>282827.33</v>
      </c>
      <c r="T50" s="4">
        <v>33476190.48</v>
      </c>
      <c r="U50" s="4">
        <v>34006.67</v>
      </c>
      <c r="V50" s="4">
        <v>108107.14</v>
      </c>
      <c r="W50" s="4">
        <v>11812.15</v>
      </c>
      <c r="X50" s="4">
        <v>53108.97</v>
      </c>
      <c r="Y50" s="4">
        <v>393405</v>
      </c>
      <c r="Z50" s="4">
        <v>92506.72</v>
      </c>
      <c r="AA50" s="4">
        <v>32177.5</v>
      </c>
      <c r="AB50" s="4">
        <v>460373.33</v>
      </c>
      <c r="AC50" s="4">
        <v>11062.13</v>
      </c>
      <c r="AD50" s="4">
        <v>32784</v>
      </c>
      <c r="AE50" s="4">
        <v>528000</v>
      </c>
      <c r="AF50" s="4">
        <v>330613.67</v>
      </c>
      <c r="AG50" s="4">
        <v>468719.6</v>
      </c>
      <c r="AH50" s="4">
        <v>433770</v>
      </c>
      <c r="AI50" s="4">
        <v>49114.37</v>
      </c>
    </row>
    <row r="51" spans="1:35" x14ac:dyDescent="0.25">
      <c r="A51" t="s">
        <v>1156</v>
      </c>
      <c r="B51" s="4">
        <v>29268</v>
      </c>
      <c r="C51" s="4">
        <v>32388.5</v>
      </c>
      <c r="D51" s="4">
        <v>19569.21</v>
      </c>
      <c r="E51" s="4">
        <v>40320</v>
      </c>
      <c r="F51" s="4">
        <v>24865.53</v>
      </c>
      <c r="G51" s="4">
        <v>28917.279999999999</v>
      </c>
      <c r="H51" s="4">
        <v>64689.86</v>
      </c>
      <c r="I51" s="4">
        <v>3465473.43</v>
      </c>
      <c r="J51" s="4">
        <v>712719.05</v>
      </c>
      <c r="K51" s="4"/>
      <c r="L51" s="4">
        <v>64935.68</v>
      </c>
      <c r="M51" s="4">
        <v>63729.33</v>
      </c>
      <c r="N51" s="4">
        <v>36315.47</v>
      </c>
      <c r="O51" s="4">
        <v>34051.050000000003</v>
      </c>
      <c r="P51" s="4">
        <v>30925.5</v>
      </c>
      <c r="Q51" s="4">
        <v>51784.45</v>
      </c>
      <c r="R51" s="4">
        <v>17767272</v>
      </c>
      <c r="S51" s="4">
        <v>317176.67</v>
      </c>
      <c r="T51" s="4">
        <v>38885714.289999999</v>
      </c>
      <c r="U51" s="4">
        <v>38117.14</v>
      </c>
      <c r="V51" s="4">
        <v>125126.39999999999</v>
      </c>
      <c r="W51" s="4">
        <v>13937.56</v>
      </c>
      <c r="X51" s="4">
        <v>60206.26</v>
      </c>
      <c r="Y51" s="4">
        <v>480000</v>
      </c>
      <c r="Z51" s="4">
        <v>111006.94</v>
      </c>
      <c r="AA51" s="4">
        <v>35638.89</v>
      </c>
      <c r="AB51" s="4">
        <v>510834.65</v>
      </c>
      <c r="AC51" s="4">
        <v>13594</v>
      </c>
      <c r="AD51" s="4">
        <v>37200</v>
      </c>
      <c r="AE51" s="4">
        <v>607272.73</v>
      </c>
      <c r="AF51" s="4">
        <v>372090</v>
      </c>
      <c r="AG51" s="4">
        <v>534053.32999999996</v>
      </c>
      <c r="AH51" s="4">
        <v>520000</v>
      </c>
      <c r="AI51" s="4">
        <v>70155.360000000001</v>
      </c>
    </row>
    <row r="52" spans="1:35" x14ac:dyDescent="0.25">
      <c r="A52" t="s">
        <v>1157</v>
      </c>
      <c r="B52" s="4">
        <v>31220</v>
      </c>
      <c r="C52" s="4">
        <v>34752</v>
      </c>
      <c r="D52" s="4">
        <v>21063.56</v>
      </c>
      <c r="E52" s="4">
        <v>42954</v>
      </c>
      <c r="F52" s="4">
        <v>26899.4</v>
      </c>
      <c r="G52" s="4">
        <v>31070</v>
      </c>
      <c r="H52" s="4">
        <v>69958.13</v>
      </c>
      <c r="I52" s="4">
        <v>3763039.25</v>
      </c>
      <c r="J52" s="4">
        <v>779999.99</v>
      </c>
      <c r="K52" s="4"/>
      <c r="L52" s="4">
        <v>71460.800000000003</v>
      </c>
      <c r="M52" s="4">
        <v>68425.41</v>
      </c>
      <c r="N52" s="4">
        <v>38375.46</v>
      </c>
      <c r="O52" s="4">
        <v>36055.49</v>
      </c>
      <c r="P52" s="4">
        <v>34617.269999999997</v>
      </c>
      <c r="Q52" s="4">
        <v>57961.99</v>
      </c>
      <c r="R52" s="4">
        <v>20224581.75</v>
      </c>
      <c r="S52" s="4">
        <v>337644.44</v>
      </c>
      <c r="T52" s="4">
        <v>42133333.329999998</v>
      </c>
      <c r="U52" s="4">
        <v>40666.67</v>
      </c>
      <c r="V52" s="4">
        <v>135840</v>
      </c>
      <c r="W52" s="4">
        <v>15378.99</v>
      </c>
      <c r="X52" s="4">
        <v>63201.26</v>
      </c>
      <c r="Y52" s="4">
        <v>530232.56000000006</v>
      </c>
      <c r="Z52" s="4">
        <v>123189.07</v>
      </c>
      <c r="AA52" s="4">
        <v>37758.89</v>
      </c>
      <c r="AB52" s="4">
        <v>541506.67000000004</v>
      </c>
      <c r="AC52" s="4">
        <v>15154.14</v>
      </c>
      <c r="AD52" s="4">
        <v>40000</v>
      </c>
      <c r="AE52" s="4">
        <v>660000</v>
      </c>
      <c r="AF52" s="4">
        <v>394305.42</v>
      </c>
      <c r="AG52" s="4">
        <v>575962.67000000004</v>
      </c>
      <c r="AH52" s="4">
        <v>573913.05000000005</v>
      </c>
      <c r="AI52" s="4">
        <v>84705.88</v>
      </c>
    </row>
    <row r="53" spans="1:35" x14ac:dyDescent="0.25">
      <c r="A53" t="s">
        <v>1158</v>
      </c>
      <c r="B53" s="4">
        <v>33740</v>
      </c>
      <c r="C53" s="4">
        <v>37711.25</v>
      </c>
      <c r="D53" s="4">
        <v>22860.75</v>
      </c>
      <c r="E53" s="4">
        <v>46400</v>
      </c>
      <c r="F53" s="4">
        <v>29336.75</v>
      </c>
      <c r="G53" s="4">
        <v>33745.25</v>
      </c>
      <c r="H53" s="4">
        <v>75973.75</v>
      </c>
      <c r="I53" s="4">
        <v>4074191.19</v>
      </c>
      <c r="J53" s="4">
        <v>852714.67</v>
      </c>
      <c r="K53" s="4"/>
      <c r="L53" s="4">
        <v>79427.5</v>
      </c>
      <c r="M53" s="4">
        <v>74327.66</v>
      </c>
      <c r="N53" s="4">
        <v>40995.129999999997</v>
      </c>
      <c r="O53" s="4">
        <v>38441.21</v>
      </c>
      <c r="P53" s="4">
        <v>39674.660000000003</v>
      </c>
      <c r="Q53" s="4">
        <v>65017.3</v>
      </c>
      <c r="R53" s="4">
        <v>23513566.440000001</v>
      </c>
      <c r="S53" s="4">
        <v>362060</v>
      </c>
      <c r="T53" s="4">
        <v>46126666.670000002</v>
      </c>
      <c r="U53" s="4">
        <v>43257.14</v>
      </c>
      <c r="V53" s="4">
        <v>148158</v>
      </c>
      <c r="W53" s="4">
        <v>16800</v>
      </c>
      <c r="X53" s="4">
        <v>67522.91</v>
      </c>
      <c r="Y53" s="4">
        <v>601969.69999999995</v>
      </c>
      <c r="Z53" s="4">
        <v>139705.35999999999</v>
      </c>
      <c r="AA53" s="4">
        <v>40168</v>
      </c>
      <c r="AB53" s="4">
        <v>578660.32999999996</v>
      </c>
      <c r="AC53" s="4">
        <v>17072.5</v>
      </c>
      <c r="AD53" s="4">
        <v>43935.48</v>
      </c>
      <c r="AE53" s="4">
        <v>720000</v>
      </c>
      <c r="AF53" s="4">
        <v>423836.67</v>
      </c>
      <c r="AG53" s="4">
        <v>631131.6</v>
      </c>
      <c r="AH53" s="4">
        <v>652173.92000000004</v>
      </c>
      <c r="AI53" s="4">
        <v>108383.55</v>
      </c>
    </row>
    <row r="54" spans="1:35" x14ac:dyDescent="0.25">
      <c r="A54" t="s">
        <v>1159</v>
      </c>
      <c r="B54" s="4">
        <v>41905.56</v>
      </c>
      <c r="C54" s="4">
        <v>47196</v>
      </c>
      <c r="D54" s="4">
        <v>28203.1</v>
      </c>
      <c r="E54" s="4">
        <v>56666.67</v>
      </c>
      <c r="F54" s="4">
        <v>36856.550000000003</v>
      </c>
      <c r="G54" s="4">
        <v>42312.35</v>
      </c>
      <c r="H54" s="4">
        <v>95601.32</v>
      </c>
      <c r="I54" s="4">
        <v>5026464.96</v>
      </c>
      <c r="J54" s="4">
        <v>1100390.67</v>
      </c>
      <c r="K54" s="4"/>
      <c r="L54" s="4">
        <v>107849</v>
      </c>
      <c r="M54" s="4">
        <v>92583.96</v>
      </c>
      <c r="N54" s="4">
        <v>49685.07</v>
      </c>
      <c r="O54" s="4">
        <v>45823.55</v>
      </c>
      <c r="P54" s="4">
        <v>58549.63</v>
      </c>
      <c r="Q54" s="4">
        <v>88345</v>
      </c>
      <c r="R54" s="4">
        <v>36668581.75</v>
      </c>
      <c r="S54" s="4">
        <v>437862.67</v>
      </c>
      <c r="T54" s="4">
        <v>58292307.689999998</v>
      </c>
      <c r="U54" s="4">
        <v>53065.71</v>
      </c>
      <c r="V54" s="4">
        <v>188384.35</v>
      </c>
      <c r="W54" s="4">
        <v>22532.82</v>
      </c>
      <c r="X54" s="4">
        <v>85096.07</v>
      </c>
      <c r="Y54" s="4">
        <v>857857.14</v>
      </c>
      <c r="Z54" s="4">
        <v>198260.8</v>
      </c>
      <c r="AA54" s="4">
        <v>48329.05</v>
      </c>
      <c r="AB54" s="4">
        <v>696034</v>
      </c>
      <c r="AC54" s="4">
        <v>23367.96</v>
      </c>
      <c r="AD54" s="4">
        <v>52300</v>
      </c>
      <c r="AE54" s="4">
        <v>878400</v>
      </c>
      <c r="AF54" s="4">
        <v>508897</v>
      </c>
      <c r="AG54" s="4">
        <v>807341.6</v>
      </c>
      <c r="AH54" s="4">
        <v>920000</v>
      </c>
      <c r="AI54" s="4">
        <v>201089.89</v>
      </c>
    </row>
    <row r="56" spans="1:35" x14ac:dyDescent="0.25">
      <c r="A56" t="s">
        <v>1196</v>
      </c>
      <c r="B56" t="s">
        <v>1197</v>
      </c>
      <c r="C56" t="s">
        <v>1198</v>
      </c>
      <c r="D56" t="s">
        <v>1199</v>
      </c>
      <c r="E56" t="s">
        <v>1200</v>
      </c>
      <c r="F56" t="s">
        <v>1214</v>
      </c>
      <c r="H56" t="s">
        <v>1201</v>
      </c>
      <c r="J56" t="s">
        <v>1515</v>
      </c>
      <c r="K56" t="s">
        <v>1516</v>
      </c>
      <c r="L56" t="s">
        <v>1215</v>
      </c>
      <c r="M56" t="s">
        <v>1216</v>
      </c>
    </row>
    <row r="57" spans="1:35" x14ac:dyDescent="0.25">
      <c r="A57" t="s">
        <v>1149</v>
      </c>
      <c r="B57">
        <v>12537</v>
      </c>
      <c r="C57">
        <v>14190</v>
      </c>
      <c r="D57">
        <v>9284</v>
      </c>
      <c r="E57">
        <v>25044</v>
      </c>
      <c r="F57">
        <v>8391</v>
      </c>
      <c r="H57">
        <v>24281</v>
      </c>
      <c r="J57" s="4">
        <v>254419</v>
      </c>
      <c r="L57" s="4">
        <v>16178</v>
      </c>
      <c r="M57" s="4"/>
    </row>
    <row r="58" spans="1:35" x14ac:dyDescent="0.25">
      <c r="A58" t="s">
        <v>1150</v>
      </c>
      <c r="B58">
        <v>16009</v>
      </c>
      <c r="C58">
        <v>18104</v>
      </c>
      <c r="D58">
        <v>12189</v>
      </c>
      <c r="E58">
        <v>31951</v>
      </c>
      <c r="F58">
        <v>11687</v>
      </c>
      <c r="H58">
        <v>31934</v>
      </c>
      <c r="J58" s="4">
        <v>318276</v>
      </c>
      <c r="L58" s="4">
        <v>28686</v>
      </c>
    </row>
    <row r="59" spans="1:35" x14ac:dyDescent="0.25">
      <c r="A59" t="s">
        <v>1151</v>
      </c>
      <c r="B59">
        <v>17502</v>
      </c>
      <c r="C59">
        <v>19836</v>
      </c>
      <c r="D59">
        <v>13535</v>
      </c>
      <c r="E59">
        <v>34849</v>
      </c>
      <c r="F59">
        <v>13090</v>
      </c>
      <c r="H59">
        <v>35095</v>
      </c>
      <c r="J59" s="4">
        <v>347589</v>
      </c>
      <c r="L59" s="4">
        <v>34583</v>
      </c>
    </row>
    <row r="60" spans="1:35" x14ac:dyDescent="0.25">
      <c r="A60" t="s">
        <v>1152</v>
      </c>
      <c r="B60">
        <v>18952</v>
      </c>
      <c r="C60">
        <v>21415</v>
      </c>
      <c r="D60">
        <v>14708</v>
      </c>
      <c r="E60">
        <v>37388</v>
      </c>
      <c r="F60">
        <v>14387</v>
      </c>
      <c r="H60">
        <v>37777</v>
      </c>
      <c r="J60" s="4">
        <v>374748</v>
      </c>
      <c r="L60" s="4">
        <v>41177</v>
      </c>
    </row>
    <row r="61" spans="1:35" x14ac:dyDescent="0.25">
      <c r="A61" t="s">
        <v>1153</v>
      </c>
      <c r="B61">
        <v>21557</v>
      </c>
      <c r="C61">
        <v>24440</v>
      </c>
      <c r="D61">
        <v>17429</v>
      </c>
      <c r="E61">
        <v>42263</v>
      </c>
      <c r="F61">
        <v>16887</v>
      </c>
      <c r="H61">
        <v>43803</v>
      </c>
      <c r="J61" s="4">
        <v>432453</v>
      </c>
      <c r="L61" s="4">
        <v>53850</v>
      </c>
    </row>
    <row r="62" spans="1:35" x14ac:dyDescent="0.25">
      <c r="A62" t="s">
        <v>1154</v>
      </c>
      <c r="B62">
        <v>24179</v>
      </c>
      <c r="C62">
        <v>27556</v>
      </c>
      <c r="D62">
        <v>19819</v>
      </c>
      <c r="E62">
        <v>47084</v>
      </c>
      <c r="F62">
        <v>19307</v>
      </c>
      <c r="H62">
        <v>49560</v>
      </c>
      <c r="J62" s="4">
        <v>498500</v>
      </c>
      <c r="L62" s="4">
        <v>68867</v>
      </c>
    </row>
    <row r="63" spans="1:35" x14ac:dyDescent="0.25">
      <c r="A63" t="s">
        <v>1155</v>
      </c>
      <c r="B63">
        <v>27006</v>
      </c>
      <c r="C63">
        <v>31182</v>
      </c>
      <c r="D63">
        <v>22695</v>
      </c>
      <c r="E63">
        <v>52351</v>
      </c>
      <c r="F63">
        <v>22172</v>
      </c>
      <c r="H63">
        <v>56220</v>
      </c>
      <c r="J63" s="4">
        <v>574500</v>
      </c>
      <c r="L63" s="4">
        <v>87089</v>
      </c>
    </row>
    <row r="64" spans="1:35" x14ac:dyDescent="0.25">
      <c r="A64" t="s">
        <v>1156</v>
      </c>
      <c r="B64">
        <v>30635</v>
      </c>
      <c r="C64">
        <v>35572</v>
      </c>
      <c r="D64">
        <v>25941</v>
      </c>
      <c r="E64">
        <v>59046</v>
      </c>
      <c r="F64">
        <v>25381</v>
      </c>
      <c r="H64">
        <v>63479</v>
      </c>
      <c r="J64" s="4">
        <v>671939</v>
      </c>
      <c r="L64" s="4">
        <v>109815</v>
      </c>
    </row>
    <row r="65" spans="1:14" x14ac:dyDescent="0.25">
      <c r="A65" t="s">
        <v>1157</v>
      </c>
      <c r="B65">
        <v>32816</v>
      </c>
      <c r="C65">
        <v>38196</v>
      </c>
      <c r="D65">
        <v>27972</v>
      </c>
      <c r="E65">
        <v>62955</v>
      </c>
      <c r="F65">
        <v>27399</v>
      </c>
      <c r="H65">
        <v>68083</v>
      </c>
      <c r="J65" s="4">
        <v>730833</v>
      </c>
      <c r="L65" s="4">
        <v>124079</v>
      </c>
    </row>
    <row r="66" spans="1:14" x14ac:dyDescent="0.25">
      <c r="A66" t="s">
        <v>1158</v>
      </c>
      <c r="B66">
        <v>35361</v>
      </c>
      <c r="C66">
        <v>41370</v>
      </c>
      <c r="D66">
        <v>30442</v>
      </c>
      <c r="E66">
        <v>68338</v>
      </c>
      <c r="F66">
        <v>29828</v>
      </c>
      <c r="H66">
        <v>74078</v>
      </c>
      <c r="J66" s="4">
        <v>806833</v>
      </c>
      <c r="L66" s="4">
        <v>142989</v>
      </c>
    </row>
    <row r="67" spans="1:14" x14ac:dyDescent="0.25">
      <c r="A67" t="s">
        <v>1159</v>
      </c>
      <c r="B67">
        <v>44071</v>
      </c>
      <c r="C67">
        <v>51810</v>
      </c>
      <c r="D67">
        <v>38239</v>
      </c>
      <c r="E67">
        <v>84067</v>
      </c>
      <c r="F67">
        <v>37303</v>
      </c>
      <c r="H67">
        <v>92421</v>
      </c>
      <c r="J67" s="4">
        <v>1041600</v>
      </c>
      <c r="L67" s="4">
        <v>203016</v>
      </c>
    </row>
    <row r="69" spans="1:14" x14ac:dyDescent="0.25">
      <c r="A69" t="s">
        <v>1205</v>
      </c>
      <c r="B69" t="s">
        <v>22</v>
      </c>
      <c r="C69" t="s">
        <v>17</v>
      </c>
      <c r="D69" t="s">
        <v>18</v>
      </c>
      <c r="E69" t="s">
        <v>19</v>
      </c>
      <c r="F69" t="s">
        <v>262</v>
      </c>
      <c r="G69" t="s">
        <v>263</v>
      </c>
      <c r="H69" t="s">
        <v>264</v>
      </c>
      <c r="I69" t="s">
        <v>21</v>
      </c>
      <c r="J69" t="s">
        <v>265</v>
      </c>
      <c r="K69" t="s">
        <v>266</v>
      </c>
      <c r="L69" t="s">
        <v>7</v>
      </c>
      <c r="M69" t="s">
        <v>1203</v>
      </c>
      <c r="N69" t="s">
        <v>1204</v>
      </c>
    </row>
    <row r="70" spans="1:14" x14ac:dyDescent="0.25">
      <c r="A70" t="s">
        <v>1149</v>
      </c>
      <c r="B70" s="4">
        <v>6078.1</v>
      </c>
      <c r="C70" s="4">
        <v>6383</v>
      </c>
      <c r="D70" s="4">
        <v>358.4</v>
      </c>
      <c r="E70" s="4">
        <v>11230.2</v>
      </c>
      <c r="F70" s="4">
        <v>4649</v>
      </c>
      <c r="G70" s="4">
        <v>6145.9</v>
      </c>
      <c r="H70" s="4">
        <v>14025.6</v>
      </c>
      <c r="I70" s="4">
        <v>460802.5</v>
      </c>
      <c r="J70" s="4">
        <v>139458.70000000001</v>
      </c>
      <c r="K70" s="4">
        <v>10775.6</v>
      </c>
      <c r="L70" s="4">
        <v>9228.6</v>
      </c>
      <c r="M70" s="4">
        <v>4613625.5</v>
      </c>
      <c r="N70" s="4">
        <v>6790.6</v>
      </c>
    </row>
    <row r="71" spans="1:14" x14ac:dyDescent="0.25">
      <c r="A71" t="s">
        <v>1150</v>
      </c>
      <c r="B71" s="4">
        <v>17930.400000000001</v>
      </c>
      <c r="C71" s="4">
        <v>18829.900000000001</v>
      </c>
      <c r="D71" s="4">
        <v>8257.4</v>
      </c>
      <c r="E71" s="4">
        <v>33129.1</v>
      </c>
      <c r="F71" s="4">
        <v>13714.7</v>
      </c>
      <c r="G71" s="4">
        <v>18130.3</v>
      </c>
      <c r="H71" s="4">
        <v>41375.699999999997</v>
      </c>
      <c r="I71" s="4">
        <v>1359367.5</v>
      </c>
      <c r="J71" s="4">
        <v>411403.1</v>
      </c>
      <c r="K71" s="4">
        <v>31788</v>
      </c>
      <c r="L71" s="4">
        <v>20997.1</v>
      </c>
      <c r="M71" s="4">
        <v>13610196</v>
      </c>
      <c r="N71" s="4">
        <v>21717.200000000001</v>
      </c>
    </row>
    <row r="72" spans="1:14" x14ac:dyDescent="0.25">
      <c r="A72" t="s">
        <v>1151</v>
      </c>
      <c r="B72" s="4">
        <v>20676.7</v>
      </c>
      <c r="C72" s="4">
        <v>22283.9</v>
      </c>
      <c r="D72" s="4">
        <v>12726.9</v>
      </c>
      <c r="E72" s="4">
        <v>38253.4</v>
      </c>
      <c r="F72" s="4">
        <v>15588.7</v>
      </c>
      <c r="G72" s="4">
        <v>20490</v>
      </c>
      <c r="H72" s="4">
        <v>47905.3</v>
      </c>
      <c r="I72" s="4">
        <v>1752374.6</v>
      </c>
      <c r="J72" s="4">
        <v>464634.9</v>
      </c>
      <c r="K72" s="4">
        <v>35422.6</v>
      </c>
      <c r="L72" s="4">
        <v>24175.1</v>
      </c>
      <c r="M72" s="4">
        <v>17541398</v>
      </c>
      <c r="N72" s="4">
        <v>28571.7</v>
      </c>
    </row>
    <row r="73" spans="1:14" x14ac:dyDescent="0.25">
      <c r="A73" t="s">
        <v>1152</v>
      </c>
      <c r="B73" s="4">
        <v>23351.3</v>
      </c>
      <c r="C73" s="4">
        <v>25165.4</v>
      </c>
      <c r="D73" s="4">
        <v>15434.7</v>
      </c>
      <c r="E73" s="4">
        <v>43225.7</v>
      </c>
      <c r="F73" s="4">
        <v>17109.7</v>
      </c>
      <c r="G73" s="4">
        <v>23135.8</v>
      </c>
      <c r="H73" s="4">
        <v>52516.1</v>
      </c>
      <c r="I73" s="4">
        <v>2188251.5</v>
      </c>
      <c r="J73" s="4">
        <v>511788.2</v>
      </c>
      <c r="K73" s="4">
        <v>41271</v>
      </c>
      <c r="L73" s="4">
        <v>28126.400000000001</v>
      </c>
      <c r="M73" s="4">
        <v>21917586</v>
      </c>
      <c r="N73" s="4">
        <v>35050.1</v>
      </c>
    </row>
    <row r="74" spans="1:14" x14ac:dyDescent="0.25">
      <c r="A74" t="s">
        <v>1153</v>
      </c>
      <c r="B74" s="4">
        <v>30297.4</v>
      </c>
      <c r="C74" s="4">
        <v>30985.5</v>
      </c>
      <c r="D74" s="4">
        <v>20989</v>
      </c>
      <c r="E74" s="4">
        <v>53705.8</v>
      </c>
      <c r="F74" s="4">
        <v>20392.5</v>
      </c>
      <c r="G74" s="4">
        <v>28314.400000000001</v>
      </c>
      <c r="H74" s="4">
        <v>62869.9</v>
      </c>
      <c r="I74" s="4">
        <v>3067746.3</v>
      </c>
      <c r="J74" s="4">
        <v>615778.6</v>
      </c>
      <c r="K74" s="4">
        <v>49012.2</v>
      </c>
      <c r="L74" s="4">
        <v>38865.1</v>
      </c>
      <c r="M74" s="4">
        <v>30778044</v>
      </c>
      <c r="N74" s="4">
        <v>47247.4</v>
      </c>
    </row>
    <row r="75" spans="1:14" x14ac:dyDescent="0.25">
      <c r="A75" t="s">
        <v>1154</v>
      </c>
      <c r="B75" s="4">
        <v>37074.9</v>
      </c>
      <c r="C75" s="4">
        <v>37286</v>
      </c>
      <c r="D75" s="4">
        <v>26071.4</v>
      </c>
      <c r="E75" s="4">
        <v>63501.5</v>
      </c>
      <c r="F75" s="4">
        <v>24444.799999999999</v>
      </c>
      <c r="G75" s="4">
        <v>33390.800000000003</v>
      </c>
      <c r="H75" s="4">
        <v>72742.2</v>
      </c>
      <c r="I75" s="4">
        <v>3845050.8</v>
      </c>
      <c r="J75" s="4">
        <v>714173.8</v>
      </c>
      <c r="K75" s="4">
        <v>65862.399999999994</v>
      </c>
      <c r="L75" s="4">
        <v>50166.5</v>
      </c>
      <c r="M75" s="4">
        <v>38680148</v>
      </c>
      <c r="N75" s="4">
        <v>59143.9</v>
      </c>
    </row>
    <row r="76" spans="1:14" x14ac:dyDescent="0.25">
      <c r="A76" t="s">
        <v>1155</v>
      </c>
      <c r="B76" s="4">
        <v>43624.800000000003</v>
      </c>
      <c r="C76" s="4">
        <v>44189</v>
      </c>
      <c r="D76" s="4">
        <v>31337.3</v>
      </c>
      <c r="E76" s="4">
        <v>73984.3</v>
      </c>
      <c r="F76" s="4">
        <v>28752.1</v>
      </c>
      <c r="G76" s="4">
        <v>39412.400000000001</v>
      </c>
      <c r="H76" s="4">
        <v>82784.3</v>
      </c>
      <c r="I76" s="4">
        <v>4392949.5</v>
      </c>
      <c r="J76" s="4">
        <v>853768.3</v>
      </c>
      <c r="K76" s="4">
        <v>83483.199999999997</v>
      </c>
      <c r="L76" s="4">
        <v>64944.6</v>
      </c>
      <c r="M76" s="4">
        <v>44360744</v>
      </c>
      <c r="N76" s="4">
        <v>71467.7</v>
      </c>
    </row>
    <row r="77" spans="1:14" x14ac:dyDescent="0.25">
      <c r="A77" t="s">
        <v>1156</v>
      </c>
      <c r="B77" s="4">
        <v>50815.3</v>
      </c>
      <c r="C77" s="4">
        <v>53022.2</v>
      </c>
      <c r="D77" s="4">
        <v>37956.1</v>
      </c>
      <c r="E77" s="4">
        <v>87004</v>
      </c>
      <c r="F77" s="4">
        <v>33740.199999999997</v>
      </c>
      <c r="G77" s="4">
        <v>47140.5</v>
      </c>
      <c r="H77" s="4">
        <v>94901.3</v>
      </c>
      <c r="I77" s="4">
        <v>4644803.5</v>
      </c>
      <c r="J77" s="4">
        <v>1015481.7</v>
      </c>
      <c r="K77" s="4">
        <v>110460.1</v>
      </c>
      <c r="L77" s="4">
        <v>83331.7</v>
      </c>
      <c r="M77" s="4">
        <v>46916760</v>
      </c>
      <c r="N77" s="4">
        <v>87715.6</v>
      </c>
    </row>
    <row r="78" spans="1:14" x14ac:dyDescent="0.25">
      <c r="A78" t="s">
        <v>1157</v>
      </c>
      <c r="B78" s="4">
        <v>55410.9</v>
      </c>
      <c r="C78" s="4">
        <v>58865.8</v>
      </c>
      <c r="D78" s="4">
        <v>42168.2</v>
      </c>
      <c r="E78" s="4">
        <v>95817.7</v>
      </c>
      <c r="F78" s="4">
        <v>36803.5</v>
      </c>
      <c r="G78" s="4">
        <v>51824.6</v>
      </c>
      <c r="H78" s="4">
        <v>102102.5</v>
      </c>
      <c r="I78" s="4">
        <v>4676404</v>
      </c>
      <c r="J78" s="4">
        <v>1115791.8</v>
      </c>
      <c r="K78" s="4">
        <v>129964.9</v>
      </c>
      <c r="L78" s="4">
        <v>95172.3</v>
      </c>
      <c r="M78" s="4">
        <v>46933868</v>
      </c>
      <c r="N78" s="4">
        <v>97356.800000000003</v>
      </c>
    </row>
    <row r="79" spans="1:14" x14ac:dyDescent="0.25">
      <c r="A79" t="s">
        <v>1158</v>
      </c>
      <c r="B79" s="4">
        <v>60296.4</v>
      </c>
      <c r="C79" s="4">
        <v>65544</v>
      </c>
      <c r="D79" s="4">
        <v>47406.2</v>
      </c>
      <c r="E79" s="4">
        <v>108004.8</v>
      </c>
      <c r="F79" s="4">
        <v>40629.199999999997</v>
      </c>
      <c r="G79" s="4">
        <v>57570</v>
      </c>
      <c r="H79" s="4">
        <v>111637.8</v>
      </c>
      <c r="I79" s="4">
        <v>4729980.5</v>
      </c>
      <c r="J79" s="4">
        <v>1265519.3</v>
      </c>
      <c r="K79" s="4">
        <v>153090.1</v>
      </c>
      <c r="L79" s="4">
        <v>110384.5</v>
      </c>
      <c r="M79" s="4">
        <v>46934076</v>
      </c>
      <c r="N79" s="4">
        <v>109565.3</v>
      </c>
    </row>
    <row r="80" spans="1:14" x14ac:dyDescent="0.25">
      <c r="A80" t="s">
        <v>1159</v>
      </c>
      <c r="B80" s="4">
        <v>81117.100000000006</v>
      </c>
      <c r="C80" s="4">
        <v>92009.4</v>
      </c>
      <c r="D80" s="4">
        <v>65838</v>
      </c>
      <c r="E80" s="4">
        <v>146150.70000000001</v>
      </c>
      <c r="F80" s="4">
        <v>52773.2</v>
      </c>
      <c r="G80" s="4">
        <v>78656.899999999994</v>
      </c>
      <c r="H80" s="4">
        <v>146376.79999999999</v>
      </c>
      <c r="I80" s="4">
        <v>6930031.5</v>
      </c>
      <c r="J80" s="4">
        <v>1826221.5</v>
      </c>
      <c r="K80" s="4">
        <v>283212.7</v>
      </c>
      <c r="L80" s="4">
        <v>165346.29999999999</v>
      </c>
      <c r="M80" s="4">
        <v>52612360</v>
      </c>
      <c r="N80" s="4">
        <v>149432</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7"/>
  <sheetViews>
    <sheetView workbookViewId="0">
      <selection activeCell="C16" sqref="C16"/>
    </sheetView>
  </sheetViews>
  <sheetFormatPr baseColWidth="10" defaultRowHeight="15" x14ac:dyDescent="0.25"/>
  <cols>
    <col min="1" max="1" width="27.85546875" customWidth="1"/>
    <col min="2" max="3" width="40.5703125" customWidth="1"/>
    <col min="4" max="4" width="47.7109375" customWidth="1"/>
    <col min="5" max="5" width="46.140625" customWidth="1"/>
  </cols>
  <sheetData>
    <row r="1" spans="1:16" x14ac:dyDescent="0.25">
      <c r="A1" s="38" t="s">
        <v>298</v>
      </c>
      <c r="B1" s="38" t="s">
        <v>22</v>
      </c>
      <c r="C1" s="38" t="s">
        <v>406</v>
      </c>
      <c r="D1" s="38" t="s">
        <v>17</v>
      </c>
      <c r="E1" s="38" t="s">
        <v>1555</v>
      </c>
      <c r="F1" s="2" t="s">
        <v>18</v>
      </c>
      <c r="G1" s="2" t="s">
        <v>19</v>
      </c>
      <c r="H1" s="2" t="s">
        <v>264</v>
      </c>
      <c r="I1" s="2" t="s">
        <v>409</v>
      </c>
      <c r="J1" s="2" t="s">
        <v>265</v>
      </c>
      <c r="K1" s="2" t="s">
        <v>405</v>
      </c>
      <c r="L1" s="2" t="s">
        <v>408</v>
      </c>
      <c r="M1" s="2" t="s">
        <v>404</v>
      </c>
      <c r="N1" s="2" t="s">
        <v>403</v>
      </c>
      <c r="O1" s="2" t="s">
        <v>383</v>
      </c>
      <c r="P1" s="2" t="s">
        <v>407</v>
      </c>
    </row>
    <row r="2" spans="1:16" x14ac:dyDescent="0.25">
      <c r="A2" s="38" t="s">
        <v>306</v>
      </c>
      <c r="B2" s="38" t="s">
        <v>307</v>
      </c>
      <c r="C2" s="38" t="s">
        <v>379</v>
      </c>
      <c r="D2" s="38" t="s">
        <v>308</v>
      </c>
      <c r="E2" s="38" t="s">
        <v>309</v>
      </c>
      <c r="F2" s="38" t="s">
        <v>1448</v>
      </c>
      <c r="G2" s="38" t="s">
        <v>1776</v>
      </c>
      <c r="H2" s="38" t="s">
        <v>1454</v>
      </c>
      <c r="I2" s="38" t="s">
        <v>1459</v>
      </c>
      <c r="J2" s="38" t="s">
        <v>1468</v>
      </c>
      <c r="K2" s="38" t="s">
        <v>1469</v>
      </c>
      <c r="L2" s="38" t="s">
        <v>379</v>
      </c>
      <c r="M2" s="38" t="s">
        <v>1470</v>
      </c>
      <c r="N2" s="38" t="s">
        <v>1471</v>
      </c>
      <c r="O2" s="38" t="s">
        <v>1472</v>
      </c>
      <c r="P2" s="38" t="s">
        <v>1473</v>
      </c>
    </row>
    <row r="3" spans="1:16" x14ac:dyDescent="0.25">
      <c r="A3" s="38" t="s">
        <v>310</v>
      </c>
      <c r="B3" s="38" t="s">
        <v>311</v>
      </c>
      <c r="C3" s="38" t="s">
        <v>1763</v>
      </c>
      <c r="D3" s="38" t="s">
        <v>312</v>
      </c>
      <c r="E3" s="38" t="s">
        <v>302</v>
      </c>
      <c r="F3" s="38" t="s">
        <v>1449</v>
      </c>
      <c r="G3" s="38" t="s">
        <v>1777</v>
      </c>
      <c r="H3" s="38" t="s">
        <v>1449</v>
      </c>
      <c r="I3" s="38" t="s">
        <v>1449</v>
      </c>
      <c r="J3" s="38" t="s">
        <v>1449</v>
      </c>
      <c r="K3" s="38" t="s">
        <v>1449</v>
      </c>
      <c r="L3" s="38" t="s">
        <v>1744</v>
      </c>
      <c r="M3" s="38" t="s">
        <v>1449</v>
      </c>
      <c r="N3" s="38" t="s">
        <v>1449</v>
      </c>
      <c r="O3" s="38" t="s">
        <v>1449</v>
      </c>
      <c r="P3" s="38" t="s">
        <v>1449</v>
      </c>
    </row>
    <row r="4" spans="1:16" x14ac:dyDescent="0.25">
      <c r="A4" s="38" t="s">
        <v>313</v>
      </c>
      <c r="B4" s="38" t="s">
        <v>314</v>
      </c>
      <c r="C4" s="38" t="s">
        <v>1764</v>
      </c>
      <c r="D4" s="38" t="s">
        <v>315</v>
      </c>
      <c r="E4" s="38" t="s">
        <v>316</v>
      </c>
      <c r="F4" s="38" t="s">
        <v>300</v>
      </c>
      <c r="G4" s="38" t="s">
        <v>1778</v>
      </c>
      <c r="H4" s="38" t="s">
        <v>300</v>
      </c>
      <c r="I4" s="38" t="s">
        <v>300</v>
      </c>
      <c r="J4" s="38" t="s">
        <v>300</v>
      </c>
      <c r="K4" s="38" t="s">
        <v>300</v>
      </c>
      <c r="L4" s="38" t="s">
        <v>1745</v>
      </c>
      <c r="M4" s="38" t="s">
        <v>300</v>
      </c>
      <c r="N4" s="38" t="s">
        <v>300</v>
      </c>
      <c r="O4" s="38" t="s">
        <v>300</v>
      </c>
      <c r="P4" s="38" t="s">
        <v>300</v>
      </c>
    </row>
    <row r="5" spans="1:16" x14ac:dyDescent="0.25">
      <c r="A5" s="38" t="s">
        <v>317</v>
      </c>
      <c r="B5" s="38" t="s">
        <v>318</v>
      </c>
      <c r="C5" s="38" t="s">
        <v>1765</v>
      </c>
      <c r="D5" s="38" t="s">
        <v>299</v>
      </c>
      <c r="E5" s="38" t="s">
        <v>319</v>
      </c>
      <c r="F5" s="2"/>
      <c r="G5" s="2" t="s">
        <v>300</v>
      </c>
      <c r="H5" s="2"/>
      <c r="I5" s="2"/>
      <c r="J5" s="2"/>
      <c r="K5" s="2"/>
      <c r="L5" s="2" t="s">
        <v>1746</v>
      </c>
      <c r="M5" s="2"/>
      <c r="N5" s="2"/>
      <c r="O5" s="2"/>
      <c r="P5" s="2"/>
    </row>
    <row r="6" spans="1:16" x14ac:dyDescent="0.25">
      <c r="A6" s="38" t="s">
        <v>320</v>
      </c>
      <c r="B6" s="38" t="s">
        <v>321</v>
      </c>
      <c r="C6" s="38" t="s">
        <v>1766</v>
      </c>
      <c r="D6" s="38" t="s">
        <v>322</v>
      </c>
      <c r="E6" s="38" t="s">
        <v>304</v>
      </c>
      <c r="F6" s="38" t="s">
        <v>1450</v>
      </c>
      <c r="G6" s="38"/>
      <c r="H6" s="38" t="s">
        <v>1455</v>
      </c>
      <c r="I6" s="38" t="s">
        <v>1460</v>
      </c>
      <c r="J6" s="38" t="s">
        <v>1467</v>
      </c>
      <c r="K6" s="38" t="s">
        <v>1474</v>
      </c>
      <c r="L6" s="38" t="s">
        <v>300</v>
      </c>
      <c r="M6" s="38" t="s">
        <v>1475</v>
      </c>
      <c r="N6" s="38" t="s">
        <v>1476</v>
      </c>
      <c r="O6" s="38" t="s">
        <v>1477</v>
      </c>
      <c r="P6" s="38" t="s">
        <v>1478</v>
      </c>
    </row>
    <row r="7" spans="1:16" x14ac:dyDescent="0.25">
      <c r="A7" s="38">
        <v>21</v>
      </c>
      <c r="B7" s="38" t="s">
        <v>300</v>
      </c>
      <c r="C7" s="38" t="s">
        <v>300</v>
      </c>
      <c r="D7" s="38" t="s">
        <v>300</v>
      </c>
      <c r="E7" s="38" t="s">
        <v>300</v>
      </c>
      <c r="F7" s="38" t="s">
        <v>1449</v>
      </c>
      <c r="G7" s="38"/>
      <c r="H7" s="38" t="s">
        <v>1449</v>
      </c>
      <c r="I7" s="38" t="s">
        <v>1449</v>
      </c>
      <c r="J7" s="38" t="s">
        <v>1449</v>
      </c>
      <c r="K7" s="38" t="s">
        <v>1449</v>
      </c>
      <c r="L7" s="38"/>
      <c r="M7" s="38" t="s">
        <v>1449</v>
      </c>
      <c r="N7" s="38" t="s">
        <v>1449</v>
      </c>
      <c r="O7" s="38" t="s">
        <v>1449</v>
      </c>
      <c r="P7" s="38" t="s">
        <v>1449</v>
      </c>
    </row>
    <row r="8" spans="1:16" x14ac:dyDescent="0.25">
      <c r="A8" s="38">
        <v>22</v>
      </c>
      <c r="B8" s="38"/>
      <c r="C8" s="2"/>
      <c r="D8" s="38"/>
      <c r="E8" s="38"/>
      <c r="F8" s="38" t="s">
        <v>300</v>
      </c>
      <c r="G8" s="38"/>
      <c r="H8" s="38" t="s">
        <v>300</v>
      </c>
      <c r="I8" s="38" t="s">
        <v>300</v>
      </c>
      <c r="J8" s="38" t="s">
        <v>300</v>
      </c>
      <c r="K8" s="38" t="s">
        <v>300</v>
      </c>
      <c r="L8" s="38"/>
      <c r="M8" s="38" t="s">
        <v>300</v>
      </c>
      <c r="N8" s="38" t="s">
        <v>300</v>
      </c>
      <c r="O8" s="38" t="s">
        <v>300</v>
      </c>
      <c r="P8" s="38" t="s">
        <v>300</v>
      </c>
    </row>
    <row r="9" spans="1:16" x14ac:dyDescent="0.25">
      <c r="A9" s="38">
        <v>23</v>
      </c>
      <c r="B9" s="38"/>
      <c r="C9" s="2"/>
      <c r="D9" s="38"/>
      <c r="E9" s="38"/>
      <c r="F9" s="38"/>
      <c r="G9" s="38"/>
      <c r="H9" s="38"/>
      <c r="I9" s="38"/>
      <c r="J9" s="38"/>
      <c r="K9" s="38"/>
      <c r="L9" s="38"/>
      <c r="M9" s="38"/>
      <c r="N9" s="38"/>
      <c r="O9" s="38"/>
      <c r="P9" s="38"/>
    </row>
    <row r="10" spans="1:16" x14ac:dyDescent="0.25">
      <c r="A10" s="38" t="s">
        <v>323</v>
      </c>
      <c r="B10" s="38" t="s">
        <v>324</v>
      </c>
      <c r="C10" s="38" t="s">
        <v>1747</v>
      </c>
      <c r="D10" s="38" t="s">
        <v>325</v>
      </c>
      <c r="E10" s="38" t="s">
        <v>326</v>
      </c>
      <c r="F10" s="38" t="s">
        <v>1451</v>
      </c>
      <c r="G10" s="38" t="s">
        <v>1779</v>
      </c>
      <c r="H10" s="38" t="s">
        <v>1456</v>
      </c>
      <c r="I10" s="38" t="s">
        <v>1461</v>
      </c>
      <c r="J10" s="38" t="s">
        <v>1466</v>
      </c>
      <c r="K10" s="38" t="s">
        <v>1483</v>
      </c>
      <c r="L10" s="38" t="s">
        <v>1747</v>
      </c>
      <c r="M10" s="38" t="s">
        <v>1479</v>
      </c>
      <c r="N10" s="38" t="s">
        <v>1480</v>
      </c>
      <c r="O10" s="38" t="s">
        <v>1481</v>
      </c>
      <c r="P10" s="38" t="s">
        <v>1482</v>
      </c>
    </row>
    <row r="11" spans="1:16" x14ac:dyDescent="0.25">
      <c r="A11" s="38" t="s">
        <v>327</v>
      </c>
      <c r="B11" s="38" t="s">
        <v>328</v>
      </c>
      <c r="C11" s="38" t="s">
        <v>1767</v>
      </c>
      <c r="D11" s="38" t="s">
        <v>332</v>
      </c>
      <c r="E11" s="38" t="s">
        <v>329</v>
      </c>
      <c r="F11" s="38" t="s">
        <v>1449</v>
      </c>
      <c r="G11" s="38" t="s">
        <v>1780</v>
      </c>
      <c r="H11" s="38" t="s">
        <v>1449</v>
      </c>
      <c r="I11" s="38" t="s">
        <v>1449</v>
      </c>
      <c r="J11" s="38" t="s">
        <v>1449</v>
      </c>
      <c r="K11" s="38" t="s">
        <v>1449</v>
      </c>
      <c r="L11" s="38" t="s">
        <v>1748</v>
      </c>
      <c r="M11" s="38" t="s">
        <v>1449</v>
      </c>
      <c r="N11" s="38" t="s">
        <v>1449</v>
      </c>
      <c r="O11" s="38" t="s">
        <v>1449</v>
      </c>
      <c r="P11" s="38" t="s">
        <v>1449</v>
      </c>
    </row>
    <row r="12" spans="1:16" x14ac:dyDescent="0.25">
      <c r="A12" s="38" t="s">
        <v>330</v>
      </c>
      <c r="B12" s="38" t="s">
        <v>331</v>
      </c>
      <c r="C12" s="38" t="s">
        <v>1768</v>
      </c>
      <c r="D12" s="38" t="s">
        <v>300</v>
      </c>
      <c r="E12" s="38" t="s">
        <v>333</v>
      </c>
      <c r="F12" s="38" t="s">
        <v>300</v>
      </c>
      <c r="G12" s="38" t="s">
        <v>1781</v>
      </c>
      <c r="H12" s="38" t="s">
        <v>300</v>
      </c>
      <c r="I12" s="38" t="s">
        <v>300</v>
      </c>
      <c r="J12" s="38" t="s">
        <v>300</v>
      </c>
      <c r="K12" s="38" t="s">
        <v>300</v>
      </c>
      <c r="L12" s="38" t="s">
        <v>1749</v>
      </c>
      <c r="M12" s="38" t="s">
        <v>300</v>
      </c>
      <c r="N12" s="38" t="s">
        <v>300</v>
      </c>
      <c r="O12" s="38" t="s">
        <v>300</v>
      </c>
      <c r="P12" s="38" t="s">
        <v>300</v>
      </c>
    </row>
    <row r="13" spans="1:16" x14ac:dyDescent="0.25">
      <c r="A13" s="38" t="s">
        <v>1760</v>
      </c>
      <c r="B13" s="38" t="s">
        <v>300</v>
      </c>
      <c r="C13" s="38" t="s">
        <v>1769</v>
      </c>
      <c r="D13" s="2"/>
      <c r="E13" s="38" t="s">
        <v>300</v>
      </c>
      <c r="F13" s="38"/>
      <c r="G13" s="38" t="s">
        <v>1782</v>
      </c>
      <c r="H13" s="38"/>
      <c r="I13" s="38"/>
      <c r="J13" s="38"/>
      <c r="K13" s="38"/>
      <c r="L13" s="38" t="s">
        <v>1750</v>
      </c>
      <c r="M13" s="38"/>
      <c r="N13" s="38"/>
      <c r="O13" s="38"/>
      <c r="P13" s="38"/>
    </row>
    <row r="14" spans="1:16" x14ac:dyDescent="0.25">
      <c r="A14" s="38" t="s">
        <v>1761</v>
      </c>
      <c r="B14" s="38"/>
      <c r="C14" s="38" t="s">
        <v>300</v>
      </c>
      <c r="D14" s="38"/>
      <c r="E14" s="38"/>
      <c r="F14" s="38" t="s">
        <v>1452</v>
      </c>
      <c r="G14" s="38" t="s">
        <v>300</v>
      </c>
      <c r="H14" s="38" t="s">
        <v>1457</v>
      </c>
      <c r="I14" s="38" t="s">
        <v>1462</v>
      </c>
      <c r="J14" s="38" t="s">
        <v>1465</v>
      </c>
      <c r="K14" s="38" t="s">
        <v>1484</v>
      </c>
      <c r="L14" s="38" t="s">
        <v>1751</v>
      </c>
      <c r="M14" s="38" t="s">
        <v>1485</v>
      </c>
      <c r="N14" s="38" t="s">
        <v>1486</v>
      </c>
      <c r="O14" s="38" t="s">
        <v>1487</v>
      </c>
      <c r="P14" s="38" t="s">
        <v>1488</v>
      </c>
    </row>
    <row r="15" spans="1:16" x14ac:dyDescent="0.25">
      <c r="A15" s="38">
        <v>15</v>
      </c>
      <c r="B15" s="2"/>
      <c r="C15" s="38"/>
      <c r="D15" s="38" t="s">
        <v>336</v>
      </c>
      <c r="E15" s="38" t="s">
        <v>337</v>
      </c>
      <c r="F15" s="38" t="s">
        <v>1449</v>
      </c>
      <c r="G15" s="38"/>
      <c r="H15" s="38" t="s">
        <v>1449</v>
      </c>
      <c r="I15" s="38" t="s">
        <v>1449</v>
      </c>
      <c r="J15" s="38" t="s">
        <v>1449</v>
      </c>
      <c r="K15" s="38" t="s">
        <v>1449</v>
      </c>
      <c r="L15" s="38" t="s">
        <v>300</v>
      </c>
      <c r="M15" s="38" t="s">
        <v>1449</v>
      </c>
      <c r="N15" s="38" t="s">
        <v>1449</v>
      </c>
      <c r="O15" s="38" t="s">
        <v>1449</v>
      </c>
      <c r="P15" s="38" t="s">
        <v>1449</v>
      </c>
    </row>
    <row r="16" spans="1:16" x14ac:dyDescent="0.25">
      <c r="A16" s="38">
        <v>27</v>
      </c>
      <c r="B16" s="2"/>
      <c r="C16" s="38"/>
      <c r="D16" s="38" t="s">
        <v>340</v>
      </c>
      <c r="E16" s="38" t="s">
        <v>341</v>
      </c>
      <c r="F16" s="38" t="s">
        <v>300</v>
      </c>
      <c r="G16" s="38"/>
      <c r="H16" s="38" t="s">
        <v>300</v>
      </c>
      <c r="I16" s="38" t="s">
        <v>300</v>
      </c>
      <c r="J16" s="38" t="s">
        <v>300</v>
      </c>
      <c r="K16" s="38" t="s">
        <v>300</v>
      </c>
      <c r="L16" s="38"/>
      <c r="M16" s="38" t="s">
        <v>300</v>
      </c>
      <c r="N16" s="38" t="s">
        <v>300</v>
      </c>
      <c r="O16" s="38" t="s">
        <v>300</v>
      </c>
      <c r="P16" s="38" t="s">
        <v>300</v>
      </c>
    </row>
    <row r="17" spans="1:16" x14ac:dyDescent="0.25">
      <c r="A17" s="38" t="s">
        <v>334</v>
      </c>
      <c r="B17" s="38" t="s">
        <v>335</v>
      </c>
      <c r="C17" s="38" t="s">
        <v>380</v>
      </c>
      <c r="D17" s="38" t="s">
        <v>343</v>
      </c>
      <c r="E17" s="38" t="s">
        <v>344</v>
      </c>
      <c r="F17" s="38"/>
      <c r="G17" s="38" t="s">
        <v>1783</v>
      </c>
      <c r="H17" s="38"/>
      <c r="I17" s="38"/>
      <c r="J17" s="38"/>
      <c r="K17" s="38"/>
      <c r="L17" s="38" t="s">
        <v>380</v>
      </c>
      <c r="M17" s="38"/>
      <c r="N17" s="38"/>
      <c r="O17" s="38"/>
      <c r="P17" s="38"/>
    </row>
    <row r="18" spans="1:16" x14ac:dyDescent="0.25">
      <c r="A18" s="38" t="s">
        <v>338</v>
      </c>
      <c r="B18" s="38" t="s">
        <v>339</v>
      </c>
      <c r="C18" s="38" t="s">
        <v>1770</v>
      </c>
      <c r="D18" s="38" t="s">
        <v>347</v>
      </c>
      <c r="E18" s="38" t="s">
        <v>348</v>
      </c>
      <c r="F18" s="38" t="s">
        <v>1453</v>
      </c>
      <c r="G18" s="38" t="s">
        <v>1784</v>
      </c>
      <c r="H18" s="38" t="s">
        <v>1458</v>
      </c>
      <c r="I18" s="38" t="s">
        <v>1463</v>
      </c>
      <c r="J18" s="38" t="s">
        <v>1464</v>
      </c>
      <c r="K18" s="38" t="s">
        <v>1493</v>
      </c>
      <c r="L18" s="38" t="s">
        <v>1752</v>
      </c>
      <c r="M18" s="38" t="s">
        <v>1489</v>
      </c>
      <c r="N18" s="38" t="s">
        <v>1490</v>
      </c>
      <c r="O18" s="38" t="s">
        <v>1491</v>
      </c>
      <c r="P18" s="38" t="s">
        <v>1492</v>
      </c>
    </row>
    <row r="19" spans="1:16" x14ac:dyDescent="0.25">
      <c r="A19" s="38" t="s">
        <v>342</v>
      </c>
      <c r="B19" s="38" t="s">
        <v>303</v>
      </c>
      <c r="C19" s="38" t="s">
        <v>1771</v>
      </c>
      <c r="D19" s="38" t="s">
        <v>300</v>
      </c>
      <c r="E19" s="38" t="s">
        <v>300</v>
      </c>
      <c r="F19" s="38" t="s">
        <v>1449</v>
      </c>
      <c r="G19" s="38" t="s">
        <v>1785</v>
      </c>
      <c r="H19" s="38" t="s">
        <v>1449</v>
      </c>
      <c r="I19" s="38" t="s">
        <v>1449</v>
      </c>
      <c r="J19" s="38" t="s">
        <v>1449</v>
      </c>
      <c r="K19" s="38" t="s">
        <v>1449</v>
      </c>
      <c r="L19" s="38" t="s">
        <v>1753</v>
      </c>
      <c r="M19" s="38" t="s">
        <v>1449</v>
      </c>
      <c r="N19" s="38" t="s">
        <v>1449</v>
      </c>
      <c r="O19" s="38" t="s">
        <v>1449</v>
      </c>
      <c r="P19" s="38" t="s">
        <v>1449</v>
      </c>
    </row>
    <row r="20" spans="1:16" x14ac:dyDescent="0.25">
      <c r="A20" s="38" t="s">
        <v>345</v>
      </c>
      <c r="B20" s="38" t="s">
        <v>346</v>
      </c>
      <c r="C20" s="38" t="s">
        <v>300</v>
      </c>
      <c r="D20" s="38" t="s">
        <v>351</v>
      </c>
      <c r="E20" s="38" t="s">
        <v>352</v>
      </c>
      <c r="F20" s="38" t="s">
        <v>300</v>
      </c>
      <c r="G20" s="38" t="s">
        <v>300</v>
      </c>
      <c r="H20" s="38" t="s">
        <v>300</v>
      </c>
      <c r="I20" s="38" t="s">
        <v>300</v>
      </c>
      <c r="J20" s="38" t="s">
        <v>300</v>
      </c>
      <c r="K20" s="38" t="s">
        <v>300</v>
      </c>
      <c r="L20" s="38" t="s">
        <v>300</v>
      </c>
      <c r="M20" s="38" t="s">
        <v>300</v>
      </c>
      <c r="N20" s="38" t="s">
        <v>300</v>
      </c>
      <c r="O20" s="38" t="s">
        <v>300</v>
      </c>
      <c r="P20" s="38" t="s">
        <v>300</v>
      </c>
    </row>
    <row r="21" spans="1:16" x14ac:dyDescent="0.25">
      <c r="A21" s="72">
        <v>31</v>
      </c>
      <c r="B21" s="38" t="s">
        <v>300</v>
      </c>
      <c r="C21" s="38"/>
      <c r="D21" s="38" t="s">
        <v>354</v>
      </c>
      <c r="E21" s="38" t="s">
        <v>355</v>
      </c>
      <c r="F21" s="38"/>
      <c r="G21" s="2"/>
      <c r="H21" s="2"/>
      <c r="I21" s="2"/>
      <c r="J21" s="2"/>
      <c r="K21" s="2"/>
      <c r="L21" s="2"/>
      <c r="M21" s="2"/>
      <c r="N21" s="2"/>
      <c r="O21" s="2"/>
      <c r="P21" s="2"/>
    </row>
    <row r="22" spans="1:16" x14ac:dyDescent="0.25">
      <c r="A22" s="72">
        <v>32</v>
      </c>
      <c r="B22" s="38"/>
      <c r="C22" s="38"/>
      <c r="D22" s="38"/>
      <c r="E22" s="38"/>
      <c r="F22" s="38"/>
      <c r="G22" s="2"/>
      <c r="H22" s="2"/>
      <c r="I22" s="2"/>
      <c r="J22" s="2"/>
      <c r="K22" s="2"/>
      <c r="L22" s="2"/>
      <c r="M22" s="2"/>
      <c r="N22" s="2"/>
      <c r="O22" s="2"/>
      <c r="P22" s="2"/>
    </row>
    <row r="23" spans="1:16" x14ac:dyDescent="0.25">
      <c r="A23" s="39" t="s">
        <v>349</v>
      </c>
      <c r="B23" s="38" t="s">
        <v>350</v>
      </c>
      <c r="C23" s="38" t="s">
        <v>381</v>
      </c>
      <c r="D23" s="38" t="s">
        <v>357</v>
      </c>
      <c r="E23" s="38" t="s">
        <v>358</v>
      </c>
      <c r="F23" s="38"/>
      <c r="G23" s="2" t="s">
        <v>1786</v>
      </c>
      <c r="H23" s="2"/>
      <c r="I23" s="2"/>
      <c r="J23" s="2"/>
      <c r="K23" s="2"/>
      <c r="L23" s="2" t="s">
        <v>381</v>
      </c>
      <c r="M23" s="2"/>
      <c r="N23" s="2"/>
      <c r="O23" s="2"/>
      <c r="P23" s="2"/>
    </row>
    <row r="24" spans="1:16" x14ac:dyDescent="0.25">
      <c r="A24" s="38" t="s">
        <v>353</v>
      </c>
      <c r="B24" s="38" t="s">
        <v>305</v>
      </c>
      <c r="C24" s="38" t="s">
        <v>1772</v>
      </c>
      <c r="D24" s="38" t="s">
        <v>300</v>
      </c>
      <c r="E24" s="38" t="s">
        <v>300</v>
      </c>
      <c r="F24" s="38"/>
      <c r="G24" s="2" t="s">
        <v>1787</v>
      </c>
      <c r="H24" s="2"/>
      <c r="I24" s="2"/>
      <c r="J24" s="2"/>
      <c r="K24" s="2"/>
      <c r="L24" s="2" t="s">
        <v>1754</v>
      </c>
      <c r="M24" s="2"/>
      <c r="N24" s="2"/>
      <c r="O24" s="2"/>
      <c r="P24" s="2"/>
    </row>
    <row r="25" spans="1:16" x14ac:dyDescent="0.25">
      <c r="A25" s="38" t="s">
        <v>356</v>
      </c>
      <c r="B25" s="38" t="s">
        <v>301</v>
      </c>
      <c r="C25" s="38" t="s">
        <v>1773</v>
      </c>
      <c r="D25" s="38"/>
      <c r="E25" s="38"/>
      <c r="F25" s="38"/>
      <c r="G25" s="2" t="s">
        <v>1788</v>
      </c>
      <c r="H25" s="2"/>
      <c r="I25" s="2"/>
      <c r="J25" s="2"/>
      <c r="K25" s="2"/>
      <c r="L25" s="2" t="s">
        <v>1755</v>
      </c>
      <c r="M25" s="2"/>
      <c r="N25" s="2"/>
      <c r="O25" s="2"/>
      <c r="P25" s="2"/>
    </row>
    <row r="26" spans="1:16" x14ac:dyDescent="0.25">
      <c r="A26" s="38" t="s">
        <v>1762</v>
      </c>
      <c r="B26" s="38" t="s">
        <v>300</v>
      </c>
      <c r="C26" s="38" t="s">
        <v>1774</v>
      </c>
      <c r="D26" s="38" t="s">
        <v>361</v>
      </c>
      <c r="E26" s="38" t="s">
        <v>362</v>
      </c>
      <c r="F26" s="38"/>
      <c r="G26" s="2" t="s">
        <v>1789</v>
      </c>
      <c r="H26" s="2"/>
      <c r="I26" s="2"/>
      <c r="J26" s="2"/>
      <c r="K26" s="2"/>
      <c r="L26" s="2" t="s">
        <v>1756</v>
      </c>
      <c r="M26" s="2"/>
      <c r="N26" s="2"/>
      <c r="O26" s="2"/>
      <c r="P26" s="2"/>
    </row>
    <row r="27" spans="1:16" x14ac:dyDescent="0.25">
      <c r="A27" s="38">
        <v>36</v>
      </c>
      <c r="B27" s="38"/>
      <c r="C27" s="38" t="s">
        <v>300</v>
      </c>
      <c r="D27" s="38" t="s">
        <v>365</v>
      </c>
      <c r="E27" s="38" t="s">
        <v>366</v>
      </c>
      <c r="F27" s="38"/>
      <c r="G27" s="2" t="s">
        <v>300</v>
      </c>
      <c r="H27" s="2"/>
      <c r="I27" s="2"/>
      <c r="J27" s="2"/>
      <c r="K27" s="2"/>
      <c r="L27" s="2" t="s">
        <v>300</v>
      </c>
      <c r="M27" s="2"/>
      <c r="N27" s="2"/>
      <c r="O27" s="2"/>
      <c r="P27" s="2"/>
    </row>
    <row r="28" spans="1:16" x14ac:dyDescent="0.25">
      <c r="A28" s="38">
        <v>37</v>
      </c>
      <c r="B28" s="2"/>
      <c r="C28" s="38"/>
      <c r="D28" s="38" t="s">
        <v>369</v>
      </c>
      <c r="E28" s="38" t="s">
        <v>370</v>
      </c>
      <c r="F28" s="2"/>
      <c r="G28" s="2"/>
      <c r="H28" s="2"/>
      <c r="I28" s="2"/>
      <c r="J28" s="2"/>
      <c r="K28" s="2"/>
      <c r="L28" s="2"/>
      <c r="M28" s="2"/>
      <c r="N28" s="2"/>
      <c r="O28" s="2"/>
      <c r="P28" s="2"/>
    </row>
    <row r="29" spans="1:16" x14ac:dyDescent="0.25">
      <c r="A29" s="38" t="s">
        <v>359</v>
      </c>
      <c r="B29" s="38" t="s">
        <v>360</v>
      </c>
      <c r="C29" s="38" t="s">
        <v>382</v>
      </c>
      <c r="D29" s="38" t="s">
        <v>373</v>
      </c>
      <c r="E29" s="38" t="s">
        <v>374</v>
      </c>
      <c r="F29" s="2"/>
      <c r="G29" s="2" t="s">
        <v>1790</v>
      </c>
      <c r="H29" s="2"/>
      <c r="I29" s="2"/>
      <c r="J29" s="2"/>
      <c r="K29" s="2"/>
      <c r="L29" s="2" t="s">
        <v>382</v>
      </c>
      <c r="M29" s="2"/>
      <c r="N29" s="2"/>
      <c r="O29" s="2"/>
      <c r="P29" s="2"/>
    </row>
    <row r="30" spans="1:16" x14ac:dyDescent="0.25">
      <c r="A30" s="38" t="s">
        <v>363</v>
      </c>
      <c r="B30" s="38" t="s">
        <v>364</v>
      </c>
      <c r="C30" s="38" t="s">
        <v>1757</v>
      </c>
      <c r="D30" s="38" t="s">
        <v>377</v>
      </c>
      <c r="E30" s="38" t="s">
        <v>378</v>
      </c>
      <c r="F30" s="2"/>
      <c r="G30" s="2" t="s">
        <v>1791</v>
      </c>
      <c r="H30" s="2"/>
      <c r="I30" s="2"/>
      <c r="J30" s="2"/>
      <c r="K30" s="2"/>
      <c r="L30" s="2" t="s">
        <v>1757</v>
      </c>
      <c r="M30" s="2"/>
      <c r="N30" s="2"/>
      <c r="O30" s="2"/>
      <c r="P30" s="2"/>
    </row>
    <row r="31" spans="1:16" x14ac:dyDescent="0.25">
      <c r="A31" s="38" t="s">
        <v>367</v>
      </c>
      <c r="B31" s="38" t="s">
        <v>368</v>
      </c>
      <c r="C31" s="38" t="s">
        <v>1758</v>
      </c>
      <c r="D31" s="38" t="s">
        <v>300</v>
      </c>
      <c r="E31" s="38" t="s">
        <v>300</v>
      </c>
      <c r="F31" s="2"/>
      <c r="G31" s="2" t="s">
        <v>1792</v>
      </c>
      <c r="H31" s="2"/>
      <c r="I31" s="2"/>
      <c r="J31" s="2"/>
      <c r="K31" s="2"/>
      <c r="L31" s="2" t="s">
        <v>1758</v>
      </c>
      <c r="M31" s="2"/>
      <c r="N31" s="2"/>
      <c r="O31" s="2"/>
      <c r="P31" s="2"/>
    </row>
    <row r="32" spans="1:16" x14ac:dyDescent="0.25">
      <c r="A32" s="38" t="s">
        <v>371</v>
      </c>
      <c r="B32" s="38" t="s">
        <v>372</v>
      </c>
      <c r="C32" s="38" t="s">
        <v>1775</v>
      </c>
      <c r="D32" s="38"/>
      <c r="E32" s="2"/>
      <c r="F32" s="2"/>
      <c r="G32" s="2" t="s">
        <v>1793</v>
      </c>
      <c r="H32" s="2"/>
      <c r="I32" s="2"/>
      <c r="J32" s="2"/>
      <c r="K32" s="2"/>
      <c r="L32" s="2" t="s">
        <v>1759</v>
      </c>
      <c r="M32" s="2"/>
      <c r="N32" s="2"/>
      <c r="O32" s="2"/>
      <c r="P32" s="2"/>
    </row>
    <row r="33" spans="1:16" x14ac:dyDescent="0.25">
      <c r="A33" s="38" t="s">
        <v>375</v>
      </c>
      <c r="B33" s="38" t="s">
        <v>376</v>
      </c>
      <c r="C33" s="38" t="s">
        <v>300</v>
      </c>
      <c r="D33" s="38"/>
      <c r="E33" s="2"/>
      <c r="F33" s="2"/>
      <c r="G33" s="2" t="s">
        <v>300</v>
      </c>
      <c r="H33" s="2"/>
      <c r="I33" s="2"/>
      <c r="J33" s="2"/>
      <c r="K33" s="2"/>
      <c r="L33" s="2" t="s">
        <v>300</v>
      </c>
      <c r="M33" s="2"/>
      <c r="N33" s="2"/>
      <c r="O33" s="2"/>
      <c r="P33" s="2"/>
    </row>
    <row r="34" spans="1:16" x14ac:dyDescent="0.25">
      <c r="A34" s="38">
        <v>42</v>
      </c>
      <c r="B34" s="38" t="s">
        <v>300</v>
      </c>
      <c r="C34" s="38"/>
      <c r="D34" s="38"/>
      <c r="E34" s="2"/>
      <c r="F34" s="2"/>
      <c r="G34" s="2"/>
      <c r="H34" s="2"/>
      <c r="I34" s="2"/>
      <c r="J34" s="2"/>
      <c r="K34" s="2"/>
      <c r="L34" s="2"/>
      <c r="M34" s="2"/>
      <c r="N34" s="2"/>
      <c r="O34" s="2"/>
      <c r="P34" s="2"/>
    </row>
    <row r="35" spans="1:16" x14ac:dyDescent="0.25">
      <c r="A35" s="38">
        <v>43</v>
      </c>
      <c r="B35" s="38"/>
      <c r="C35" s="38"/>
      <c r="D35" s="38"/>
      <c r="E35" s="2"/>
      <c r="F35" s="2"/>
      <c r="G35" s="2"/>
      <c r="H35" s="2"/>
      <c r="I35" s="2"/>
      <c r="J35" s="2"/>
      <c r="K35" s="2"/>
      <c r="L35" s="2"/>
      <c r="M35" s="2"/>
      <c r="N35" s="2"/>
      <c r="O35" s="2"/>
      <c r="P35" s="2"/>
    </row>
    <row r="36" spans="1:16" x14ac:dyDescent="0.25">
      <c r="A36" s="38">
        <v>44</v>
      </c>
      <c r="B36" s="38"/>
      <c r="C36" s="38"/>
      <c r="D36" s="38"/>
      <c r="E36" s="2"/>
      <c r="F36" s="2"/>
      <c r="G36" s="2"/>
      <c r="H36" s="2"/>
      <c r="I36" s="2"/>
      <c r="J36" s="2"/>
      <c r="K36" s="2"/>
      <c r="L36" s="2"/>
      <c r="M36" s="2"/>
      <c r="N36" s="2"/>
      <c r="O36" s="2"/>
      <c r="P36" s="2"/>
    </row>
    <row r="37" spans="1:16" x14ac:dyDescent="0.25">
      <c r="A37" s="38">
        <v>45</v>
      </c>
      <c r="B37" s="38"/>
      <c r="C37" s="38"/>
      <c r="D37" s="38"/>
      <c r="E37" s="2"/>
      <c r="F37" s="2"/>
      <c r="G37" s="2"/>
      <c r="H37" s="2"/>
      <c r="I37" s="2"/>
      <c r="J37" s="2"/>
      <c r="K37" s="2"/>
      <c r="L37" s="2"/>
      <c r="M37" s="2"/>
      <c r="N37" s="2"/>
      <c r="O37" s="2"/>
      <c r="P37" s="2"/>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42"/>
  <sheetViews>
    <sheetView workbookViewId="0">
      <pane ySplit="1" topLeftCell="A2" activePane="bottomLeft" state="frozen"/>
      <selection pane="bottomLeft" activeCell="A34" sqref="A34"/>
    </sheetView>
  </sheetViews>
  <sheetFormatPr baseColWidth="10" defaultColWidth="9.140625" defaultRowHeight="15" x14ac:dyDescent="0.25"/>
  <cols>
    <col min="1" max="1" width="33.42578125" style="1" customWidth="1"/>
    <col min="2" max="2" width="10.42578125" customWidth="1"/>
    <col min="3" max="3" width="10" customWidth="1"/>
    <col min="4" max="8" width="10.42578125" bestFit="1" customWidth="1"/>
    <col min="9" max="9" width="10.42578125" customWidth="1"/>
    <col min="10" max="10" width="11.42578125" bestFit="1" customWidth="1"/>
    <col min="13" max="13" width="11.42578125" bestFit="1" customWidth="1"/>
    <col min="14" max="15" width="10.42578125" bestFit="1" customWidth="1"/>
    <col min="16" max="16" width="11.42578125" bestFit="1" customWidth="1"/>
    <col min="17" max="17" width="10.42578125" bestFit="1" customWidth="1"/>
    <col min="18" max="18" width="9.42578125" bestFit="1" customWidth="1"/>
  </cols>
  <sheetData>
    <row r="1" spans="1:18" s="1" customFormat="1" x14ac:dyDescent="0.25">
      <c r="A1" s="1" t="s">
        <v>0</v>
      </c>
      <c r="B1" s="1" t="s">
        <v>249</v>
      </c>
      <c r="C1" s="1" t="s">
        <v>8</v>
      </c>
      <c r="D1" s="1" t="s">
        <v>1</v>
      </c>
      <c r="E1" s="1" t="s">
        <v>2</v>
      </c>
      <c r="F1" s="1" t="s">
        <v>3</v>
      </c>
      <c r="G1" s="1" t="s">
        <v>4</v>
      </c>
      <c r="H1" s="1" t="s">
        <v>5</v>
      </c>
      <c r="I1" s="1" t="s">
        <v>244</v>
      </c>
      <c r="J1" s="1" t="s">
        <v>6</v>
      </c>
      <c r="K1" s="1" t="s">
        <v>190</v>
      </c>
      <c r="L1" s="1" t="s">
        <v>191</v>
      </c>
      <c r="M1" s="1" t="s">
        <v>7</v>
      </c>
    </row>
    <row r="2" spans="1:18" s="1" customFormat="1" x14ac:dyDescent="0.25">
      <c r="A2" s="1" t="s">
        <v>248</v>
      </c>
      <c r="B2" s="7">
        <v>4500</v>
      </c>
      <c r="C2" s="7">
        <f>ROUND($B$2*C3/SUM($C3:$H3),0)</f>
        <v>798</v>
      </c>
      <c r="D2" s="7">
        <f>ROUND($B$2*D3/SUM($C3:$H3),0)</f>
        <v>1048</v>
      </c>
      <c r="E2" s="7">
        <f>ROUND($B$2*E3/SUM($C3:$H3),0)</f>
        <v>756</v>
      </c>
      <c r="F2" s="7">
        <f>MAX(500,ROUND($B$2*F3/SUM($C3:$H3),0))</f>
        <v>500</v>
      </c>
      <c r="G2" s="7">
        <f>ROUND($B$2*G3/SUM($C3:$H3),0)</f>
        <v>603</v>
      </c>
      <c r="H2" s="7">
        <f>ROUND($B$2*H3/SUM($C3:$H3),0)</f>
        <v>826</v>
      </c>
      <c r="I2" s="7">
        <v>469</v>
      </c>
      <c r="J2" s="1">
        <v>2000</v>
      </c>
      <c r="K2" s="1">
        <v>1000</v>
      </c>
      <c r="L2" s="1">
        <v>1000</v>
      </c>
      <c r="M2" s="1">
        <v>3000</v>
      </c>
    </row>
    <row r="3" spans="1:18" x14ac:dyDescent="0.25">
      <c r="A3" s="1" t="s">
        <v>247</v>
      </c>
      <c r="B3" s="6"/>
      <c r="C3" s="2">
        <v>53362</v>
      </c>
      <c r="D3" s="33">
        <v>70087</v>
      </c>
      <c r="E3" s="2">
        <v>50531</v>
      </c>
      <c r="F3" s="2">
        <v>31352</v>
      </c>
      <c r="G3" s="2">
        <v>40302</v>
      </c>
      <c r="H3" s="2">
        <v>55199</v>
      </c>
      <c r="I3" s="2">
        <v>7365</v>
      </c>
      <c r="J3" s="2">
        <v>105918</v>
      </c>
      <c r="K3">
        <v>114401</v>
      </c>
      <c r="L3" s="2">
        <v>24903</v>
      </c>
      <c r="M3" s="2">
        <v>274384</v>
      </c>
      <c r="N3" s="2"/>
      <c r="O3" s="2"/>
      <c r="P3" s="2"/>
      <c r="Q3" s="2"/>
      <c r="R3" s="2"/>
    </row>
    <row r="4" spans="1:18" x14ac:dyDescent="0.25">
      <c r="A4" s="2" t="s">
        <v>246</v>
      </c>
      <c r="B4" s="32"/>
      <c r="C4" s="32">
        <v>66651</v>
      </c>
      <c r="D4" s="32">
        <v>84075</v>
      </c>
      <c r="E4" s="32">
        <v>59146</v>
      </c>
      <c r="F4" s="32">
        <v>38141</v>
      </c>
      <c r="G4" s="32">
        <v>47890</v>
      </c>
      <c r="H4" s="32">
        <v>69551</v>
      </c>
      <c r="I4" s="32">
        <v>8967</v>
      </c>
      <c r="J4" s="32">
        <v>123103</v>
      </c>
      <c r="K4" s="2">
        <v>143997</v>
      </c>
      <c r="L4" s="2">
        <v>34566</v>
      </c>
      <c r="M4" s="32">
        <v>347276</v>
      </c>
      <c r="N4" s="2"/>
      <c r="O4" s="2"/>
      <c r="P4" s="2"/>
      <c r="Q4" s="2"/>
      <c r="R4" s="2"/>
    </row>
    <row r="5" spans="1:18" x14ac:dyDescent="0.25">
      <c r="A5" s="1" t="s">
        <v>250</v>
      </c>
      <c r="B5" s="32"/>
      <c r="C5" s="32" t="s">
        <v>251</v>
      </c>
      <c r="D5" s="32"/>
      <c r="E5" s="32"/>
      <c r="F5" s="32"/>
      <c r="G5" s="32"/>
      <c r="H5" s="32"/>
      <c r="I5" s="32"/>
      <c r="J5" s="32"/>
      <c r="K5" s="2"/>
      <c r="L5" s="2"/>
      <c r="M5" s="32" t="s">
        <v>252</v>
      </c>
      <c r="N5" s="2"/>
      <c r="O5" s="2"/>
      <c r="P5" s="2"/>
      <c r="Q5" s="2"/>
      <c r="R5" s="2"/>
    </row>
    <row r="6" spans="1:18" x14ac:dyDescent="0.25">
      <c r="B6" s="32"/>
      <c r="C6" s="32"/>
      <c r="D6" s="32"/>
      <c r="E6" s="32"/>
      <c r="F6" s="32"/>
      <c r="G6" s="32"/>
      <c r="H6" s="32"/>
      <c r="I6" s="32"/>
      <c r="J6" s="32"/>
      <c r="K6" s="2"/>
      <c r="L6" s="2"/>
      <c r="M6" s="32"/>
      <c r="N6" s="2"/>
      <c r="O6" s="2"/>
      <c r="P6" s="2"/>
      <c r="Q6" s="2"/>
      <c r="R6" s="2"/>
    </row>
    <row r="7" spans="1:18" x14ac:dyDescent="0.25">
      <c r="B7" s="32"/>
      <c r="C7" s="32"/>
      <c r="D7" s="32"/>
      <c r="E7" s="32"/>
      <c r="F7" s="32"/>
      <c r="G7" s="32"/>
      <c r="H7" s="32"/>
      <c r="I7" s="32"/>
      <c r="J7" s="32"/>
      <c r="K7" s="2"/>
      <c r="L7" s="2"/>
      <c r="M7" s="32"/>
      <c r="N7" s="2"/>
      <c r="O7" s="2"/>
      <c r="P7" s="2"/>
      <c r="Q7" s="2"/>
      <c r="R7" s="2"/>
    </row>
    <row r="8" spans="1:18" x14ac:dyDescent="0.25">
      <c r="A8" s="2"/>
      <c r="B8" s="32"/>
      <c r="C8" s="32"/>
      <c r="D8" s="32"/>
      <c r="E8" s="32"/>
      <c r="F8" s="32"/>
      <c r="G8" s="32"/>
      <c r="H8" s="32"/>
      <c r="I8" s="32"/>
      <c r="J8" s="32"/>
      <c r="K8" s="2"/>
      <c r="L8" s="2"/>
      <c r="M8" s="32"/>
      <c r="N8" s="2"/>
      <c r="O8" s="2"/>
      <c r="P8" s="2"/>
      <c r="Q8" s="2"/>
      <c r="R8" s="2"/>
    </row>
    <row r="9" spans="1:18" x14ac:dyDescent="0.25">
      <c r="B9" s="31"/>
      <c r="C9" s="31"/>
      <c r="D9" s="73" t="s">
        <v>245</v>
      </c>
      <c r="E9" s="73"/>
      <c r="F9" s="73"/>
      <c r="G9" s="73"/>
      <c r="H9" s="73"/>
      <c r="I9" s="31"/>
      <c r="J9" s="31"/>
      <c r="K9" s="31"/>
      <c r="L9" s="31"/>
      <c r="M9" s="31"/>
      <c r="N9" s="2"/>
      <c r="O9" s="2"/>
      <c r="P9" s="2"/>
      <c r="Q9" s="2"/>
      <c r="R9" s="2"/>
    </row>
    <row r="10" spans="1:18" x14ac:dyDescent="0.25">
      <c r="A10" s="2" t="s">
        <v>187</v>
      </c>
      <c r="B10" s="2"/>
      <c r="C10" s="2">
        <v>45</v>
      </c>
      <c r="D10" s="2">
        <v>45</v>
      </c>
      <c r="E10" s="2">
        <v>45</v>
      </c>
      <c r="F10" s="2">
        <v>45</v>
      </c>
      <c r="G10" s="2">
        <v>45</v>
      </c>
      <c r="H10" s="2">
        <v>45</v>
      </c>
      <c r="I10" s="2"/>
      <c r="J10" s="2">
        <v>45</v>
      </c>
      <c r="L10" s="2"/>
      <c r="M10" s="2">
        <v>45</v>
      </c>
    </row>
    <row r="11" spans="1:18" x14ac:dyDescent="0.25">
      <c r="A11" s="2" t="s">
        <v>229</v>
      </c>
      <c r="B11" s="21"/>
      <c r="C11" s="21">
        <f t="shared" ref="C11:H11" si="0">2.5*C10/1000</f>
        <v>0.1125</v>
      </c>
      <c r="D11" s="21">
        <f t="shared" si="0"/>
        <v>0.1125</v>
      </c>
      <c r="E11" s="21">
        <f t="shared" si="0"/>
        <v>0.1125</v>
      </c>
      <c r="F11" s="21">
        <f t="shared" si="0"/>
        <v>0.1125</v>
      </c>
      <c r="G11" s="21">
        <f t="shared" si="0"/>
        <v>0.1125</v>
      </c>
      <c r="H11" s="21">
        <f t="shared" si="0"/>
        <v>0.1125</v>
      </c>
      <c r="I11" s="21"/>
      <c r="J11" s="21">
        <f>2.5*J10/1000</f>
        <v>0.1125</v>
      </c>
      <c r="L11" s="21"/>
      <c r="M11" s="21">
        <f>2.5*M10/1000</f>
        <v>0.1125</v>
      </c>
      <c r="N11" s="12"/>
      <c r="O11" s="12"/>
      <c r="P11" s="12"/>
      <c r="Q11" s="12"/>
      <c r="R11" s="12"/>
    </row>
    <row r="12" spans="1:18" x14ac:dyDescent="0.25">
      <c r="A12" s="2" t="s">
        <v>188</v>
      </c>
      <c r="B12" s="18"/>
      <c r="C12" s="18">
        <f t="shared" ref="C12:H12" si="1">C11*C86</f>
        <v>9.5625000000000002E-2</v>
      </c>
      <c r="D12" s="18">
        <f t="shared" si="1"/>
        <v>9.5625000000000002E-2</v>
      </c>
      <c r="E12" s="18">
        <f t="shared" si="1"/>
        <v>9.5625000000000002E-2</v>
      </c>
      <c r="F12" s="18">
        <f t="shared" si="1"/>
        <v>0.43762500000000004</v>
      </c>
      <c r="G12" s="18">
        <f t="shared" si="1"/>
        <v>9.5625000000000002E-2</v>
      </c>
      <c r="H12" s="18">
        <f t="shared" si="1"/>
        <v>8.2125000000000004E-2</v>
      </c>
      <c r="I12" s="18"/>
      <c r="J12" s="18">
        <f>J11*J86</f>
        <v>12.262500000000001</v>
      </c>
      <c r="L12" s="18"/>
      <c r="M12" s="18">
        <f>M11*M86*3.78541</f>
        <v>0.42585862500000005</v>
      </c>
      <c r="N12" s="10"/>
      <c r="O12" s="10"/>
      <c r="P12" s="10"/>
      <c r="Q12" s="10"/>
      <c r="R12" s="10"/>
    </row>
    <row r="13" spans="1:18" x14ac:dyDescent="0.25">
      <c r="A13" s="1" t="s">
        <v>189</v>
      </c>
      <c r="B13" s="2"/>
      <c r="C13" s="2" t="s">
        <v>95</v>
      </c>
      <c r="D13" s="2" t="s">
        <v>90</v>
      </c>
      <c r="E13" s="2" t="s">
        <v>90</v>
      </c>
      <c r="F13" s="2" t="s">
        <v>91</v>
      </c>
      <c r="G13" s="2" t="s">
        <v>90</v>
      </c>
      <c r="H13" s="2" t="s">
        <v>92</v>
      </c>
      <c r="I13" s="2"/>
      <c r="J13" s="2" t="s">
        <v>93</v>
      </c>
      <c r="L13" s="2"/>
      <c r="M13" s="2" t="s">
        <v>94</v>
      </c>
      <c r="N13" s="1"/>
    </row>
    <row r="14" spans="1:18" x14ac:dyDescent="0.25">
      <c r="A14" s="2" t="s">
        <v>207</v>
      </c>
      <c r="B14" s="6"/>
      <c r="C14" s="6">
        <f t="shared" ref="C14:H14" si="2">0.8*0.8*C97*C10*1000000*C86/C98</f>
        <v>164.25391156221337</v>
      </c>
      <c r="D14" s="6">
        <f t="shared" si="2"/>
        <v>284.54272571526855</v>
      </c>
      <c r="E14" s="6">
        <f t="shared" si="2"/>
        <v>178.03117201498719</v>
      </c>
      <c r="F14" s="6">
        <f t="shared" si="2"/>
        <v>1139.8701297301359</v>
      </c>
      <c r="G14" s="6">
        <f t="shared" si="2"/>
        <v>180.84008419659901</v>
      </c>
      <c r="H14" s="6">
        <f t="shared" si="2"/>
        <v>154.39364344375809</v>
      </c>
      <c r="I14" s="6"/>
      <c r="J14" s="6">
        <f>0.8*0.8*J97*J10*1000000*J86/J98</f>
        <v>38475.475811006392</v>
      </c>
      <c r="L14" s="6"/>
      <c r="M14" s="6">
        <f>0.8*0.8*M97*M10*1000000*M86/M98</f>
        <v>598.70913057561188</v>
      </c>
      <c r="N14" s="4"/>
      <c r="O14" s="4"/>
      <c r="P14" s="4"/>
      <c r="Q14" s="4"/>
      <c r="R14" s="4"/>
    </row>
    <row r="15" spans="1:18" x14ac:dyDescent="0.25">
      <c r="A15" s="1" t="s">
        <v>208</v>
      </c>
      <c r="B15" s="2"/>
      <c r="C15" s="2" t="s">
        <v>103</v>
      </c>
      <c r="D15" s="2" t="s">
        <v>96</v>
      </c>
      <c r="E15" s="2" t="s">
        <v>97</v>
      </c>
      <c r="F15" s="2" t="s">
        <v>98</v>
      </c>
      <c r="G15" s="2" t="s">
        <v>99</v>
      </c>
      <c r="H15" s="2" t="s">
        <v>100</v>
      </c>
      <c r="I15" s="2"/>
      <c r="J15" s="2" t="s">
        <v>101</v>
      </c>
      <c r="L15" s="2"/>
      <c r="M15" s="2" t="s">
        <v>102</v>
      </c>
      <c r="N15" s="1"/>
    </row>
    <row r="16" spans="1:18" x14ac:dyDescent="0.25">
      <c r="B16" s="2"/>
      <c r="C16" s="2"/>
      <c r="D16" s="2"/>
      <c r="E16" s="2"/>
      <c r="F16" s="2"/>
      <c r="G16" s="2"/>
      <c r="H16" s="2"/>
      <c r="I16" s="2"/>
      <c r="J16" s="2"/>
      <c r="L16" s="2"/>
      <c r="M16" s="2"/>
      <c r="N16" s="1"/>
    </row>
    <row r="17" spans="1:18" x14ac:dyDescent="0.25">
      <c r="B17" s="32"/>
      <c r="C17" s="32"/>
      <c r="D17" s="32"/>
      <c r="E17" s="32"/>
      <c r="F17" s="32"/>
      <c r="G17" s="32"/>
      <c r="H17" s="32"/>
      <c r="I17" s="32"/>
      <c r="J17" s="32"/>
      <c r="L17" s="2"/>
      <c r="M17" s="32"/>
      <c r="N17" s="2"/>
      <c r="O17" s="2"/>
      <c r="P17" s="2"/>
      <c r="Q17" s="2"/>
      <c r="R17" s="2"/>
    </row>
    <row r="18" spans="1:18" x14ac:dyDescent="0.25">
      <c r="A18" s="2" t="s">
        <v>192</v>
      </c>
      <c r="B18" s="6"/>
      <c r="C18" s="6">
        <f t="shared" ref="C18:H18" si="3">$M$18*C86</f>
        <v>25.5</v>
      </c>
      <c r="D18" s="6">
        <f t="shared" si="3"/>
        <v>25.5</v>
      </c>
      <c r="E18" s="6">
        <f t="shared" si="3"/>
        <v>25.5</v>
      </c>
      <c r="F18" s="6">
        <f t="shared" si="3"/>
        <v>116.7</v>
      </c>
      <c r="G18" s="6">
        <f t="shared" si="3"/>
        <v>25.5</v>
      </c>
      <c r="H18" s="6">
        <f t="shared" si="3"/>
        <v>21.9</v>
      </c>
      <c r="I18" s="6"/>
      <c r="J18" s="6">
        <v>3300</v>
      </c>
      <c r="L18" s="6"/>
      <c r="M18" s="2">
        <v>30</v>
      </c>
      <c r="N18" s="7"/>
      <c r="O18" s="7"/>
      <c r="P18" s="7"/>
      <c r="Q18" s="7"/>
      <c r="R18" s="7"/>
    </row>
    <row r="19" spans="1:18" x14ac:dyDescent="0.25">
      <c r="A19" s="2" t="s">
        <v>209</v>
      </c>
      <c r="B19" s="2"/>
      <c r="C19" s="2">
        <v>46</v>
      </c>
      <c r="D19" s="2">
        <v>61</v>
      </c>
      <c r="E19" s="2">
        <v>42</v>
      </c>
      <c r="F19" s="2">
        <v>42</v>
      </c>
      <c r="G19" s="2">
        <v>39</v>
      </c>
      <c r="H19" s="2">
        <v>59</v>
      </c>
      <c r="I19" s="2"/>
      <c r="J19" s="2">
        <v>60</v>
      </c>
      <c r="L19" s="2"/>
      <c r="M19" s="2">
        <v>128</v>
      </c>
    </row>
    <row r="20" spans="1:18" x14ac:dyDescent="0.25">
      <c r="A20" s="1" t="s">
        <v>193</v>
      </c>
      <c r="B20" s="6"/>
      <c r="C20" s="6">
        <f t="shared" ref="C20:E20" si="4">C19*C86</f>
        <v>39.1</v>
      </c>
      <c r="D20" s="6">
        <f t="shared" si="4"/>
        <v>51.85</v>
      </c>
      <c r="E20" s="6">
        <f t="shared" si="4"/>
        <v>35.699999999999996</v>
      </c>
      <c r="F20" s="6">
        <f>F19*F86</f>
        <v>163.38</v>
      </c>
      <c r="G20" s="6">
        <f>G19*G86</f>
        <v>33.15</v>
      </c>
      <c r="H20" s="6">
        <f>H19*H86</f>
        <v>43.07</v>
      </c>
      <c r="I20" s="6"/>
      <c r="J20" s="6">
        <v>6500</v>
      </c>
      <c r="L20" s="6"/>
      <c r="M20" s="2" t="s">
        <v>107</v>
      </c>
      <c r="N20" s="7"/>
      <c r="O20" s="7"/>
      <c r="P20" s="7"/>
      <c r="Q20" s="7"/>
      <c r="R20" s="7"/>
    </row>
    <row r="21" spans="1:18" x14ac:dyDescent="0.25">
      <c r="B21" s="6"/>
      <c r="C21" s="6"/>
      <c r="D21" s="6"/>
      <c r="E21" s="6"/>
      <c r="F21" s="6"/>
      <c r="G21" s="6"/>
      <c r="H21" s="6"/>
      <c r="I21" s="6"/>
      <c r="J21" s="6"/>
      <c r="L21" s="6"/>
      <c r="M21" s="2"/>
      <c r="N21" s="7"/>
      <c r="O21" s="7"/>
      <c r="P21" s="7"/>
      <c r="Q21" s="7"/>
      <c r="R21" s="7"/>
    </row>
    <row r="22" spans="1:18" x14ac:dyDescent="0.25">
      <c r="A22" s="42" t="s">
        <v>1303</v>
      </c>
      <c r="B22" s="2"/>
      <c r="C22" s="2"/>
      <c r="D22" s="2"/>
      <c r="E22" s="2"/>
      <c r="F22" s="2"/>
      <c r="G22" s="2"/>
      <c r="H22" s="2"/>
      <c r="I22" s="2"/>
      <c r="J22" s="2"/>
      <c r="K22" s="2"/>
      <c r="L22" s="2"/>
      <c r="M22" s="2"/>
    </row>
    <row r="23" spans="1:18" x14ac:dyDescent="0.25">
      <c r="A23" s="42" t="s">
        <v>1304</v>
      </c>
      <c r="B23" s="2"/>
      <c r="C23" s="2"/>
      <c r="D23" s="2"/>
      <c r="E23" s="2"/>
      <c r="F23" s="2"/>
      <c r="G23" s="2"/>
      <c r="H23" s="2"/>
      <c r="I23" s="2"/>
      <c r="J23" s="2"/>
      <c r="K23" s="2"/>
      <c r="L23" s="2"/>
      <c r="M23" s="2"/>
    </row>
    <row r="24" spans="1:18" x14ac:dyDescent="0.25">
      <c r="A24" s="56" t="s">
        <v>1305</v>
      </c>
      <c r="B24" s="57">
        <v>0.9</v>
      </c>
      <c r="C24" s="57">
        <v>0.9</v>
      </c>
      <c r="D24" s="57">
        <v>0.9</v>
      </c>
      <c r="E24" s="57">
        <v>0.9</v>
      </c>
      <c r="F24" s="15">
        <v>0.9</v>
      </c>
      <c r="G24" s="57">
        <v>0.9</v>
      </c>
      <c r="H24" s="57">
        <v>0.9</v>
      </c>
      <c r="I24" s="57">
        <v>0.9</v>
      </c>
      <c r="J24" s="57">
        <v>0.9</v>
      </c>
      <c r="K24" s="57">
        <v>0.9</v>
      </c>
      <c r="L24" s="15">
        <v>0.9</v>
      </c>
      <c r="M24" s="57">
        <v>0.9</v>
      </c>
      <c r="N24" t="s">
        <v>1312</v>
      </c>
      <c r="O24" t="s">
        <v>1314</v>
      </c>
      <c r="P24" t="s">
        <v>1315</v>
      </c>
    </row>
    <row r="25" spans="1:18" x14ac:dyDescent="0.25">
      <c r="A25" s="42" t="s">
        <v>1306</v>
      </c>
      <c r="B25" s="2"/>
      <c r="C25" s="6">
        <f t="shared" ref="C25:M25" si="5">(C28*(C30/C29)*$O$29/$O$30)*$O$28/C29/12-$O$25</f>
        <v>-5.8213445601484608</v>
      </c>
      <c r="D25" s="6">
        <f t="shared" si="5"/>
        <v>-0.3339862452499105</v>
      </c>
      <c r="E25" s="6">
        <f t="shared" si="5"/>
        <v>-7.7350194066496059</v>
      </c>
      <c r="F25" s="6">
        <f t="shared" si="5"/>
        <v>3.8636804858914395</v>
      </c>
      <c r="G25" s="6">
        <f t="shared" si="5"/>
        <v>-7.1482464460668851</v>
      </c>
      <c r="H25" s="6">
        <f t="shared" si="5"/>
        <v>-6.4453959508781153</v>
      </c>
      <c r="I25" s="6">
        <f t="shared" si="5"/>
        <v>-9.1677437344968986</v>
      </c>
      <c r="J25" s="6">
        <f t="shared" si="5"/>
        <v>-2.3386660245131097</v>
      </c>
      <c r="K25" s="6">
        <f t="shared" si="5"/>
        <v>37.311076166399275</v>
      </c>
      <c r="L25" s="6">
        <f t="shared" si="5"/>
        <v>111.38326162942874</v>
      </c>
      <c r="M25" s="6">
        <f t="shared" si="5"/>
        <v>50.307426568214552</v>
      </c>
      <c r="N25" t="s">
        <v>1320</v>
      </c>
      <c r="O25" s="9">
        <f>O28/O30/12</f>
        <v>30.22537731649803</v>
      </c>
    </row>
    <row r="26" spans="1:18" x14ac:dyDescent="0.25">
      <c r="A26" s="56" t="s">
        <v>1307</v>
      </c>
      <c r="B26" s="2"/>
      <c r="C26" s="58">
        <v>54111901.200000003</v>
      </c>
      <c r="D26" s="58">
        <v>68790855.400000006</v>
      </c>
      <c r="E26" s="58">
        <v>49348414.399999999</v>
      </c>
      <c r="F26" s="58">
        <v>30809621.599999998</v>
      </c>
      <c r="G26" s="58">
        <v>39183865</v>
      </c>
      <c r="H26" s="58">
        <v>56025497.79999999</v>
      </c>
      <c r="I26" s="58">
        <v>7553446.4000000004</v>
      </c>
      <c r="J26" s="58">
        <v>103484205.8</v>
      </c>
      <c r="K26" s="58">
        <v>110678564.59999999</v>
      </c>
      <c r="L26" s="58">
        <v>29158395.599999994</v>
      </c>
      <c r="M26" s="58">
        <v>277698298.59999996</v>
      </c>
      <c r="N26" t="s">
        <v>1313</v>
      </c>
    </row>
    <row r="27" spans="1:18" ht="30" x14ac:dyDescent="0.25">
      <c r="A27" s="56" t="s">
        <v>1317</v>
      </c>
      <c r="B27" s="2"/>
      <c r="C27" s="2">
        <v>385520</v>
      </c>
      <c r="D27" s="2">
        <v>681810</v>
      </c>
      <c r="E27" s="2">
        <v>374124</v>
      </c>
      <c r="F27" s="2">
        <v>363794</v>
      </c>
      <c r="G27" s="2">
        <v>285383</v>
      </c>
      <c r="H27" s="2">
        <v>379318</v>
      </c>
      <c r="I27" s="2">
        <v>43446</v>
      </c>
      <c r="J27" s="2">
        <v>1041012</v>
      </c>
      <c r="K27" s="2">
        <v>2672039</v>
      </c>
      <c r="L27" s="2">
        <v>805158</v>
      </c>
      <c r="M27" s="2">
        <v>5960804</v>
      </c>
      <c r="N27" t="s">
        <v>1316</v>
      </c>
      <c r="O27">
        <v>52962900</v>
      </c>
    </row>
    <row r="28" spans="1:18" x14ac:dyDescent="0.25">
      <c r="A28" s="56" t="s">
        <v>1308</v>
      </c>
      <c r="B28" s="2"/>
      <c r="C28" s="60">
        <f t="shared" ref="C28:M28" si="6">C27/$O27</f>
        <v>7.2790576044740752E-3</v>
      </c>
      <c r="D28" s="60">
        <f t="shared" si="6"/>
        <v>1.2873350968319333E-2</v>
      </c>
      <c r="E28" s="60">
        <f t="shared" si="6"/>
        <v>7.0638881179089516E-3</v>
      </c>
      <c r="F28" s="60">
        <f t="shared" si="6"/>
        <v>6.8688459279986555E-3</v>
      </c>
      <c r="G28" s="60">
        <f t="shared" si="6"/>
        <v>5.3883567553891501E-3</v>
      </c>
      <c r="H28" s="60">
        <f t="shared" si="6"/>
        <v>7.1619567659625891E-3</v>
      </c>
      <c r="I28" s="60">
        <f t="shared" si="6"/>
        <v>8.2031006610287576E-4</v>
      </c>
      <c r="J28" s="60">
        <f t="shared" si="6"/>
        <v>1.9655494695343344E-2</v>
      </c>
      <c r="K28" s="60">
        <f t="shared" si="6"/>
        <v>5.0451145990872859E-2</v>
      </c>
      <c r="L28" s="60">
        <f t="shared" si="6"/>
        <v>1.5202301988750616E-2</v>
      </c>
      <c r="M28" s="60">
        <f t="shared" si="6"/>
        <v>0.11254678274792354</v>
      </c>
      <c r="N28" t="s">
        <v>1318</v>
      </c>
      <c r="O28" s="13">
        <v>2367000000000</v>
      </c>
    </row>
    <row r="29" spans="1:18" x14ac:dyDescent="0.25">
      <c r="A29" s="56" t="s">
        <v>1309</v>
      </c>
      <c r="B29" s="2"/>
      <c r="C29" s="59">
        <v>52684006.999999993</v>
      </c>
      <c r="D29" s="59">
        <v>70988739.999999985</v>
      </c>
      <c r="E29" s="59">
        <v>51336241</v>
      </c>
      <c r="F29" s="59">
        <v>32569900</v>
      </c>
      <c r="G29" s="59">
        <v>39480741</v>
      </c>
      <c r="H29" s="59">
        <v>53897216.999999993</v>
      </c>
      <c r="I29" s="59">
        <v>7089710</v>
      </c>
      <c r="J29" s="59">
        <v>111349449</v>
      </c>
      <c r="K29" s="59">
        <v>119667855.99999996</v>
      </c>
      <c r="L29" s="59">
        <v>23352752.000000004</v>
      </c>
      <c r="M29" s="59">
        <v>258461619</v>
      </c>
      <c r="N29" t="s">
        <v>1313</v>
      </c>
      <c r="O29">
        <v>5452476469</v>
      </c>
    </row>
    <row r="30" spans="1:18" x14ac:dyDescent="0.25">
      <c r="A30" s="56" t="s">
        <v>1310</v>
      </c>
      <c r="B30" s="2"/>
      <c r="C30" s="58">
        <v>56464893</v>
      </c>
      <c r="D30" s="58">
        <v>71001565</v>
      </c>
      <c r="E30" s="58">
        <v>50913758</v>
      </c>
      <c r="F30" s="58">
        <v>31944679.999999996</v>
      </c>
      <c r="G30" s="58">
        <v>40507042</v>
      </c>
      <c r="H30" s="58">
        <v>58525746.999999993</v>
      </c>
      <c r="I30" s="58">
        <v>7829300</v>
      </c>
      <c r="J30" s="58">
        <v>106739198</v>
      </c>
      <c r="K30" s="58">
        <v>116320619</v>
      </c>
      <c r="L30" s="58">
        <v>30824141.999999993</v>
      </c>
      <c r="M30" s="58">
        <v>290045628.99999994</v>
      </c>
      <c r="N30" t="s">
        <v>1313</v>
      </c>
      <c r="O30">
        <v>6525973123</v>
      </c>
    </row>
    <row r="31" spans="1:18" x14ac:dyDescent="0.25">
      <c r="A31" s="42" t="s">
        <v>1311</v>
      </c>
      <c r="B31" s="2"/>
      <c r="C31" s="9">
        <f t="shared" ref="C31:M31" si="7">1000*C27/C29</f>
        <v>7.3175907064168459</v>
      </c>
      <c r="D31" s="9">
        <f t="shared" si="7"/>
        <v>9.6044809359906953</v>
      </c>
      <c r="E31" s="9">
        <f t="shared" si="7"/>
        <v>7.2877170730128062</v>
      </c>
      <c r="F31" s="9">
        <f t="shared" si="7"/>
        <v>11.169638224249997</v>
      </c>
      <c r="G31" s="9">
        <f t="shared" si="7"/>
        <v>7.2284104292774041</v>
      </c>
      <c r="H31" s="9">
        <f t="shared" si="7"/>
        <v>7.0378030835989183</v>
      </c>
      <c r="I31" s="9">
        <f t="shared" si="7"/>
        <v>6.1280362666456032</v>
      </c>
      <c r="J31" s="9">
        <f t="shared" si="7"/>
        <v>9.3490538960816956</v>
      </c>
      <c r="K31" s="9">
        <f t="shared" si="7"/>
        <v>22.328794793482395</v>
      </c>
      <c r="L31" s="9">
        <f t="shared" si="7"/>
        <v>34.478077787149019</v>
      </c>
      <c r="M31" s="9">
        <f t="shared" si="7"/>
        <v>23.062627337330113</v>
      </c>
      <c r="O31" s="9">
        <f>O27*1000/O30</f>
        <v>8.1157091826410817</v>
      </c>
    </row>
    <row r="32" spans="1:18" x14ac:dyDescent="0.25">
      <c r="B32" s="32"/>
      <c r="C32" s="32"/>
      <c r="D32" s="32"/>
      <c r="E32" s="32"/>
      <c r="F32" s="32"/>
      <c r="G32" s="32"/>
      <c r="H32" s="32"/>
      <c r="I32" s="32"/>
      <c r="J32" s="32"/>
      <c r="L32" s="2"/>
      <c r="M32" s="32"/>
      <c r="N32" s="2"/>
      <c r="O32" s="2"/>
      <c r="P32" s="2"/>
      <c r="Q32" s="2"/>
      <c r="R32" s="2"/>
    </row>
    <row r="33" spans="1:18" x14ac:dyDescent="0.25">
      <c r="A33" s="1" t="s">
        <v>194</v>
      </c>
      <c r="B33" s="18"/>
      <c r="C33" s="18" t="s">
        <v>29</v>
      </c>
      <c r="D33" s="18" t="s">
        <v>67</v>
      </c>
      <c r="E33" s="18" t="s">
        <v>28</v>
      </c>
      <c r="F33" s="18" t="s">
        <v>28</v>
      </c>
      <c r="G33" s="18" t="s">
        <v>52</v>
      </c>
      <c r="H33" s="18" t="s">
        <v>29</v>
      </c>
      <c r="I33" s="18"/>
      <c r="J33" s="18" t="s">
        <v>67</v>
      </c>
      <c r="L33" s="18"/>
      <c r="M33" s="18" t="s">
        <v>37</v>
      </c>
      <c r="N33" s="10"/>
      <c r="O33" s="10"/>
      <c r="P33" s="10"/>
      <c r="Q33" s="10"/>
    </row>
    <row r="34" spans="1:18" x14ac:dyDescent="0.25">
      <c r="A34" s="1" t="s">
        <v>195</v>
      </c>
      <c r="B34" s="2"/>
      <c r="C34" s="2">
        <v>1</v>
      </c>
      <c r="D34" s="2">
        <v>1.5</v>
      </c>
      <c r="E34" s="2">
        <v>0.7</v>
      </c>
      <c r="F34" s="2">
        <v>0.25</v>
      </c>
      <c r="G34" s="2">
        <v>0.4</v>
      </c>
      <c r="H34" s="2">
        <v>3</v>
      </c>
      <c r="I34" s="2"/>
      <c r="J34" s="2">
        <v>12</v>
      </c>
      <c r="L34" s="2"/>
      <c r="M34" s="19">
        <v>4.3</v>
      </c>
    </row>
    <row r="35" spans="1:18" x14ac:dyDescent="0.25">
      <c r="B35" s="30"/>
      <c r="C35" s="30"/>
      <c r="D35" s="30"/>
      <c r="E35" s="30"/>
      <c r="F35" s="30"/>
      <c r="G35" s="30"/>
      <c r="H35" s="30"/>
      <c r="I35" s="30"/>
      <c r="J35" s="30"/>
      <c r="L35" s="2"/>
      <c r="M35" s="30"/>
      <c r="N35" s="2"/>
      <c r="O35" s="2"/>
      <c r="P35" s="2"/>
      <c r="Q35" s="2"/>
      <c r="R35" s="2"/>
    </row>
    <row r="36" spans="1:18" x14ac:dyDescent="0.25">
      <c r="B36" s="32"/>
      <c r="C36" s="32"/>
      <c r="D36" s="32"/>
      <c r="E36" s="32"/>
      <c r="F36" s="32"/>
      <c r="G36" s="32"/>
      <c r="H36" s="32"/>
      <c r="I36" s="32"/>
      <c r="J36" s="32"/>
      <c r="L36" s="2"/>
      <c r="M36" s="32"/>
      <c r="N36" s="2"/>
      <c r="O36" s="2"/>
      <c r="P36" s="2"/>
      <c r="Q36" s="2"/>
      <c r="R36" s="2"/>
    </row>
    <row r="37" spans="1:18" x14ac:dyDescent="0.25">
      <c r="A37" s="1" t="s">
        <v>211</v>
      </c>
      <c r="B37" s="2"/>
      <c r="C37" s="2" t="s">
        <v>34</v>
      </c>
      <c r="D37" s="2" t="s">
        <v>30</v>
      </c>
      <c r="E37" s="2" t="s">
        <v>23</v>
      </c>
      <c r="F37" s="2" t="s">
        <v>31</v>
      </c>
      <c r="G37" s="2" t="s">
        <v>32</v>
      </c>
      <c r="H37" s="2" t="s">
        <v>23</v>
      </c>
      <c r="I37" s="2"/>
      <c r="J37" s="2" t="s">
        <v>33</v>
      </c>
      <c r="L37" s="2"/>
      <c r="M37" s="2" t="s">
        <v>35</v>
      </c>
    </row>
    <row r="38" spans="1:18" x14ac:dyDescent="0.25">
      <c r="A38" s="1" t="s">
        <v>212</v>
      </c>
      <c r="B38" s="2"/>
      <c r="C38" s="2" t="s">
        <v>37</v>
      </c>
      <c r="D38" s="2" t="s">
        <v>31</v>
      </c>
      <c r="E38" s="2" t="s">
        <v>36</v>
      </c>
      <c r="F38" s="2" t="s">
        <v>25</v>
      </c>
      <c r="G38" s="2" t="s">
        <v>36</v>
      </c>
      <c r="H38" s="2" t="s">
        <v>27</v>
      </c>
      <c r="I38" s="2"/>
      <c r="J38" s="2" t="s">
        <v>27</v>
      </c>
      <c r="L38" s="2"/>
      <c r="M38" s="2" t="s">
        <v>38</v>
      </c>
    </row>
    <row r="39" spans="1:18" x14ac:dyDescent="0.25">
      <c r="B39" s="2"/>
      <c r="C39" s="2"/>
      <c r="D39" s="2"/>
      <c r="E39" s="2"/>
      <c r="F39" s="2"/>
      <c r="G39" s="2"/>
      <c r="H39" s="2"/>
      <c r="I39" s="2"/>
      <c r="J39" s="2"/>
      <c r="L39" s="2"/>
      <c r="M39" s="2"/>
    </row>
    <row r="40" spans="1:18" x14ac:dyDescent="0.25">
      <c r="B40" s="32"/>
      <c r="C40" s="32"/>
      <c r="D40" s="32"/>
      <c r="E40" s="32"/>
      <c r="F40" s="32"/>
      <c r="G40" s="32"/>
      <c r="H40" s="32"/>
      <c r="I40" s="32"/>
      <c r="J40" s="32"/>
      <c r="L40" s="2"/>
      <c r="M40" s="32"/>
      <c r="N40" s="2"/>
      <c r="O40" s="2"/>
      <c r="P40" s="2"/>
      <c r="Q40" s="2"/>
      <c r="R40" s="2"/>
    </row>
    <row r="41" spans="1:18" x14ac:dyDescent="0.25">
      <c r="A41" s="1" t="s">
        <v>214</v>
      </c>
      <c r="B41" s="2"/>
      <c r="C41" s="2" t="s">
        <v>87</v>
      </c>
      <c r="D41" s="2" t="s">
        <v>80</v>
      </c>
      <c r="E41" s="2" t="s">
        <v>81</v>
      </c>
      <c r="F41" s="2" t="s">
        <v>82</v>
      </c>
      <c r="G41" s="2" t="s">
        <v>83</v>
      </c>
      <c r="H41" s="2" t="s">
        <v>84</v>
      </c>
      <c r="I41" s="2"/>
      <c r="J41" s="2" t="s">
        <v>85</v>
      </c>
      <c r="L41" s="2"/>
      <c r="M41" s="2" t="s">
        <v>86</v>
      </c>
    </row>
    <row r="42" spans="1:18" x14ac:dyDescent="0.25">
      <c r="A42" s="1" t="s">
        <v>213</v>
      </c>
      <c r="B42" s="2"/>
      <c r="C42" s="2" t="s">
        <v>88</v>
      </c>
      <c r="D42" s="2" t="s">
        <v>88</v>
      </c>
      <c r="E42" s="2" t="s">
        <v>88</v>
      </c>
      <c r="F42" s="2" t="s">
        <v>88</v>
      </c>
      <c r="G42" s="2" t="s">
        <v>88</v>
      </c>
      <c r="H42" s="2" t="s">
        <v>88</v>
      </c>
      <c r="I42" s="2"/>
      <c r="J42" s="2" t="s">
        <v>88</v>
      </c>
      <c r="L42" s="2"/>
      <c r="M42" s="2" t="s">
        <v>89</v>
      </c>
    </row>
    <row r="43" spans="1:18" x14ac:dyDescent="0.25">
      <c r="B43" s="2"/>
      <c r="C43" s="2"/>
      <c r="D43" s="2"/>
      <c r="E43" s="2"/>
      <c r="F43" s="2"/>
      <c r="G43" s="2"/>
      <c r="H43" s="2"/>
      <c r="I43" s="2"/>
      <c r="J43" s="2"/>
      <c r="L43" s="2"/>
      <c r="M43" s="2"/>
    </row>
    <row r="44" spans="1:18" x14ac:dyDescent="0.25">
      <c r="B44" s="32"/>
      <c r="C44" s="32"/>
      <c r="D44" s="32"/>
      <c r="E44" s="32"/>
      <c r="F44" s="32"/>
      <c r="G44" s="32"/>
      <c r="H44" s="32"/>
      <c r="I44" s="32"/>
      <c r="J44" s="32"/>
      <c r="L44" s="2"/>
      <c r="M44" s="32"/>
      <c r="N44" s="2"/>
      <c r="O44" s="2"/>
      <c r="P44" s="2"/>
      <c r="Q44" s="2"/>
      <c r="R44" s="2"/>
    </row>
    <row r="45" spans="1:18" x14ac:dyDescent="0.25">
      <c r="A45" s="2" t="s">
        <v>220</v>
      </c>
      <c r="B45" s="2"/>
      <c r="C45" s="2">
        <v>16754</v>
      </c>
      <c r="D45" s="2">
        <v>16942</v>
      </c>
      <c r="E45" s="2">
        <v>11457</v>
      </c>
      <c r="F45" s="2">
        <v>21850</v>
      </c>
      <c r="G45" s="2">
        <v>9831</v>
      </c>
      <c r="H45" s="2">
        <v>13363</v>
      </c>
      <c r="I45" s="2"/>
      <c r="J45" s="2">
        <v>2874373</v>
      </c>
      <c r="L45" s="6"/>
      <c r="M45" s="2" t="s">
        <v>39</v>
      </c>
    </row>
    <row r="46" spans="1:18" x14ac:dyDescent="0.25">
      <c r="A46" s="2" t="s">
        <v>221</v>
      </c>
      <c r="B46" s="2"/>
      <c r="C46" s="2">
        <v>22562</v>
      </c>
      <c r="D46" s="2">
        <v>23515</v>
      </c>
      <c r="E46" s="2">
        <v>17165</v>
      </c>
      <c r="F46" s="2">
        <v>30360</v>
      </c>
      <c r="G46" s="2">
        <v>15015</v>
      </c>
      <c r="H46" s="2">
        <v>19625</v>
      </c>
      <c r="I46" s="2"/>
      <c r="J46" s="2">
        <v>4250597</v>
      </c>
      <c r="L46" s="6"/>
      <c r="M46" s="2" t="s">
        <v>41</v>
      </c>
    </row>
    <row r="47" spans="1:18" x14ac:dyDescent="0.25">
      <c r="A47" s="2" t="s">
        <v>222</v>
      </c>
      <c r="B47" s="2"/>
      <c r="C47" s="2">
        <v>29932</v>
      </c>
      <c r="D47" s="2">
        <v>31800</v>
      </c>
      <c r="E47" s="2">
        <v>24482</v>
      </c>
      <c r="F47" s="2">
        <v>41566</v>
      </c>
      <c r="G47" s="2">
        <v>22231</v>
      </c>
      <c r="H47" s="2">
        <v>28783</v>
      </c>
      <c r="I47" s="2"/>
      <c r="J47" s="2">
        <v>6238189</v>
      </c>
      <c r="L47" s="6"/>
      <c r="M47" s="2" t="s">
        <v>43</v>
      </c>
    </row>
    <row r="48" spans="1:18" x14ac:dyDescent="0.25">
      <c r="A48" s="22" t="s">
        <v>196</v>
      </c>
      <c r="B48" s="2"/>
      <c r="C48" s="2" t="s">
        <v>144</v>
      </c>
      <c r="D48" s="2" t="s">
        <v>166</v>
      </c>
      <c r="E48" s="2" t="s">
        <v>166</v>
      </c>
      <c r="F48" s="2" t="s">
        <v>144</v>
      </c>
      <c r="G48" s="2" t="s">
        <v>166</v>
      </c>
      <c r="H48" s="2" t="s">
        <v>166</v>
      </c>
      <c r="I48" s="2"/>
      <c r="J48" s="2" t="s">
        <v>166</v>
      </c>
      <c r="L48" s="2"/>
      <c r="M48" s="2" t="s">
        <v>166</v>
      </c>
    </row>
    <row r="49" spans="1:13" x14ac:dyDescent="0.25">
      <c r="A49" s="1" t="s">
        <v>197</v>
      </c>
      <c r="B49" s="2"/>
      <c r="C49" s="2">
        <v>1400</v>
      </c>
      <c r="D49" s="2" t="s">
        <v>40</v>
      </c>
      <c r="E49" s="2" t="s">
        <v>44</v>
      </c>
      <c r="F49" s="2" t="s">
        <v>45</v>
      </c>
      <c r="G49" s="2" t="s">
        <v>46</v>
      </c>
      <c r="H49" s="2" t="s">
        <v>47</v>
      </c>
      <c r="I49" s="2"/>
      <c r="J49" s="2" t="s">
        <v>48</v>
      </c>
      <c r="L49" s="2"/>
      <c r="M49" s="2" t="s">
        <v>39</v>
      </c>
    </row>
    <row r="50" spans="1:13" x14ac:dyDescent="0.25">
      <c r="A50" s="1" t="s">
        <v>198</v>
      </c>
      <c r="B50" s="2"/>
      <c r="C50" s="2">
        <v>1900</v>
      </c>
      <c r="D50" s="2" t="s">
        <v>51</v>
      </c>
      <c r="E50" s="2" t="s">
        <v>40</v>
      </c>
      <c r="F50" s="2" t="s">
        <v>29</v>
      </c>
      <c r="G50" s="2" t="s">
        <v>52</v>
      </c>
      <c r="H50" s="2" t="s">
        <v>50</v>
      </c>
      <c r="I50" s="2"/>
      <c r="J50" s="2" t="s">
        <v>53</v>
      </c>
      <c r="L50" s="2"/>
      <c r="M50" s="2" t="s">
        <v>41</v>
      </c>
    </row>
    <row r="51" spans="1:13" x14ac:dyDescent="0.25">
      <c r="A51" s="1" t="s">
        <v>199</v>
      </c>
      <c r="B51" s="2"/>
      <c r="C51" s="2">
        <v>2500</v>
      </c>
      <c r="D51" s="2" t="s">
        <v>54</v>
      </c>
      <c r="E51" s="2" t="s">
        <v>55</v>
      </c>
      <c r="F51" s="2" t="s">
        <v>56</v>
      </c>
      <c r="G51" s="2" t="s">
        <v>45</v>
      </c>
      <c r="H51" s="2" t="s">
        <v>57</v>
      </c>
      <c r="I51" s="2"/>
      <c r="J51" s="2" t="s">
        <v>58</v>
      </c>
      <c r="L51" s="2"/>
      <c r="M51" s="2" t="s">
        <v>43</v>
      </c>
    </row>
    <row r="52" spans="1:13" x14ac:dyDescent="0.25">
      <c r="A52" s="2" t="s">
        <v>59</v>
      </c>
      <c r="B52" s="2"/>
      <c r="C52" s="2">
        <v>0.25</v>
      </c>
      <c r="D52" s="2">
        <v>0.25</v>
      </c>
      <c r="E52" s="2">
        <v>0.25</v>
      </c>
      <c r="F52" s="2">
        <v>0.25</v>
      </c>
      <c r="G52" s="2">
        <v>0.25</v>
      </c>
      <c r="H52" s="2">
        <v>0.25</v>
      </c>
      <c r="I52" s="2"/>
      <c r="J52" s="2">
        <v>0.25</v>
      </c>
      <c r="L52" s="2"/>
      <c r="M52" s="2">
        <v>0.2034</v>
      </c>
    </row>
    <row r="53" spans="1:13" x14ac:dyDescent="0.25">
      <c r="A53" s="2" t="s">
        <v>60</v>
      </c>
      <c r="B53" s="2"/>
      <c r="C53" s="2">
        <v>0.25</v>
      </c>
      <c r="D53" s="2">
        <v>0.25</v>
      </c>
      <c r="E53" s="2">
        <v>0.25</v>
      </c>
      <c r="F53" s="2">
        <v>0.25</v>
      </c>
      <c r="G53" s="2">
        <v>0.25</v>
      </c>
      <c r="H53" s="2">
        <v>0.25</v>
      </c>
      <c r="I53" s="2"/>
      <c r="J53" s="2">
        <v>0.25</v>
      </c>
      <c r="L53" s="2"/>
      <c r="M53" s="2">
        <v>0.23899999999999999</v>
      </c>
    </row>
    <row r="54" spans="1:13" x14ac:dyDescent="0.25">
      <c r="A54" s="2" t="s">
        <v>61</v>
      </c>
      <c r="B54" s="2"/>
      <c r="C54" s="2">
        <v>0.25</v>
      </c>
      <c r="D54" s="2">
        <v>0.25</v>
      </c>
      <c r="E54" s="2">
        <v>0.25</v>
      </c>
      <c r="F54" s="2">
        <v>0.25</v>
      </c>
      <c r="G54" s="2">
        <v>0.25</v>
      </c>
      <c r="H54" s="2">
        <v>0.25</v>
      </c>
      <c r="I54" s="2"/>
      <c r="J54" s="2">
        <v>0.25</v>
      </c>
      <c r="L54" s="2"/>
      <c r="M54" s="2">
        <v>0.24390000000000001</v>
      </c>
    </row>
    <row r="55" spans="1:13" x14ac:dyDescent="0.25">
      <c r="A55" s="2" t="s">
        <v>62</v>
      </c>
      <c r="B55" s="2"/>
      <c r="C55" s="2">
        <v>0.25</v>
      </c>
      <c r="D55" s="2">
        <v>0.25</v>
      </c>
      <c r="E55" s="2">
        <v>0.25</v>
      </c>
      <c r="F55" s="2">
        <v>0.25</v>
      </c>
      <c r="G55" s="2">
        <v>0.25</v>
      </c>
      <c r="H55" s="2">
        <v>0.25</v>
      </c>
      <c r="I55" s="2"/>
      <c r="J55" s="2">
        <v>0.25</v>
      </c>
      <c r="L55" s="2"/>
      <c r="M55" s="2">
        <v>0.31369999999999998</v>
      </c>
    </row>
    <row r="56" spans="1:13" x14ac:dyDescent="0.25">
      <c r="A56" s="1" t="s">
        <v>223</v>
      </c>
      <c r="B56" s="2"/>
      <c r="C56" s="2" t="s">
        <v>46</v>
      </c>
      <c r="D56" s="2" t="s">
        <v>63</v>
      </c>
      <c r="E56" s="2" t="s">
        <v>42</v>
      </c>
      <c r="F56" s="2" t="s">
        <v>28</v>
      </c>
      <c r="G56" s="2" t="s">
        <v>50</v>
      </c>
      <c r="H56" s="2" t="s">
        <v>42</v>
      </c>
      <c r="I56" s="2"/>
      <c r="J56" s="2" t="s">
        <v>30</v>
      </c>
      <c r="L56" s="2"/>
      <c r="M56" s="2">
        <v>0</v>
      </c>
    </row>
    <row r="57" spans="1:13" x14ac:dyDescent="0.25">
      <c r="A57" s="1" t="s">
        <v>224</v>
      </c>
      <c r="B57" s="2"/>
      <c r="C57" s="2" t="s">
        <v>69</v>
      </c>
      <c r="D57" s="2" t="s">
        <v>39</v>
      </c>
      <c r="E57" s="2" t="s">
        <v>25</v>
      </c>
      <c r="F57" s="2" t="s">
        <v>37</v>
      </c>
      <c r="G57" s="2" t="s">
        <v>64</v>
      </c>
      <c r="H57" s="2" t="s">
        <v>65</v>
      </c>
      <c r="I57" s="2"/>
      <c r="J57" s="2" t="s">
        <v>66</v>
      </c>
      <c r="L57" s="2"/>
      <c r="M57" s="2" t="s">
        <v>68</v>
      </c>
    </row>
    <row r="58" spans="1:13" x14ac:dyDescent="0.25">
      <c r="A58" s="1" t="s">
        <v>225</v>
      </c>
      <c r="B58" s="2"/>
      <c r="C58" s="2" t="s">
        <v>72</v>
      </c>
      <c r="D58" s="2" t="s">
        <v>36</v>
      </c>
      <c r="E58" s="2" t="s">
        <v>37</v>
      </c>
      <c r="F58" s="2" t="s">
        <v>32</v>
      </c>
      <c r="G58" s="2" t="s">
        <v>70</v>
      </c>
      <c r="H58" s="2" t="s">
        <v>27</v>
      </c>
      <c r="I58" s="2"/>
      <c r="J58" s="2" t="s">
        <v>71</v>
      </c>
      <c r="L58" s="2"/>
      <c r="M58" s="2" t="s">
        <v>43</v>
      </c>
    </row>
    <row r="59" spans="1:13" x14ac:dyDescent="0.25">
      <c r="A59" s="1" t="s">
        <v>226</v>
      </c>
      <c r="B59" s="2"/>
      <c r="C59" s="2" t="s">
        <v>32</v>
      </c>
      <c r="D59" s="2" t="s">
        <v>73</v>
      </c>
      <c r="E59" s="2" t="s">
        <v>32</v>
      </c>
      <c r="F59" s="2" t="s">
        <v>24</v>
      </c>
      <c r="G59" s="2" t="s">
        <v>73</v>
      </c>
      <c r="H59" s="2" t="s">
        <v>34</v>
      </c>
      <c r="I59" s="2"/>
      <c r="J59" s="2" t="s">
        <v>74</v>
      </c>
      <c r="L59" s="2"/>
      <c r="M59" s="2" t="s">
        <v>75</v>
      </c>
    </row>
    <row r="60" spans="1:13" x14ac:dyDescent="0.25">
      <c r="A60" s="1" t="s">
        <v>200</v>
      </c>
      <c r="B60" s="2"/>
      <c r="C60" s="2"/>
      <c r="D60" s="2"/>
      <c r="E60" s="2"/>
      <c r="F60" s="2"/>
      <c r="G60" s="2"/>
      <c r="H60" s="2"/>
      <c r="I60" s="2"/>
      <c r="J60" s="2"/>
      <c r="L60" s="2"/>
      <c r="M60" s="2"/>
    </row>
    <row r="61" spans="1:13" x14ac:dyDescent="0.25">
      <c r="A61" s="1" t="s">
        <v>201</v>
      </c>
      <c r="B61" s="2"/>
      <c r="C61" s="2" t="s">
        <v>77</v>
      </c>
      <c r="D61" s="2" t="s">
        <v>77</v>
      </c>
      <c r="E61" s="2" t="s">
        <v>77</v>
      </c>
      <c r="F61" s="2" t="s">
        <v>77</v>
      </c>
      <c r="G61" s="2" t="s">
        <v>77</v>
      </c>
      <c r="H61" s="2" t="s">
        <v>77</v>
      </c>
      <c r="I61" s="2"/>
      <c r="J61" s="2" t="s">
        <v>50</v>
      </c>
      <c r="L61" s="2"/>
      <c r="M61" s="2" t="s">
        <v>77</v>
      </c>
    </row>
    <row r="62" spans="1:13" x14ac:dyDescent="0.25">
      <c r="A62" s="1" t="s">
        <v>202</v>
      </c>
      <c r="B62" s="2"/>
      <c r="C62" s="2" t="s">
        <v>50</v>
      </c>
      <c r="D62" s="2" t="s">
        <v>50</v>
      </c>
      <c r="E62" s="2" t="s">
        <v>50</v>
      </c>
      <c r="F62" s="2" t="s">
        <v>50</v>
      </c>
      <c r="G62" s="2" t="s">
        <v>50</v>
      </c>
      <c r="H62" s="2" t="s">
        <v>50</v>
      </c>
      <c r="I62" s="2"/>
      <c r="J62" s="2" t="s">
        <v>49</v>
      </c>
      <c r="L62" s="2"/>
      <c r="M62" s="2" t="s">
        <v>50</v>
      </c>
    </row>
    <row r="63" spans="1:13" x14ac:dyDescent="0.25">
      <c r="A63" s="1" t="s">
        <v>203</v>
      </c>
      <c r="B63" s="2"/>
      <c r="C63" s="2" t="s">
        <v>49</v>
      </c>
      <c r="D63" s="2" t="s">
        <v>49</v>
      </c>
      <c r="E63" s="2" t="s">
        <v>49</v>
      </c>
      <c r="F63" s="2" t="s">
        <v>49</v>
      </c>
      <c r="G63" s="2" t="s">
        <v>49</v>
      </c>
      <c r="H63" s="2" t="s">
        <v>49</v>
      </c>
      <c r="I63" s="2"/>
      <c r="J63" s="2" t="s">
        <v>25</v>
      </c>
      <c r="L63" s="2"/>
      <c r="M63" s="2" t="s">
        <v>49</v>
      </c>
    </row>
    <row r="64" spans="1:13" x14ac:dyDescent="0.25">
      <c r="A64" s="1" t="s">
        <v>204</v>
      </c>
      <c r="B64" s="2"/>
      <c r="C64" s="2" t="s">
        <v>27</v>
      </c>
      <c r="D64" s="2" t="s">
        <v>27</v>
      </c>
      <c r="E64" s="2" t="s">
        <v>27</v>
      </c>
      <c r="F64" s="2" t="s">
        <v>27</v>
      </c>
      <c r="G64" s="2" t="s">
        <v>27</v>
      </c>
      <c r="H64" s="2" t="s">
        <v>27</v>
      </c>
      <c r="I64" s="2"/>
      <c r="J64" s="2" t="s">
        <v>27</v>
      </c>
      <c r="L64" s="2"/>
      <c r="M64" s="2" t="s">
        <v>27</v>
      </c>
    </row>
    <row r="65" spans="1:18" x14ac:dyDescent="0.25">
      <c r="A65" s="1" t="s">
        <v>205</v>
      </c>
      <c r="B65" s="2"/>
      <c r="C65" s="2" t="s">
        <v>79</v>
      </c>
      <c r="D65" s="2" t="s">
        <v>76</v>
      </c>
      <c r="E65" s="2" t="s">
        <v>30</v>
      </c>
      <c r="F65" s="2" t="s">
        <v>30</v>
      </c>
      <c r="G65" s="2" t="s">
        <v>76</v>
      </c>
      <c r="H65" s="2" t="s">
        <v>78</v>
      </c>
      <c r="I65" s="2"/>
      <c r="J65" s="2" t="s">
        <v>76</v>
      </c>
      <c r="L65" s="2"/>
      <c r="M65" s="2" t="s">
        <v>76</v>
      </c>
    </row>
    <row r="66" spans="1:18" s="4" customFormat="1" x14ac:dyDescent="0.25">
      <c r="A66" s="7" t="s">
        <v>243</v>
      </c>
      <c r="C66" s="4">
        <v>64.7</v>
      </c>
      <c r="D66" s="4">
        <v>49.1</v>
      </c>
      <c r="E66" s="4">
        <v>73.7</v>
      </c>
      <c r="F66" s="4">
        <v>80</v>
      </c>
      <c r="G66" s="4">
        <v>57.3</v>
      </c>
      <c r="H66" s="4">
        <v>76</v>
      </c>
      <c r="J66" s="4">
        <v>55</v>
      </c>
      <c r="M66" s="4">
        <v>57.5</v>
      </c>
    </row>
    <row r="67" spans="1:18" x14ac:dyDescent="0.25">
      <c r="B67" s="2"/>
      <c r="C67" s="2"/>
      <c r="D67" s="2"/>
      <c r="E67" s="2"/>
      <c r="F67" s="2"/>
      <c r="G67" s="2"/>
      <c r="H67" s="2"/>
      <c r="I67" s="2"/>
      <c r="J67" s="2"/>
      <c r="L67" s="2"/>
      <c r="M67" s="2"/>
    </row>
    <row r="68" spans="1:18" x14ac:dyDescent="0.25">
      <c r="B68" s="32"/>
      <c r="C68" s="32"/>
      <c r="D68" s="32"/>
      <c r="E68" s="32"/>
      <c r="F68" s="32"/>
      <c r="G68" s="32"/>
      <c r="H68" s="32"/>
      <c r="I68" s="32"/>
      <c r="J68" s="32"/>
      <c r="L68" s="2"/>
      <c r="M68" s="32"/>
    </row>
    <row r="69" spans="1:18" x14ac:dyDescent="0.25">
      <c r="A69" s="1" t="s">
        <v>219</v>
      </c>
      <c r="B69" s="2"/>
      <c r="C69" s="2" t="s">
        <v>104</v>
      </c>
      <c r="D69" s="2" t="s">
        <v>104</v>
      </c>
      <c r="E69" s="2" t="s">
        <v>104</v>
      </c>
      <c r="F69" s="2" t="s">
        <v>105</v>
      </c>
      <c r="G69" s="2" t="s">
        <v>104</v>
      </c>
      <c r="H69" s="2"/>
      <c r="I69" s="2"/>
      <c r="J69" s="2" t="s">
        <v>106</v>
      </c>
      <c r="L69" s="2"/>
      <c r="M69" s="2" t="s">
        <v>104</v>
      </c>
    </row>
    <row r="70" spans="1:18" x14ac:dyDescent="0.25">
      <c r="A70" s="1" t="s">
        <v>215</v>
      </c>
      <c r="B70" s="2"/>
      <c r="C70" s="2">
        <v>100</v>
      </c>
      <c r="D70" s="2">
        <v>100</v>
      </c>
      <c r="E70" s="2">
        <v>100</v>
      </c>
      <c r="F70" s="2">
        <v>500</v>
      </c>
      <c r="G70" s="2">
        <v>100</v>
      </c>
      <c r="H70" s="2">
        <v>100</v>
      </c>
      <c r="I70" s="2"/>
      <c r="J70" s="5">
        <v>10000</v>
      </c>
      <c r="L70" s="6"/>
      <c r="M70" s="2">
        <v>100</v>
      </c>
      <c r="N70" s="6"/>
      <c r="O70" s="2"/>
      <c r="P70" s="2"/>
      <c r="Q70" s="2"/>
      <c r="R70" s="2"/>
    </row>
    <row r="71" spans="1:18" x14ac:dyDescent="0.25">
      <c r="A71" s="1" t="s">
        <v>216</v>
      </c>
      <c r="B71" s="2"/>
      <c r="C71" s="2" t="s">
        <v>108</v>
      </c>
      <c r="D71" s="2" t="s">
        <v>108</v>
      </c>
      <c r="E71" s="2" t="s">
        <v>108</v>
      </c>
      <c r="F71" s="2" t="s">
        <v>108</v>
      </c>
      <c r="G71" s="2" t="s">
        <v>108</v>
      </c>
      <c r="H71" s="2" t="s">
        <v>109</v>
      </c>
      <c r="I71" s="2"/>
      <c r="J71" s="2" t="s">
        <v>110</v>
      </c>
      <c r="L71" s="2"/>
      <c r="M71" s="2" t="s">
        <v>111</v>
      </c>
      <c r="N71" s="1"/>
      <c r="O71" s="1"/>
      <c r="Q71" s="1"/>
    </row>
    <row r="72" spans="1:18" x14ac:dyDescent="0.25">
      <c r="A72" s="1" t="s">
        <v>206</v>
      </c>
      <c r="B72" s="18"/>
      <c r="C72" s="18" t="s">
        <v>118</v>
      </c>
      <c r="D72" s="18" t="s">
        <v>117</v>
      </c>
      <c r="E72" s="18" t="s">
        <v>117</v>
      </c>
      <c r="F72" s="18" t="s">
        <v>117</v>
      </c>
      <c r="G72" s="18" t="s">
        <v>117</v>
      </c>
      <c r="H72" s="18" t="s">
        <v>117</v>
      </c>
      <c r="I72" s="18"/>
      <c r="J72" s="18" t="s">
        <v>117</v>
      </c>
      <c r="L72" s="18"/>
      <c r="M72" s="18" t="s">
        <v>118</v>
      </c>
      <c r="N72" s="10"/>
      <c r="O72" s="10"/>
      <c r="P72" s="10"/>
      <c r="Q72" s="10"/>
    </row>
    <row r="73" spans="1:18" x14ac:dyDescent="0.25">
      <c r="A73" s="1" t="s">
        <v>218</v>
      </c>
      <c r="B73" s="18"/>
      <c r="C73" s="18" t="s">
        <v>122</v>
      </c>
      <c r="D73" s="18" t="s">
        <v>119</v>
      </c>
      <c r="E73" s="18" t="s">
        <v>119</v>
      </c>
      <c r="F73" s="18" t="s">
        <v>120</v>
      </c>
      <c r="G73" s="18" t="s">
        <v>119</v>
      </c>
      <c r="H73" s="18" t="s">
        <v>119</v>
      </c>
      <c r="I73" s="18"/>
      <c r="J73" s="18" t="s">
        <v>121</v>
      </c>
      <c r="L73" s="18"/>
      <c r="M73" s="18" t="s">
        <v>122</v>
      </c>
    </row>
    <row r="74" spans="1:18" x14ac:dyDescent="0.25">
      <c r="A74" s="1" t="s">
        <v>217</v>
      </c>
      <c r="B74" s="18"/>
      <c r="C74" s="18" t="s">
        <v>126</v>
      </c>
      <c r="D74" s="18" t="s">
        <v>123</v>
      </c>
      <c r="E74" s="18" t="s">
        <v>123</v>
      </c>
      <c r="F74" s="18" t="s">
        <v>124</v>
      </c>
      <c r="G74" s="18" t="s">
        <v>123</v>
      </c>
      <c r="H74" s="18" t="s">
        <v>123</v>
      </c>
      <c r="I74" s="18"/>
      <c r="J74" s="18" t="s">
        <v>125</v>
      </c>
      <c r="L74" s="18"/>
      <c r="M74" s="18" t="s">
        <v>126</v>
      </c>
    </row>
    <row r="75" spans="1:18" s="1" customFormat="1" x14ac:dyDescent="0.25"/>
    <row r="76" spans="1:18" s="1" customFormat="1" x14ac:dyDescent="0.25">
      <c r="B76" s="31"/>
      <c r="C76" s="31"/>
      <c r="D76" s="31"/>
      <c r="E76" s="31"/>
      <c r="F76" s="31"/>
      <c r="G76" s="31"/>
      <c r="H76" s="31"/>
      <c r="I76" s="31"/>
      <c r="J76" s="31"/>
      <c r="M76" s="31"/>
    </row>
    <row r="77" spans="1:18" x14ac:dyDescent="0.25">
      <c r="A77" s="1" t="s">
        <v>9</v>
      </c>
      <c r="B77" s="24"/>
      <c r="C77" s="24">
        <v>44341</v>
      </c>
      <c r="D77" s="24">
        <v>44407</v>
      </c>
      <c r="E77" s="24">
        <v>44462</v>
      </c>
      <c r="F77" s="24">
        <v>44467</v>
      </c>
      <c r="G77" s="24">
        <v>44462</v>
      </c>
      <c r="H77" s="24">
        <v>44462</v>
      </c>
      <c r="I77" s="24"/>
      <c r="J77" s="24">
        <v>44462</v>
      </c>
      <c r="L77" s="25"/>
      <c r="M77" s="24">
        <v>44280</v>
      </c>
    </row>
    <row r="78" spans="1:18" x14ac:dyDescent="0.25">
      <c r="A78" s="22" t="s">
        <v>167</v>
      </c>
      <c r="B78" s="24"/>
      <c r="C78" s="24">
        <v>44356</v>
      </c>
      <c r="D78" s="24">
        <v>44434</v>
      </c>
      <c r="E78" s="24">
        <v>44509</v>
      </c>
      <c r="F78" s="24">
        <v>44523</v>
      </c>
      <c r="G78" s="24">
        <v>44551</v>
      </c>
      <c r="H78" s="24">
        <v>44602</v>
      </c>
      <c r="I78" s="24"/>
      <c r="J78" s="24">
        <v>44515</v>
      </c>
      <c r="L78" s="25"/>
      <c r="M78" s="24">
        <v>44325</v>
      </c>
    </row>
    <row r="79" spans="1:18" x14ac:dyDescent="0.25">
      <c r="A79" s="22" t="s">
        <v>165</v>
      </c>
      <c r="B79" s="24"/>
      <c r="C79" s="24">
        <v>44370</v>
      </c>
      <c r="D79" s="24">
        <v>44441</v>
      </c>
      <c r="E79" s="24">
        <v>44551</v>
      </c>
      <c r="F79" s="24">
        <v>44564</v>
      </c>
      <c r="G79" s="24">
        <v>44562</v>
      </c>
      <c r="H79" s="24">
        <v>44617</v>
      </c>
      <c r="I79" s="24"/>
      <c r="J79" s="24">
        <v>44571</v>
      </c>
      <c r="L79" s="25"/>
      <c r="M79" s="24">
        <v>44567</v>
      </c>
    </row>
    <row r="80" spans="1:18" x14ac:dyDescent="0.25">
      <c r="A80" s="22" t="s">
        <v>168</v>
      </c>
      <c r="C80" s="18" t="s">
        <v>179</v>
      </c>
      <c r="D80" t="s">
        <v>180</v>
      </c>
      <c r="E80" t="s">
        <v>181</v>
      </c>
      <c r="F80" t="s">
        <v>183</v>
      </c>
      <c r="G80" t="s">
        <v>184</v>
      </c>
      <c r="H80" t="s">
        <v>185</v>
      </c>
      <c r="J80" t="s">
        <v>182</v>
      </c>
      <c r="M80" t="s">
        <v>186</v>
      </c>
    </row>
    <row r="81" spans="1:18" x14ac:dyDescent="0.25">
      <c r="A81" s="3" t="s">
        <v>145</v>
      </c>
      <c r="B81" s="2"/>
      <c r="C81" s="2" t="s">
        <v>143</v>
      </c>
      <c r="D81" s="2" t="s">
        <v>148</v>
      </c>
      <c r="E81" s="2" t="s">
        <v>150</v>
      </c>
      <c r="F81" s="2" t="s">
        <v>154</v>
      </c>
      <c r="G81" s="2" t="s">
        <v>156</v>
      </c>
      <c r="H81" s="2" t="s">
        <v>158</v>
      </c>
      <c r="I81" s="2"/>
      <c r="J81" s="2" t="s">
        <v>152</v>
      </c>
      <c r="L81" s="2"/>
      <c r="M81" s="2" t="s">
        <v>142</v>
      </c>
    </row>
    <row r="82" spans="1:18" x14ac:dyDescent="0.25">
      <c r="A82" s="3" t="s">
        <v>146</v>
      </c>
      <c r="B82" s="2"/>
      <c r="C82" s="2" t="s">
        <v>141</v>
      </c>
      <c r="D82" s="2" t="s">
        <v>147</v>
      </c>
      <c r="E82" s="2" t="s">
        <v>149</v>
      </c>
      <c r="F82" s="2" t="s">
        <v>153</v>
      </c>
      <c r="G82" s="2" t="s">
        <v>155</v>
      </c>
      <c r="H82" s="2" t="s">
        <v>157</v>
      </c>
      <c r="I82" s="2"/>
      <c r="J82" s="2" t="s">
        <v>151</v>
      </c>
      <c r="L82" s="2"/>
      <c r="M82" s="2" t="s">
        <v>140</v>
      </c>
    </row>
    <row r="83" spans="1:18" x14ac:dyDescent="0.25">
      <c r="A83" s="3"/>
      <c r="B83" s="2"/>
      <c r="C83" s="2"/>
      <c r="D83" s="2"/>
      <c r="E83" s="2"/>
      <c r="F83" s="2"/>
      <c r="G83" s="2"/>
      <c r="H83" s="2"/>
      <c r="I83" s="2"/>
      <c r="J83" s="2"/>
      <c r="L83" s="2"/>
      <c r="M83" s="2"/>
    </row>
    <row r="84" spans="1:18" x14ac:dyDescent="0.25">
      <c r="A84" s="3"/>
      <c r="B84" s="31"/>
      <c r="C84" s="31"/>
      <c r="D84" s="31"/>
      <c r="E84" s="31"/>
      <c r="F84" s="31"/>
      <c r="G84" s="31"/>
      <c r="H84" s="31"/>
      <c r="I84" s="31"/>
      <c r="J84" s="31"/>
      <c r="L84" s="2"/>
      <c r="M84" s="31"/>
    </row>
    <row r="85" spans="1:18" x14ac:dyDescent="0.25">
      <c r="A85" s="2" t="s">
        <v>10</v>
      </c>
      <c r="B85" s="2"/>
      <c r="C85" s="2" t="s">
        <v>11</v>
      </c>
      <c r="D85" s="2" t="s">
        <v>11</v>
      </c>
      <c r="E85" s="2" t="s">
        <v>11</v>
      </c>
      <c r="F85" s="2" t="s">
        <v>12</v>
      </c>
      <c r="G85" s="2" t="s">
        <v>11</v>
      </c>
      <c r="H85" s="2" t="s">
        <v>13</v>
      </c>
      <c r="I85" s="2"/>
      <c r="J85" s="2" t="s">
        <v>14</v>
      </c>
      <c r="L85" s="2"/>
      <c r="M85" s="2" t="s">
        <v>15</v>
      </c>
    </row>
    <row r="86" spans="1:18" x14ac:dyDescent="0.25">
      <c r="A86" s="2" t="s">
        <v>16</v>
      </c>
      <c r="B86" s="2"/>
      <c r="C86" s="2">
        <v>0.85</v>
      </c>
      <c r="D86" s="2">
        <v>0.85</v>
      </c>
      <c r="E86" s="2">
        <v>0.85</v>
      </c>
      <c r="F86" s="2">
        <v>3.89</v>
      </c>
      <c r="G86" s="2">
        <v>0.85</v>
      </c>
      <c r="H86" s="2">
        <v>0.73</v>
      </c>
      <c r="I86" s="2"/>
      <c r="J86" s="2">
        <v>109</v>
      </c>
      <c r="L86" s="2"/>
      <c r="M86" s="2">
        <v>1</v>
      </c>
    </row>
    <row r="87" spans="1:18" x14ac:dyDescent="0.25">
      <c r="A87" s="2" t="s">
        <v>169</v>
      </c>
      <c r="B87" s="2"/>
      <c r="C87" s="2" t="s">
        <v>22</v>
      </c>
      <c r="D87" s="2" t="s">
        <v>17</v>
      </c>
      <c r="E87" s="2" t="s">
        <v>18</v>
      </c>
      <c r="F87" s="2" t="s">
        <v>19</v>
      </c>
      <c r="G87" s="2" t="s">
        <v>20</v>
      </c>
      <c r="H87" s="2" t="s">
        <v>5</v>
      </c>
      <c r="I87" s="2"/>
      <c r="J87" s="2" t="s">
        <v>21</v>
      </c>
      <c r="L87" s="2"/>
      <c r="M87" s="2" t="s">
        <v>7</v>
      </c>
      <c r="N87" s="2"/>
      <c r="O87" s="2"/>
      <c r="P87" s="2"/>
      <c r="Q87" s="2"/>
      <c r="R87" s="2"/>
    </row>
    <row r="88" spans="1:18" x14ac:dyDescent="0.25">
      <c r="A88" s="2" t="s">
        <v>170</v>
      </c>
      <c r="B88" s="2"/>
      <c r="C88" s="2" t="s">
        <v>171</v>
      </c>
      <c r="D88" s="2" t="s">
        <v>172</v>
      </c>
      <c r="E88" s="2" t="s">
        <v>173</v>
      </c>
      <c r="F88" s="2" t="s">
        <v>175</v>
      </c>
      <c r="G88" s="2" t="s">
        <v>176</v>
      </c>
      <c r="H88" s="2" t="s">
        <v>177</v>
      </c>
      <c r="I88" s="2"/>
      <c r="J88" s="2" t="s">
        <v>174</v>
      </c>
      <c r="L88" s="2"/>
      <c r="M88" s="2" t="s">
        <v>178</v>
      </c>
      <c r="N88" s="2"/>
      <c r="O88" s="2"/>
      <c r="P88" s="2"/>
      <c r="Q88" s="2"/>
      <c r="R88" s="2"/>
    </row>
    <row r="89" spans="1:18" x14ac:dyDescent="0.25">
      <c r="A89" s="2" t="s">
        <v>160</v>
      </c>
      <c r="B89" s="2"/>
      <c r="C89" s="2">
        <v>65.3</v>
      </c>
      <c r="D89" s="2">
        <v>76.2</v>
      </c>
      <c r="E89" s="2">
        <v>58.1</v>
      </c>
      <c r="F89" s="2">
        <v>68.7</v>
      </c>
      <c r="G89" s="2">
        <v>61.9</v>
      </c>
      <c r="H89" s="2">
        <v>75.3</v>
      </c>
      <c r="I89" s="2"/>
      <c r="J89" s="2">
        <v>77.3</v>
      </c>
      <c r="L89" s="2"/>
      <c r="M89" s="2">
        <v>67.099999999999994</v>
      </c>
    </row>
    <row r="90" spans="1:18" x14ac:dyDescent="0.25">
      <c r="A90" s="2" t="s">
        <v>161</v>
      </c>
      <c r="B90" s="2"/>
      <c r="C90" s="2">
        <v>71</v>
      </c>
      <c r="D90" s="2">
        <v>79.2</v>
      </c>
      <c r="E90" s="2">
        <v>64.099999999999994</v>
      </c>
      <c r="F90" s="2">
        <v>71</v>
      </c>
      <c r="G90" s="2">
        <v>73.400000000000006</v>
      </c>
      <c r="H90" s="2">
        <v>78.900000000000006</v>
      </c>
      <c r="I90" s="2"/>
      <c r="J90" s="2">
        <v>79.599999999999994</v>
      </c>
      <c r="L90" s="2"/>
      <c r="M90" s="2">
        <v>73</v>
      </c>
    </row>
    <row r="91" spans="1:18" x14ac:dyDescent="0.25">
      <c r="A91" s="2" t="s">
        <v>163</v>
      </c>
      <c r="B91" s="2"/>
      <c r="C91" s="2">
        <v>8.1000000000000003E-2</v>
      </c>
      <c r="D91" s="2">
        <v>3.9E-2</v>
      </c>
      <c r="E91" s="2">
        <v>9.4E-2</v>
      </c>
      <c r="F91" s="2">
        <v>3.2000000000000001E-2</v>
      </c>
      <c r="G91" s="2">
        <v>0.156</v>
      </c>
      <c r="H91" s="2">
        <v>4.5999999999999999E-2</v>
      </c>
      <c r="I91" s="2"/>
      <c r="J91" s="2">
        <v>0.03</v>
      </c>
      <c r="L91" s="2"/>
      <c r="M91" s="2">
        <v>8.1000000000000003E-2</v>
      </c>
    </row>
    <row r="92" spans="1:18" x14ac:dyDescent="0.25">
      <c r="A92" s="2" t="s">
        <v>164</v>
      </c>
      <c r="B92" s="2"/>
      <c r="C92" s="2">
        <v>0.28999999999999998</v>
      </c>
      <c r="D92" s="2">
        <v>0.20799999999999999</v>
      </c>
      <c r="E92" s="2">
        <v>0.35899999999999999</v>
      </c>
      <c r="F92" s="2">
        <v>0.29099999999999998</v>
      </c>
      <c r="G92" s="2">
        <v>0.27800000000000002</v>
      </c>
      <c r="H92" s="2">
        <v>0.20899999999999999</v>
      </c>
      <c r="I92" s="2"/>
      <c r="J92" s="2">
        <v>0.20300000000000001</v>
      </c>
      <c r="L92" s="2"/>
      <c r="M92" s="2">
        <v>0.27</v>
      </c>
    </row>
    <row r="93" spans="1:18" x14ac:dyDescent="0.25">
      <c r="A93" s="2" t="s">
        <v>162</v>
      </c>
      <c r="B93" s="2"/>
      <c r="C93" s="2">
        <v>0.248</v>
      </c>
      <c r="D93" s="2">
        <v>0.30700000000000005</v>
      </c>
      <c r="E93" s="2">
        <v>0.28699999999999998</v>
      </c>
      <c r="F93" s="2">
        <v>0.18900000000000003</v>
      </c>
      <c r="G93" s="2">
        <v>0.27500000000000002</v>
      </c>
      <c r="H93" s="2">
        <v>0.39899999999999997</v>
      </c>
      <c r="I93" s="2"/>
      <c r="J93" s="2">
        <v>0.313</v>
      </c>
      <c r="L93" s="2"/>
      <c r="M93" s="2">
        <v>0.39100000000000001</v>
      </c>
    </row>
    <row r="94" spans="1:18" x14ac:dyDescent="0.25">
      <c r="A94" s="2" t="s">
        <v>112</v>
      </c>
      <c r="B94" s="2"/>
      <c r="C94" s="2">
        <v>6.8</v>
      </c>
      <c r="D94" s="2">
        <v>10</v>
      </c>
      <c r="E94" s="2">
        <v>7.7</v>
      </c>
      <c r="F94" s="2">
        <v>7.9</v>
      </c>
      <c r="G94" s="2">
        <v>6.2</v>
      </c>
      <c r="H94" s="2">
        <v>8</v>
      </c>
      <c r="I94" s="2"/>
      <c r="J94" s="2">
        <v>10</v>
      </c>
      <c r="L94" s="2"/>
      <c r="M94" s="2">
        <v>18</v>
      </c>
      <c r="N94" s="2"/>
      <c r="O94" s="2"/>
    </row>
    <row r="95" spans="1:18" x14ac:dyDescent="0.25">
      <c r="A95" s="2" t="s">
        <v>113</v>
      </c>
      <c r="B95" s="2"/>
      <c r="C95" s="2">
        <v>447</v>
      </c>
      <c r="D95" s="2">
        <v>887</v>
      </c>
      <c r="E95" s="2">
        <v>458</v>
      </c>
      <c r="F95" s="2">
        <v>376</v>
      </c>
      <c r="G95" s="2">
        <v>296</v>
      </c>
      <c r="H95" s="2">
        <v>557</v>
      </c>
      <c r="I95" s="2"/>
      <c r="J95" s="2">
        <v>1411</v>
      </c>
      <c r="L95" s="2"/>
      <c r="M95" s="2">
        <v>5716</v>
      </c>
      <c r="N95" s="1"/>
      <c r="O95" s="2"/>
      <c r="R95" s="8"/>
    </row>
    <row r="96" spans="1:18" x14ac:dyDescent="0.25">
      <c r="A96" s="2" t="s">
        <v>114</v>
      </c>
      <c r="B96" s="19"/>
      <c r="C96" s="19">
        <f t="shared" ref="C96:H96" si="8">C95/C99</f>
        <v>6.8769230769230774</v>
      </c>
      <c r="D96" s="19">
        <f t="shared" si="8"/>
        <v>10.55952380952381</v>
      </c>
      <c r="E96" s="19">
        <f t="shared" si="8"/>
        <v>7.6333333333333337</v>
      </c>
      <c r="F96" s="19">
        <f t="shared" si="8"/>
        <v>9.8947368421052637</v>
      </c>
      <c r="G96" s="19">
        <f t="shared" si="8"/>
        <v>6.2978723404255321</v>
      </c>
      <c r="H96" s="19">
        <f t="shared" si="8"/>
        <v>8.1911764705882355</v>
      </c>
      <c r="I96" s="19"/>
      <c r="J96" s="19">
        <f>J95/J99</f>
        <v>11.110236220472441</v>
      </c>
      <c r="L96" s="19"/>
      <c r="M96" s="19">
        <f>M95/M99</f>
        <v>17.268882175226587</v>
      </c>
      <c r="N96" s="9"/>
      <c r="O96" s="9"/>
      <c r="P96" s="9"/>
      <c r="Q96" s="9"/>
      <c r="R96" s="9"/>
    </row>
    <row r="97" spans="1:18" x14ac:dyDescent="0.25">
      <c r="A97" s="2" t="s">
        <v>159</v>
      </c>
      <c r="B97" s="6"/>
      <c r="C97" s="6">
        <v>338.19299999999998</v>
      </c>
      <c r="D97" s="6">
        <v>796.529</v>
      </c>
      <c r="E97" s="6">
        <v>361.17599999999999</v>
      </c>
      <c r="F97" s="6">
        <v>319.02800000000002</v>
      </c>
      <c r="G97" s="6">
        <v>282.36399999999998</v>
      </c>
      <c r="H97" s="6">
        <v>379.15</v>
      </c>
      <c r="I97" s="6"/>
      <c r="J97" s="6">
        <v>1320.7760000000001</v>
      </c>
      <c r="L97" s="6"/>
      <c r="M97" s="6">
        <v>5107.393</v>
      </c>
      <c r="N97" s="4"/>
      <c r="O97" s="4"/>
      <c r="P97" s="4"/>
      <c r="Q97" s="4"/>
      <c r="R97" s="4"/>
    </row>
    <row r="98" spans="1:18" x14ac:dyDescent="0.25">
      <c r="A98" s="2" t="s">
        <v>115</v>
      </c>
      <c r="B98" s="20"/>
      <c r="C98" s="14">
        <v>50403455</v>
      </c>
      <c r="D98" s="20">
        <v>68527599.400000006</v>
      </c>
      <c r="E98" s="20">
        <v>49663148.200000003</v>
      </c>
      <c r="F98" s="20">
        <v>31355629</v>
      </c>
      <c r="G98" s="20">
        <v>38223111.600000001</v>
      </c>
      <c r="H98" s="20">
        <v>51629389.799999997</v>
      </c>
      <c r="I98" s="20"/>
      <c r="J98" s="20">
        <v>107761630.8</v>
      </c>
      <c r="L98" s="11"/>
      <c r="M98" s="20">
        <v>245683439.40000001</v>
      </c>
      <c r="N98" s="13"/>
      <c r="O98" s="13"/>
      <c r="P98" s="13"/>
      <c r="Q98" s="13"/>
      <c r="R98" s="13"/>
    </row>
    <row r="99" spans="1:18" x14ac:dyDescent="0.25">
      <c r="A99" s="2" t="s">
        <v>116</v>
      </c>
      <c r="B99" s="6"/>
      <c r="C99" s="11">
        <v>65</v>
      </c>
      <c r="D99" s="6">
        <v>84</v>
      </c>
      <c r="E99" s="6">
        <v>60</v>
      </c>
      <c r="F99" s="6">
        <v>38</v>
      </c>
      <c r="G99" s="6">
        <v>47</v>
      </c>
      <c r="H99" s="6">
        <v>68</v>
      </c>
      <c r="I99" s="6"/>
      <c r="J99" s="6">
        <v>127</v>
      </c>
      <c r="L99" s="2"/>
      <c r="M99" s="6">
        <v>331</v>
      </c>
      <c r="O99" s="4"/>
    </row>
    <row r="100" spans="1:18" x14ac:dyDescent="0.25">
      <c r="A100" s="16"/>
      <c r="B100" s="2"/>
      <c r="C100" s="2"/>
      <c r="D100" s="2"/>
      <c r="E100" s="2"/>
      <c r="F100" s="2"/>
      <c r="G100" s="2"/>
      <c r="H100" s="2"/>
      <c r="I100" s="2"/>
      <c r="J100" s="2"/>
      <c r="M100" s="2"/>
    </row>
    <row r="103" spans="1:18" x14ac:dyDescent="0.25">
      <c r="L103" s="2"/>
    </row>
    <row r="142" s="17" customFormat="1" x14ac:dyDescent="0.25"/>
  </sheetData>
  <mergeCells count="1">
    <mergeCell ref="D9:H9"/>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10</vt:i4>
      </vt:variant>
    </vt:vector>
  </HeadingPairs>
  <TitlesOfParts>
    <vt:vector size="10" baseType="lpstr">
      <vt:lpstr>Figures</vt:lpstr>
      <vt:lpstr>features</vt:lpstr>
      <vt:lpstr>Income</vt:lpstr>
      <vt:lpstr>educ</vt:lpstr>
      <vt:lpstr>Quotas</vt:lpstr>
      <vt:lpstr>Sources</vt:lpstr>
      <vt:lpstr>income_raw</vt:lpstr>
      <vt:lpstr>Policies</vt:lpstr>
      <vt:lpstr>Figures (2023)</vt:lpstr>
      <vt:lpstr>ReadMe</vt:lpstr>
    </vt:vector>
  </TitlesOfParts>
  <Company>ETH Zuerich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Fabre  Adrien</dc:creator>
  <cp:lastModifiedBy>fabre</cp:lastModifiedBy>
  <cp:lastPrinted>2025-02-14T15:34:27Z</cp:lastPrinted>
  <dcterms:created xsi:type="dcterms:W3CDTF">2021-07-28T19:55:14Z</dcterms:created>
  <dcterms:modified xsi:type="dcterms:W3CDTF">2025-02-27T18:05:33Z</dcterms:modified>
</cp:coreProperties>
</file>